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07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owardkagay/Documents/ Important Stuff NOT on Drive Site/"/>
    </mc:Choice>
  </mc:AlternateContent>
  <xr:revisionPtr revIDLastSave="0" documentId="13_ncr:1_{F45C5280-D886-B540-B7A5-BFB7832844D6}" xr6:coauthVersionLast="47" xr6:coauthVersionMax="47" xr10:uidLastSave="{00000000-0000-0000-0000-000000000000}"/>
  <bookViews>
    <workbookView xWindow="0" yWindow="500" windowWidth="27720" windowHeight="16280" firstSheet="1" activeTab="1" xr2:uid="{9048617E-6238-0542-9012-8914FE5CC539}"/>
  </bookViews>
  <sheets>
    <sheet name="Scenarios" sheetId="2" r:id="rId1"/>
    <sheet name="Contributions" sheetId="4" r:id="rId2"/>
    <sheet name="RetireUp Market Returns" sheetId="5" r:id="rId3"/>
    <sheet name="Tables" sheetId="3" r:id="rId4"/>
    <sheet name="IRS Changes" sheetId="7" r:id="rId5"/>
    <sheet name="Notes" sheetId="6" r:id="rId6"/>
    <sheet name="Scenario1" sheetId="485" r:id="rId7"/>
    <sheet name="Scenario2" sheetId="486" r:id="rId8"/>
    <sheet name="Scenario3" sheetId="487" r:id="rId9"/>
    <sheet name="Scenario4" sheetId="488" r:id="rId10"/>
    <sheet name="Scenario5" sheetId="489" r:id="rId11"/>
    <sheet name="Scenario6" sheetId="490" r:id="rId12"/>
    <sheet name="Scenario7" sheetId="491" r:id="rId13"/>
    <sheet name="Scenario8" sheetId="492" r:id="rId14"/>
    <sheet name="Scenario9" sheetId="493" r:id="rId15"/>
    <sheet name="Scenario10" sheetId="494" r:id="rId16"/>
    <sheet name="Scenario11" sheetId="495" r:id="rId17"/>
    <sheet name="Scenario12" sheetId="496" r:id="rId18"/>
    <sheet name="Scenario13" sheetId="497" r:id="rId19"/>
    <sheet name="Scenario14" sheetId="498" r:id="rId20"/>
    <sheet name="Scenario15" sheetId="499" r:id="rId21"/>
    <sheet name="Scenario16" sheetId="500" r:id="rId22"/>
    <sheet name="Scenario17" sheetId="501" r:id="rId23"/>
    <sheet name="Scenario18" sheetId="502" r:id="rId24"/>
    <sheet name="Scenario19" sheetId="503" r:id="rId25"/>
    <sheet name="Scenario20" sheetId="504" r:id="rId26"/>
    <sheet name="Scenario21" sheetId="505" r:id="rId27"/>
    <sheet name="Scenario22" sheetId="506" r:id="rId28"/>
    <sheet name="Scenario23" sheetId="507" r:id="rId29"/>
    <sheet name="Scenario24" sheetId="508" r:id="rId30"/>
    <sheet name="Scenario25" sheetId="509" r:id="rId31"/>
    <sheet name="Scenario26" sheetId="510" r:id="rId32"/>
    <sheet name="Scenario27" sheetId="511" r:id="rId33"/>
    <sheet name="Scenario28" sheetId="512" r:id="rId34"/>
    <sheet name="Scenario29" sheetId="513" r:id="rId35"/>
    <sheet name="Scenario30" sheetId="514" r:id="rId36"/>
    <sheet name="Scenario31" sheetId="515" r:id="rId37"/>
    <sheet name="Scenario32" sheetId="516" r:id="rId38"/>
    <sheet name="Scenario33" sheetId="517" r:id="rId39"/>
    <sheet name="Scenario34" sheetId="518" r:id="rId40"/>
    <sheet name="Scenario35" sheetId="519" r:id="rId41"/>
    <sheet name="Scenario36" sheetId="520" r:id="rId42"/>
    <sheet name="Scenario37" sheetId="521" r:id="rId43"/>
    <sheet name="Scenario38" sheetId="522" r:id="rId44"/>
    <sheet name="Scenario39" sheetId="523" r:id="rId45"/>
    <sheet name="Scenario40" sheetId="524" r:id="rId46"/>
    <sheet name="Scenario41" sheetId="525" r:id="rId47"/>
    <sheet name="Scenario42" sheetId="526" r:id="rId48"/>
    <sheet name="Scenario43" sheetId="527" r:id="rId49"/>
    <sheet name="Scenario44" sheetId="528" r:id="rId50"/>
    <sheet name="Scenario45" sheetId="529" r:id="rId51"/>
    <sheet name="Scenario46" sheetId="530" r:id="rId52"/>
    <sheet name="Scenario47" sheetId="531" r:id="rId53"/>
    <sheet name="Scenario48" sheetId="532" r:id="rId54"/>
    <sheet name="Scenario49" sheetId="533" r:id="rId55"/>
    <sheet name="Scenario50" sheetId="534" r:id="rId56"/>
    <sheet name="Scenario51" sheetId="535" r:id="rId57"/>
    <sheet name="Scenario52" sheetId="536" r:id="rId58"/>
    <sheet name="Scenario53" sheetId="537" r:id="rId59"/>
    <sheet name="Scenario54" sheetId="538" r:id="rId60"/>
    <sheet name="Scenario55" sheetId="539" r:id="rId61"/>
    <sheet name="Scenario56" sheetId="540" r:id="rId62"/>
    <sheet name="Scenario57" sheetId="541" r:id="rId63"/>
    <sheet name="Scenario58" sheetId="542" r:id="rId64"/>
    <sheet name="Scenario59" sheetId="543" r:id="rId65"/>
    <sheet name="Scenario60" sheetId="544" r:id="rId66"/>
    <sheet name="Scenario61" sheetId="545" r:id="rId67"/>
    <sheet name="Scenario62" sheetId="546" r:id="rId68"/>
    <sheet name="Scenario63" sheetId="547" r:id="rId69"/>
    <sheet name="Scenario64" sheetId="548" r:id="rId70"/>
  </sheets>
  <functionGroups builtInGroupCount="19"/>
  <definedNames>
    <definedName name="_xlnm._FilterDatabase" localSheetId="0" hidden="1">Scenarios!$A$2:$AB$61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0" i="548" l="1"/>
  <c r="C21" i="548" s="1"/>
  <c r="C19" i="548"/>
  <c r="C18" i="548"/>
  <c r="B17" i="548"/>
  <c r="B18" i="548" s="1"/>
  <c r="B19" i="548" s="1"/>
  <c r="B20" i="548" s="1"/>
  <c r="B21" i="548" s="1"/>
  <c r="B22" i="548" s="1"/>
  <c r="B23" i="548" s="1"/>
  <c r="B24" i="548" s="1"/>
  <c r="B25" i="548" s="1"/>
  <c r="B26" i="548" s="1"/>
  <c r="B27" i="548" s="1"/>
  <c r="B28" i="548" s="1"/>
  <c r="B29" i="548" s="1"/>
  <c r="B30" i="548" s="1"/>
  <c r="B31" i="548" s="1"/>
  <c r="B32" i="548" s="1"/>
  <c r="B33" i="548" s="1"/>
  <c r="B34" i="548" s="1"/>
  <c r="B35" i="548" s="1"/>
  <c r="B36" i="548" s="1"/>
  <c r="B37" i="548" s="1"/>
  <c r="B38" i="548" s="1"/>
  <c r="B39" i="548" s="1"/>
  <c r="B40" i="548" s="1"/>
  <c r="B41" i="548" s="1"/>
  <c r="B42" i="548" s="1"/>
  <c r="B43" i="548" s="1"/>
  <c r="B44" i="548" s="1"/>
  <c r="B45" i="548" s="1"/>
  <c r="B46" i="548" s="1"/>
  <c r="B47" i="548" s="1"/>
  <c r="B48" i="548" s="1"/>
  <c r="B49" i="548" s="1"/>
  <c r="B50" i="548" s="1"/>
  <c r="B51" i="548" s="1"/>
  <c r="B52" i="548" s="1"/>
  <c r="B53" i="548" s="1"/>
  <c r="B54" i="548" s="1"/>
  <c r="A17" i="548"/>
  <c r="A18" i="548" s="1"/>
  <c r="A19" i="548" s="1"/>
  <c r="A20" i="548" s="1"/>
  <c r="A21" i="548" s="1"/>
  <c r="A22" i="548" s="1"/>
  <c r="A23" i="548" s="1"/>
  <c r="A24" i="548" s="1"/>
  <c r="A25" i="548" s="1"/>
  <c r="A26" i="548" s="1"/>
  <c r="A27" i="548" s="1"/>
  <c r="A28" i="548" s="1"/>
  <c r="A29" i="548" s="1"/>
  <c r="A30" i="548" s="1"/>
  <c r="A31" i="548" s="1"/>
  <c r="A32" i="548" s="1"/>
  <c r="A33" i="548" s="1"/>
  <c r="A34" i="548" s="1"/>
  <c r="A35" i="548" s="1"/>
  <c r="A36" i="548" s="1"/>
  <c r="A37" i="548" s="1"/>
  <c r="A38" i="548" s="1"/>
  <c r="A39" i="548" s="1"/>
  <c r="A40" i="548" s="1"/>
  <c r="A41" i="548" s="1"/>
  <c r="A42" i="548" s="1"/>
  <c r="A43" i="548" s="1"/>
  <c r="A44" i="548" s="1"/>
  <c r="A45" i="548" s="1"/>
  <c r="A46" i="548" s="1"/>
  <c r="A47" i="548" s="1"/>
  <c r="A48" i="548" s="1"/>
  <c r="A49" i="548" s="1"/>
  <c r="A50" i="548" s="1"/>
  <c r="A51" i="548" s="1"/>
  <c r="A52" i="548" s="1"/>
  <c r="A53" i="548" s="1"/>
  <c r="A54" i="548" s="1"/>
  <c r="A15" i="548"/>
  <c r="K12" i="548"/>
  <c r="B12" i="548"/>
  <c r="K11" i="548"/>
  <c r="E11" i="548"/>
  <c r="B11" i="548"/>
  <c r="K10" i="548"/>
  <c r="E10" i="548"/>
  <c r="B10" i="548"/>
  <c r="F33" i="548" s="1"/>
  <c r="K9" i="548"/>
  <c r="E9" i="548"/>
  <c r="B9" i="548"/>
  <c r="K8" i="548"/>
  <c r="E8" i="548"/>
  <c r="B8" i="548"/>
  <c r="K7" i="548"/>
  <c r="E7" i="548"/>
  <c r="B7" i="548"/>
  <c r="K6" i="548"/>
  <c r="H6" i="548"/>
  <c r="E6" i="548"/>
  <c r="B6" i="548"/>
  <c r="K5" i="548"/>
  <c r="H5" i="548"/>
  <c r="E5" i="548"/>
  <c r="B5" i="548"/>
  <c r="K4" i="548"/>
  <c r="H4" i="548"/>
  <c r="E4" i="548"/>
  <c r="J17" i="548" s="1"/>
  <c r="B4" i="548"/>
  <c r="K3" i="548"/>
  <c r="H3" i="548"/>
  <c r="E3" i="548"/>
  <c r="F4" i="548" s="1"/>
  <c r="B3" i="548"/>
  <c r="K2" i="548"/>
  <c r="H2" i="548"/>
  <c r="E2" i="548"/>
  <c r="B2" i="548"/>
  <c r="D17" i="548" s="1"/>
  <c r="C19" i="547"/>
  <c r="C18" i="547"/>
  <c r="B17" i="547"/>
  <c r="B18" i="547" s="1"/>
  <c r="B19" i="547" s="1"/>
  <c r="B20" i="547" s="1"/>
  <c r="B21" i="547" s="1"/>
  <c r="B22" i="547" s="1"/>
  <c r="B23" i="547" s="1"/>
  <c r="B24" i="547" s="1"/>
  <c r="B25" i="547" s="1"/>
  <c r="B26" i="547" s="1"/>
  <c r="B27" i="547" s="1"/>
  <c r="B28" i="547" s="1"/>
  <c r="B29" i="547" s="1"/>
  <c r="B30" i="547" s="1"/>
  <c r="B31" i="547" s="1"/>
  <c r="B32" i="547" s="1"/>
  <c r="B33" i="547" s="1"/>
  <c r="B34" i="547" s="1"/>
  <c r="B35" i="547" s="1"/>
  <c r="B36" i="547" s="1"/>
  <c r="B37" i="547" s="1"/>
  <c r="B38" i="547" s="1"/>
  <c r="B39" i="547" s="1"/>
  <c r="B40" i="547" s="1"/>
  <c r="B41" i="547" s="1"/>
  <c r="B42" i="547" s="1"/>
  <c r="B43" i="547" s="1"/>
  <c r="B44" i="547" s="1"/>
  <c r="B45" i="547" s="1"/>
  <c r="B46" i="547" s="1"/>
  <c r="B47" i="547" s="1"/>
  <c r="B48" i="547" s="1"/>
  <c r="B49" i="547" s="1"/>
  <c r="B50" i="547" s="1"/>
  <c r="B51" i="547" s="1"/>
  <c r="B52" i="547" s="1"/>
  <c r="B53" i="547" s="1"/>
  <c r="B54" i="547" s="1"/>
  <c r="A17" i="547"/>
  <c r="A18" i="547" s="1"/>
  <c r="A19" i="547" s="1"/>
  <c r="A20" i="547" s="1"/>
  <c r="A21" i="547" s="1"/>
  <c r="A22" i="547" s="1"/>
  <c r="A23" i="547" s="1"/>
  <c r="A24" i="547" s="1"/>
  <c r="A25" i="547" s="1"/>
  <c r="A26" i="547" s="1"/>
  <c r="A27" i="547" s="1"/>
  <c r="A28" i="547" s="1"/>
  <c r="A29" i="547" s="1"/>
  <c r="A30" i="547" s="1"/>
  <c r="A31" i="547" s="1"/>
  <c r="A32" i="547" s="1"/>
  <c r="A33" i="547" s="1"/>
  <c r="A34" i="547" s="1"/>
  <c r="A35" i="547" s="1"/>
  <c r="A36" i="547" s="1"/>
  <c r="A37" i="547" s="1"/>
  <c r="A38" i="547" s="1"/>
  <c r="A39" i="547" s="1"/>
  <c r="A40" i="547" s="1"/>
  <c r="A41" i="547" s="1"/>
  <c r="A42" i="547" s="1"/>
  <c r="A43" i="547" s="1"/>
  <c r="A44" i="547" s="1"/>
  <c r="A45" i="547" s="1"/>
  <c r="A46" i="547" s="1"/>
  <c r="A47" i="547" s="1"/>
  <c r="A48" i="547" s="1"/>
  <c r="A49" i="547" s="1"/>
  <c r="A50" i="547" s="1"/>
  <c r="A51" i="547" s="1"/>
  <c r="A52" i="547" s="1"/>
  <c r="A53" i="547" s="1"/>
  <c r="A54" i="547" s="1"/>
  <c r="A15" i="547"/>
  <c r="K12" i="547"/>
  <c r="B12" i="547"/>
  <c r="K11" i="547"/>
  <c r="E11" i="547"/>
  <c r="B11" i="547"/>
  <c r="H18" i="547" s="1"/>
  <c r="K10" i="547"/>
  <c r="E10" i="547"/>
  <c r="B10" i="547"/>
  <c r="F30" i="547" s="1"/>
  <c r="K9" i="547"/>
  <c r="E9" i="547"/>
  <c r="B9" i="547"/>
  <c r="K8" i="547"/>
  <c r="E8" i="547"/>
  <c r="B8" i="547"/>
  <c r="K7" i="547"/>
  <c r="E7" i="547"/>
  <c r="B7" i="547"/>
  <c r="K6" i="547"/>
  <c r="H6" i="547"/>
  <c r="E6" i="547"/>
  <c r="B6" i="547"/>
  <c r="K5" i="547"/>
  <c r="H5" i="547"/>
  <c r="E5" i="547"/>
  <c r="B5" i="547"/>
  <c r="K4" i="547"/>
  <c r="H4" i="547"/>
  <c r="E4" i="547"/>
  <c r="J17" i="547" s="1"/>
  <c r="B4" i="547"/>
  <c r="K3" i="547"/>
  <c r="H3" i="547"/>
  <c r="E3" i="547"/>
  <c r="F3" i="547" s="1"/>
  <c r="B3" i="547"/>
  <c r="N2" i="547"/>
  <c r="K2" i="547"/>
  <c r="H2" i="547"/>
  <c r="E2" i="547"/>
  <c r="B2" i="547"/>
  <c r="D17" i="547" s="1"/>
  <c r="C19" i="546"/>
  <c r="C20" i="546" s="1"/>
  <c r="C18" i="546"/>
  <c r="B17" i="546"/>
  <c r="B18" i="546" s="1"/>
  <c r="B19" i="546" s="1"/>
  <c r="B20" i="546" s="1"/>
  <c r="B21" i="546" s="1"/>
  <c r="B22" i="546" s="1"/>
  <c r="B23" i="546" s="1"/>
  <c r="B24" i="546" s="1"/>
  <c r="B25" i="546" s="1"/>
  <c r="B26" i="546" s="1"/>
  <c r="B27" i="546" s="1"/>
  <c r="B28" i="546" s="1"/>
  <c r="B29" i="546" s="1"/>
  <c r="B30" i="546" s="1"/>
  <c r="B31" i="546" s="1"/>
  <c r="B32" i="546" s="1"/>
  <c r="B33" i="546" s="1"/>
  <c r="B34" i="546" s="1"/>
  <c r="B35" i="546" s="1"/>
  <c r="B36" i="546" s="1"/>
  <c r="B37" i="546" s="1"/>
  <c r="B38" i="546" s="1"/>
  <c r="B39" i="546" s="1"/>
  <c r="B40" i="546" s="1"/>
  <c r="B41" i="546" s="1"/>
  <c r="B42" i="546" s="1"/>
  <c r="B43" i="546" s="1"/>
  <c r="B44" i="546" s="1"/>
  <c r="B45" i="546" s="1"/>
  <c r="B46" i="546" s="1"/>
  <c r="B47" i="546" s="1"/>
  <c r="B48" i="546" s="1"/>
  <c r="B49" i="546" s="1"/>
  <c r="B50" i="546" s="1"/>
  <c r="B51" i="546" s="1"/>
  <c r="B52" i="546" s="1"/>
  <c r="B53" i="546" s="1"/>
  <c r="B54" i="546" s="1"/>
  <c r="A17" i="546"/>
  <c r="A18" i="546" s="1"/>
  <c r="A19" i="546" s="1"/>
  <c r="A20" i="546" s="1"/>
  <c r="A21" i="546" s="1"/>
  <c r="A22" i="546" s="1"/>
  <c r="A23" i="546" s="1"/>
  <c r="A24" i="546" s="1"/>
  <c r="A25" i="546" s="1"/>
  <c r="A26" i="546" s="1"/>
  <c r="A27" i="546" s="1"/>
  <c r="A28" i="546" s="1"/>
  <c r="A29" i="546" s="1"/>
  <c r="A30" i="546" s="1"/>
  <c r="A31" i="546" s="1"/>
  <c r="A32" i="546" s="1"/>
  <c r="A33" i="546" s="1"/>
  <c r="A34" i="546" s="1"/>
  <c r="A35" i="546" s="1"/>
  <c r="A36" i="546" s="1"/>
  <c r="A37" i="546" s="1"/>
  <c r="A38" i="546" s="1"/>
  <c r="A39" i="546" s="1"/>
  <c r="A40" i="546" s="1"/>
  <c r="A41" i="546" s="1"/>
  <c r="A42" i="546" s="1"/>
  <c r="A43" i="546" s="1"/>
  <c r="A44" i="546" s="1"/>
  <c r="A45" i="546" s="1"/>
  <c r="A46" i="546" s="1"/>
  <c r="A47" i="546" s="1"/>
  <c r="A48" i="546" s="1"/>
  <c r="A49" i="546" s="1"/>
  <c r="A50" i="546" s="1"/>
  <c r="A51" i="546" s="1"/>
  <c r="A52" i="546" s="1"/>
  <c r="A53" i="546" s="1"/>
  <c r="A54" i="546" s="1"/>
  <c r="A15" i="546"/>
  <c r="K12" i="546"/>
  <c r="B12" i="546"/>
  <c r="K11" i="546"/>
  <c r="E11" i="546"/>
  <c r="B11" i="546"/>
  <c r="H18" i="546" s="1"/>
  <c r="K10" i="546"/>
  <c r="E10" i="546"/>
  <c r="B10" i="546"/>
  <c r="K9" i="546"/>
  <c r="E9" i="546"/>
  <c r="B9" i="546"/>
  <c r="K8" i="546"/>
  <c r="E8" i="546"/>
  <c r="B8" i="546"/>
  <c r="K7" i="546"/>
  <c r="E7" i="546"/>
  <c r="B7" i="546"/>
  <c r="K6" i="546"/>
  <c r="H6" i="546"/>
  <c r="E6" i="546"/>
  <c r="B6" i="546"/>
  <c r="K5" i="546"/>
  <c r="H5" i="546"/>
  <c r="E5" i="546"/>
  <c r="B5" i="546"/>
  <c r="K4" i="546"/>
  <c r="H4" i="546"/>
  <c r="E4" i="546"/>
  <c r="J17" i="546" s="1"/>
  <c r="B4" i="546"/>
  <c r="K3" i="546"/>
  <c r="H3" i="546"/>
  <c r="E3" i="546"/>
  <c r="F3" i="546" s="1"/>
  <c r="B3" i="546"/>
  <c r="K2" i="546"/>
  <c r="H2" i="546"/>
  <c r="E2" i="546"/>
  <c r="B2" i="546"/>
  <c r="D17" i="546" s="1"/>
  <c r="C18" i="545"/>
  <c r="B17" i="545"/>
  <c r="B18" i="545" s="1"/>
  <c r="B19" i="545" s="1"/>
  <c r="B20" i="545" s="1"/>
  <c r="B21" i="545" s="1"/>
  <c r="B22" i="545" s="1"/>
  <c r="B23" i="545" s="1"/>
  <c r="B24" i="545" s="1"/>
  <c r="B25" i="545" s="1"/>
  <c r="B26" i="545" s="1"/>
  <c r="B27" i="545" s="1"/>
  <c r="B28" i="545" s="1"/>
  <c r="B29" i="545" s="1"/>
  <c r="B30" i="545" s="1"/>
  <c r="B31" i="545" s="1"/>
  <c r="B32" i="545" s="1"/>
  <c r="B33" i="545" s="1"/>
  <c r="B34" i="545" s="1"/>
  <c r="B35" i="545" s="1"/>
  <c r="B36" i="545" s="1"/>
  <c r="B37" i="545" s="1"/>
  <c r="B38" i="545" s="1"/>
  <c r="B39" i="545" s="1"/>
  <c r="B40" i="545" s="1"/>
  <c r="B41" i="545" s="1"/>
  <c r="B42" i="545" s="1"/>
  <c r="B43" i="545" s="1"/>
  <c r="B44" i="545" s="1"/>
  <c r="B45" i="545" s="1"/>
  <c r="B46" i="545" s="1"/>
  <c r="B47" i="545" s="1"/>
  <c r="B48" i="545" s="1"/>
  <c r="B49" i="545" s="1"/>
  <c r="B50" i="545" s="1"/>
  <c r="B51" i="545" s="1"/>
  <c r="B52" i="545" s="1"/>
  <c r="B53" i="545" s="1"/>
  <c r="B54" i="545" s="1"/>
  <c r="A17" i="545"/>
  <c r="A18" i="545" s="1"/>
  <c r="A19" i="545" s="1"/>
  <c r="A20" i="545" s="1"/>
  <c r="A21" i="545" s="1"/>
  <c r="A22" i="545" s="1"/>
  <c r="A23" i="545" s="1"/>
  <c r="A24" i="545" s="1"/>
  <c r="A25" i="545" s="1"/>
  <c r="A26" i="545" s="1"/>
  <c r="A27" i="545" s="1"/>
  <c r="A28" i="545" s="1"/>
  <c r="A29" i="545" s="1"/>
  <c r="A30" i="545" s="1"/>
  <c r="A31" i="545" s="1"/>
  <c r="A32" i="545" s="1"/>
  <c r="A33" i="545" s="1"/>
  <c r="A34" i="545" s="1"/>
  <c r="A35" i="545" s="1"/>
  <c r="A36" i="545" s="1"/>
  <c r="A37" i="545" s="1"/>
  <c r="A38" i="545" s="1"/>
  <c r="A39" i="545" s="1"/>
  <c r="A40" i="545" s="1"/>
  <c r="A41" i="545" s="1"/>
  <c r="A42" i="545" s="1"/>
  <c r="A43" i="545" s="1"/>
  <c r="A44" i="545" s="1"/>
  <c r="A45" i="545" s="1"/>
  <c r="A46" i="545" s="1"/>
  <c r="A47" i="545" s="1"/>
  <c r="A48" i="545" s="1"/>
  <c r="A49" i="545" s="1"/>
  <c r="A50" i="545" s="1"/>
  <c r="A51" i="545" s="1"/>
  <c r="A52" i="545" s="1"/>
  <c r="A53" i="545" s="1"/>
  <c r="A54" i="545" s="1"/>
  <c r="A15" i="545"/>
  <c r="K12" i="545"/>
  <c r="B12" i="545"/>
  <c r="K11" i="545"/>
  <c r="E11" i="545"/>
  <c r="B11" i="545"/>
  <c r="K10" i="545"/>
  <c r="E10" i="545"/>
  <c r="B10" i="545"/>
  <c r="F34" i="545" s="1"/>
  <c r="K9" i="545"/>
  <c r="E9" i="545"/>
  <c r="B9" i="545"/>
  <c r="K8" i="545"/>
  <c r="E8" i="545"/>
  <c r="B8" i="545"/>
  <c r="K7" i="545"/>
  <c r="E7" i="545"/>
  <c r="B7" i="545"/>
  <c r="K6" i="545"/>
  <c r="H6" i="545"/>
  <c r="E6" i="545"/>
  <c r="B6" i="545"/>
  <c r="K5" i="545"/>
  <c r="H5" i="545"/>
  <c r="E5" i="545"/>
  <c r="B5" i="545"/>
  <c r="K4" i="545"/>
  <c r="H4" i="545"/>
  <c r="E4" i="545"/>
  <c r="J17" i="545" s="1"/>
  <c r="B4" i="545"/>
  <c r="K3" i="545"/>
  <c r="H3" i="545"/>
  <c r="E3" i="545"/>
  <c r="F4" i="545" s="1"/>
  <c r="B3" i="545"/>
  <c r="K2" i="545"/>
  <c r="H2" i="545"/>
  <c r="E2" i="545"/>
  <c r="B2" i="545"/>
  <c r="D17" i="545" s="1"/>
  <c r="C18" i="544"/>
  <c r="B17" i="544"/>
  <c r="B18" i="544" s="1"/>
  <c r="B19" i="544" s="1"/>
  <c r="B20" i="544" s="1"/>
  <c r="B21" i="544" s="1"/>
  <c r="B22" i="544" s="1"/>
  <c r="B23" i="544" s="1"/>
  <c r="B24" i="544" s="1"/>
  <c r="B25" i="544" s="1"/>
  <c r="B26" i="544" s="1"/>
  <c r="B27" i="544" s="1"/>
  <c r="B28" i="544" s="1"/>
  <c r="B29" i="544" s="1"/>
  <c r="B30" i="544" s="1"/>
  <c r="B31" i="544" s="1"/>
  <c r="B32" i="544" s="1"/>
  <c r="B33" i="544" s="1"/>
  <c r="B34" i="544" s="1"/>
  <c r="B35" i="544" s="1"/>
  <c r="B36" i="544" s="1"/>
  <c r="B37" i="544" s="1"/>
  <c r="B38" i="544" s="1"/>
  <c r="B39" i="544" s="1"/>
  <c r="B40" i="544" s="1"/>
  <c r="B41" i="544" s="1"/>
  <c r="B42" i="544" s="1"/>
  <c r="B43" i="544" s="1"/>
  <c r="B44" i="544" s="1"/>
  <c r="B45" i="544" s="1"/>
  <c r="B46" i="544" s="1"/>
  <c r="B47" i="544" s="1"/>
  <c r="B48" i="544" s="1"/>
  <c r="B49" i="544" s="1"/>
  <c r="B50" i="544" s="1"/>
  <c r="B51" i="544" s="1"/>
  <c r="B52" i="544" s="1"/>
  <c r="B53" i="544" s="1"/>
  <c r="B54" i="544" s="1"/>
  <c r="A17" i="544"/>
  <c r="A18" i="544" s="1"/>
  <c r="A19" i="544" s="1"/>
  <c r="A20" i="544" s="1"/>
  <c r="A21" i="544" s="1"/>
  <c r="A22" i="544" s="1"/>
  <c r="A23" i="544" s="1"/>
  <c r="A24" i="544" s="1"/>
  <c r="A25" i="544" s="1"/>
  <c r="A26" i="544" s="1"/>
  <c r="A27" i="544" s="1"/>
  <c r="A28" i="544" s="1"/>
  <c r="A29" i="544" s="1"/>
  <c r="A30" i="544" s="1"/>
  <c r="A31" i="544" s="1"/>
  <c r="A32" i="544" s="1"/>
  <c r="A33" i="544" s="1"/>
  <c r="A34" i="544" s="1"/>
  <c r="A35" i="544" s="1"/>
  <c r="A36" i="544" s="1"/>
  <c r="A37" i="544" s="1"/>
  <c r="A38" i="544" s="1"/>
  <c r="A39" i="544" s="1"/>
  <c r="A40" i="544" s="1"/>
  <c r="A41" i="544" s="1"/>
  <c r="A42" i="544" s="1"/>
  <c r="A43" i="544" s="1"/>
  <c r="A44" i="544" s="1"/>
  <c r="A45" i="544" s="1"/>
  <c r="A46" i="544" s="1"/>
  <c r="A47" i="544" s="1"/>
  <c r="A48" i="544" s="1"/>
  <c r="A49" i="544" s="1"/>
  <c r="A50" i="544" s="1"/>
  <c r="A51" i="544" s="1"/>
  <c r="A52" i="544" s="1"/>
  <c r="A53" i="544" s="1"/>
  <c r="A54" i="544" s="1"/>
  <c r="A15" i="544"/>
  <c r="K12" i="544"/>
  <c r="B12" i="544"/>
  <c r="K11" i="544"/>
  <c r="E11" i="544"/>
  <c r="B11" i="544"/>
  <c r="K10" i="544"/>
  <c r="E10" i="544"/>
  <c r="B10" i="544"/>
  <c r="F30" i="544" s="1"/>
  <c r="K9" i="544"/>
  <c r="E9" i="544"/>
  <c r="B9" i="544"/>
  <c r="K8" i="544"/>
  <c r="E8" i="544"/>
  <c r="B8" i="544"/>
  <c r="K7" i="544"/>
  <c r="E7" i="544"/>
  <c r="B7" i="544"/>
  <c r="K6" i="544"/>
  <c r="H6" i="544"/>
  <c r="E6" i="544"/>
  <c r="B6" i="544"/>
  <c r="K5" i="544"/>
  <c r="H5" i="544"/>
  <c r="E5" i="544"/>
  <c r="B5" i="544"/>
  <c r="K4" i="544"/>
  <c r="H4" i="544"/>
  <c r="E4" i="544"/>
  <c r="J17" i="544" s="1"/>
  <c r="B4" i="544"/>
  <c r="K3" i="544"/>
  <c r="H3" i="544"/>
  <c r="E3" i="544"/>
  <c r="F4" i="544" s="1"/>
  <c r="B3" i="544"/>
  <c r="K2" i="544"/>
  <c r="H2" i="544"/>
  <c r="E2" i="544"/>
  <c r="B2" i="544"/>
  <c r="D17" i="544" s="1"/>
  <c r="C19" i="543"/>
  <c r="C18" i="543"/>
  <c r="B17" i="543"/>
  <c r="B18" i="543" s="1"/>
  <c r="B19" i="543" s="1"/>
  <c r="B20" i="543" s="1"/>
  <c r="B21" i="543" s="1"/>
  <c r="B22" i="543" s="1"/>
  <c r="B23" i="543" s="1"/>
  <c r="B24" i="543" s="1"/>
  <c r="B25" i="543" s="1"/>
  <c r="B26" i="543" s="1"/>
  <c r="B27" i="543" s="1"/>
  <c r="B28" i="543" s="1"/>
  <c r="B29" i="543" s="1"/>
  <c r="B30" i="543" s="1"/>
  <c r="B31" i="543" s="1"/>
  <c r="B32" i="543" s="1"/>
  <c r="B33" i="543" s="1"/>
  <c r="B34" i="543" s="1"/>
  <c r="B35" i="543" s="1"/>
  <c r="B36" i="543" s="1"/>
  <c r="B37" i="543" s="1"/>
  <c r="B38" i="543" s="1"/>
  <c r="B39" i="543" s="1"/>
  <c r="B40" i="543" s="1"/>
  <c r="B41" i="543" s="1"/>
  <c r="B42" i="543" s="1"/>
  <c r="B43" i="543" s="1"/>
  <c r="B44" i="543" s="1"/>
  <c r="B45" i="543" s="1"/>
  <c r="B46" i="543" s="1"/>
  <c r="B47" i="543" s="1"/>
  <c r="B48" i="543" s="1"/>
  <c r="B49" i="543" s="1"/>
  <c r="B50" i="543" s="1"/>
  <c r="B51" i="543" s="1"/>
  <c r="B52" i="543" s="1"/>
  <c r="B53" i="543" s="1"/>
  <c r="B54" i="543" s="1"/>
  <c r="A17" i="543"/>
  <c r="A18" i="543" s="1"/>
  <c r="A19" i="543" s="1"/>
  <c r="A20" i="543" s="1"/>
  <c r="A21" i="543" s="1"/>
  <c r="A22" i="543" s="1"/>
  <c r="A23" i="543" s="1"/>
  <c r="A24" i="543" s="1"/>
  <c r="A25" i="543" s="1"/>
  <c r="A26" i="543" s="1"/>
  <c r="A27" i="543" s="1"/>
  <c r="A28" i="543" s="1"/>
  <c r="A29" i="543" s="1"/>
  <c r="A30" i="543" s="1"/>
  <c r="A31" i="543" s="1"/>
  <c r="A32" i="543" s="1"/>
  <c r="A33" i="543" s="1"/>
  <c r="A34" i="543" s="1"/>
  <c r="A35" i="543" s="1"/>
  <c r="A36" i="543" s="1"/>
  <c r="A37" i="543" s="1"/>
  <c r="A38" i="543" s="1"/>
  <c r="A39" i="543" s="1"/>
  <c r="A40" i="543" s="1"/>
  <c r="A41" i="543" s="1"/>
  <c r="A42" i="543" s="1"/>
  <c r="A43" i="543" s="1"/>
  <c r="A44" i="543" s="1"/>
  <c r="A45" i="543" s="1"/>
  <c r="A46" i="543" s="1"/>
  <c r="A47" i="543" s="1"/>
  <c r="A48" i="543" s="1"/>
  <c r="A49" i="543" s="1"/>
  <c r="A50" i="543" s="1"/>
  <c r="A51" i="543" s="1"/>
  <c r="A52" i="543" s="1"/>
  <c r="A53" i="543" s="1"/>
  <c r="A54" i="543" s="1"/>
  <c r="A15" i="543"/>
  <c r="K12" i="543"/>
  <c r="B12" i="543"/>
  <c r="K11" i="543"/>
  <c r="E11" i="543"/>
  <c r="B11" i="543"/>
  <c r="K10" i="543"/>
  <c r="E10" i="543"/>
  <c r="B10" i="543"/>
  <c r="F50" i="543" s="1"/>
  <c r="K9" i="543"/>
  <c r="E9" i="543"/>
  <c r="B9" i="543"/>
  <c r="K8" i="543"/>
  <c r="E8" i="543"/>
  <c r="B8" i="543"/>
  <c r="K7" i="543"/>
  <c r="E7" i="543"/>
  <c r="B7" i="543"/>
  <c r="K6" i="543"/>
  <c r="H6" i="543"/>
  <c r="E6" i="543"/>
  <c r="B6" i="543"/>
  <c r="E18" i="543" s="1"/>
  <c r="K5" i="543"/>
  <c r="H5" i="543"/>
  <c r="E5" i="543"/>
  <c r="B5" i="543"/>
  <c r="K4" i="543"/>
  <c r="H4" i="543"/>
  <c r="F4" i="543"/>
  <c r="E4" i="543"/>
  <c r="J17" i="543" s="1"/>
  <c r="B4" i="543"/>
  <c r="K3" i="543"/>
  <c r="H3" i="543"/>
  <c r="E3" i="543"/>
  <c r="F3" i="543" s="1"/>
  <c r="B3" i="543"/>
  <c r="N2" i="543"/>
  <c r="K2" i="543"/>
  <c r="H2" i="543"/>
  <c r="E2" i="543"/>
  <c r="B2" i="543"/>
  <c r="D17" i="543" s="1"/>
  <c r="C18" i="542"/>
  <c r="C19" i="542" s="1"/>
  <c r="B17" i="542"/>
  <c r="B18" i="542" s="1"/>
  <c r="B19" i="542" s="1"/>
  <c r="B20" i="542" s="1"/>
  <c r="B21" i="542" s="1"/>
  <c r="B22" i="542" s="1"/>
  <c r="B23" i="542" s="1"/>
  <c r="B24" i="542" s="1"/>
  <c r="B25" i="542" s="1"/>
  <c r="B26" i="542" s="1"/>
  <c r="B27" i="542" s="1"/>
  <c r="B28" i="542" s="1"/>
  <c r="B29" i="542" s="1"/>
  <c r="B30" i="542" s="1"/>
  <c r="B31" i="542" s="1"/>
  <c r="B32" i="542" s="1"/>
  <c r="B33" i="542" s="1"/>
  <c r="B34" i="542" s="1"/>
  <c r="B35" i="542" s="1"/>
  <c r="B36" i="542" s="1"/>
  <c r="B37" i="542" s="1"/>
  <c r="B38" i="542" s="1"/>
  <c r="B39" i="542" s="1"/>
  <c r="B40" i="542" s="1"/>
  <c r="B41" i="542" s="1"/>
  <c r="B42" i="542" s="1"/>
  <c r="B43" i="542" s="1"/>
  <c r="B44" i="542" s="1"/>
  <c r="B45" i="542" s="1"/>
  <c r="B46" i="542" s="1"/>
  <c r="B47" i="542" s="1"/>
  <c r="B48" i="542" s="1"/>
  <c r="B49" i="542" s="1"/>
  <c r="B50" i="542" s="1"/>
  <c r="B51" i="542" s="1"/>
  <c r="B52" i="542" s="1"/>
  <c r="B53" i="542" s="1"/>
  <c r="B54" i="542" s="1"/>
  <c r="A17" i="542"/>
  <c r="A18" i="542" s="1"/>
  <c r="A19" i="542" s="1"/>
  <c r="A20" i="542" s="1"/>
  <c r="A21" i="542" s="1"/>
  <c r="A22" i="542" s="1"/>
  <c r="A23" i="542" s="1"/>
  <c r="A24" i="542" s="1"/>
  <c r="A25" i="542" s="1"/>
  <c r="A26" i="542" s="1"/>
  <c r="A27" i="542" s="1"/>
  <c r="A28" i="542" s="1"/>
  <c r="A29" i="542" s="1"/>
  <c r="A30" i="542" s="1"/>
  <c r="A31" i="542" s="1"/>
  <c r="A32" i="542" s="1"/>
  <c r="A33" i="542" s="1"/>
  <c r="A34" i="542" s="1"/>
  <c r="A35" i="542" s="1"/>
  <c r="A36" i="542" s="1"/>
  <c r="A37" i="542" s="1"/>
  <c r="A38" i="542" s="1"/>
  <c r="A39" i="542" s="1"/>
  <c r="A40" i="542" s="1"/>
  <c r="A41" i="542" s="1"/>
  <c r="A42" i="542" s="1"/>
  <c r="A43" i="542" s="1"/>
  <c r="A44" i="542" s="1"/>
  <c r="A45" i="542" s="1"/>
  <c r="A46" i="542" s="1"/>
  <c r="A47" i="542" s="1"/>
  <c r="A48" i="542" s="1"/>
  <c r="A49" i="542" s="1"/>
  <c r="A50" i="542" s="1"/>
  <c r="A51" i="542" s="1"/>
  <c r="A52" i="542" s="1"/>
  <c r="A53" i="542" s="1"/>
  <c r="A54" i="542" s="1"/>
  <c r="A15" i="542"/>
  <c r="K12" i="542"/>
  <c r="B12" i="542"/>
  <c r="K11" i="542"/>
  <c r="E11" i="542"/>
  <c r="B11" i="542"/>
  <c r="H18" i="542" s="1"/>
  <c r="K10" i="542"/>
  <c r="E10" i="542"/>
  <c r="B10" i="542"/>
  <c r="K9" i="542"/>
  <c r="E9" i="542"/>
  <c r="B9" i="542"/>
  <c r="K8" i="542"/>
  <c r="E8" i="542"/>
  <c r="B8" i="542"/>
  <c r="K7" i="542"/>
  <c r="E7" i="542"/>
  <c r="B7" i="542"/>
  <c r="K6" i="542"/>
  <c r="H6" i="542"/>
  <c r="E6" i="542"/>
  <c r="B6" i="542"/>
  <c r="K5" i="542"/>
  <c r="H5" i="542"/>
  <c r="E5" i="542"/>
  <c r="B5" i="542"/>
  <c r="K4" i="542"/>
  <c r="H4" i="542"/>
  <c r="E4" i="542"/>
  <c r="J17" i="542" s="1"/>
  <c r="B4" i="542"/>
  <c r="K3" i="542"/>
  <c r="H3" i="542"/>
  <c r="E3" i="542"/>
  <c r="F3" i="542" s="1"/>
  <c r="B3" i="542"/>
  <c r="K2" i="542"/>
  <c r="H2" i="542"/>
  <c r="E2" i="542"/>
  <c r="B2" i="542"/>
  <c r="D17" i="542" s="1"/>
  <c r="C18" i="541"/>
  <c r="C19" i="541" s="1"/>
  <c r="B17" i="541"/>
  <c r="B18" i="541" s="1"/>
  <c r="B19" i="541" s="1"/>
  <c r="B20" i="541" s="1"/>
  <c r="B21" i="541" s="1"/>
  <c r="B22" i="541" s="1"/>
  <c r="B23" i="541" s="1"/>
  <c r="B24" i="541" s="1"/>
  <c r="B25" i="541" s="1"/>
  <c r="B26" i="541" s="1"/>
  <c r="B27" i="541" s="1"/>
  <c r="B28" i="541" s="1"/>
  <c r="B29" i="541" s="1"/>
  <c r="B30" i="541" s="1"/>
  <c r="B31" i="541" s="1"/>
  <c r="B32" i="541" s="1"/>
  <c r="B33" i="541" s="1"/>
  <c r="B34" i="541" s="1"/>
  <c r="B35" i="541" s="1"/>
  <c r="B36" i="541" s="1"/>
  <c r="B37" i="541" s="1"/>
  <c r="B38" i="541" s="1"/>
  <c r="B39" i="541" s="1"/>
  <c r="B40" i="541" s="1"/>
  <c r="B41" i="541" s="1"/>
  <c r="B42" i="541" s="1"/>
  <c r="B43" i="541" s="1"/>
  <c r="B44" i="541" s="1"/>
  <c r="B45" i="541" s="1"/>
  <c r="B46" i="541" s="1"/>
  <c r="B47" i="541" s="1"/>
  <c r="B48" i="541" s="1"/>
  <c r="B49" i="541" s="1"/>
  <c r="B50" i="541" s="1"/>
  <c r="B51" i="541" s="1"/>
  <c r="B52" i="541" s="1"/>
  <c r="B53" i="541" s="1"/>
  <c r="B54" i="541" s="1"/>
  <c r="A17" i="541"/>
  <c r="A18" i="541" s="1"/>
  <c r="A19" i="541" s="1"/>
  <c r="A20" i="541" s="1"/>
  <c r="A21" i="541" s="1"/>
  <c r="A22" i="541" s="1"/>
  <c r="A23" i="541" s="1"/>
  <c r="A24" i="541" s="1"/>
  <c r="A25" i="541" s="1"/>
  <c r="A26" i="541" s="1"/>
  <c r="A27" i="541" s="1"/>
  <c r="A28" i="541" s="1"/>
  <c r="A29" i="541" s="1"/>
  <c r="A30" i="541" s="1"/>
  <c r="A31" i="541" s="1"/>
  <c r="A32" i="541" s="1"/>
  <c r="A33" i="541" s="1"/>
  <c r="A34" i="541" s="1"/>
  <c r="A35" i="541" s="1"/>
  <c r="A36" i="541" s="1"/>
  <c r="A37" i="541" s="1"/>
  <c r="A38" i="541" s="1"/>
  <c r="A39" i="541" s="1"/>
  <c r="A40" i="541" s="1"/>
  <c r="A41" i="541" s="1"/>
  <c r="A42" i="541" s="1"/>
  <c r="A43" i="541" s="1"/>
  <c r="A44" i="541" s="1"/>
  <c r="A45" i="541" s="1"/>
  <c r="A46" i="541" s="1"/>
  <c r="A47" i="541" s="1"/>
  <c r="A48" i="541" s="1"/>
  <c r="A49" i="541" s="1"/>
  <c r="A50" i="541" s="1"/>
  <c r="A51" i="541" s="1"/>
  <c r="A52" i="541" s="1"/>
  <c r="A53" i="541" s="1"/>
  <c r="A54" i="541" s="1"/>
  <c r="A15" i="541"/>
  <c r="K12" i="541"/>
  <c r="B12" i="541"/>
  <c r="K11" i="541"/>
  <c r="E11" i="541"/>
  <c r="B11" i="541"/>
  <c r="K10" i="541"/>
  <c r="E10" i="541"/>
  <c r="B10" i="541"/>
  <c r="F47" i="541" s="1"/>
  <c r="K9" i="541"/>
  <c r="E9" i="541"/>
  <c r="B9" i="541"/>
  <c r="K8" i="541"/>
  <c r="E8" i="541"/>
  <c r="B8" i="541"/>
  <c r="K7" i="541"/>
  <c r="E7" i="541"/>
  <c r="B7" i="541"/>
  <c r="K6" i="541"/>
  <c r="H6" i="541"/>
  <c r="E6" i="541"/>
  <c r="B6" i="541"/>
  <c r="K5" i="541"/>
  <c r="H5" i="541"/>
  <c r="E5" i="541"/>
  <c r="B5" i="541"/>
  <c r="K4" i="541"/>
  <c r="H4" i="541"/>
  <c r="E4" i="541"/>
  <c r="J17" i="541" s="1"/>
  <c r="B4" i="541"/>
  <c r="K3" i="541"/>
  <c r="H3" i="541"/>
  <c r="E3" i="541"/>
  <c r="F3" i="541" s="1"/>
  <c r="B3" i="541"/>
  <c r="K2" i="541"/>
  <c r="H2" i="541"/>
  <c r="E2" i="541"/>
  <c r="B2" i="541"/>
  <c r="D17" i="541" s="1"/>
  <c r="C18" i="540"/>
  <c r="C19" i="540" s="1"/>
  <c r="B17" i="540"/>
  <c r="B18" i="540" s="1"/>
  <c r="B19" i="540" s="1"/>
  <c r="B20" i="540" s="1"/>
  <c r="B21" i="540" s="1"/>
  <c r="B22" i="540" s="1"/>
  <c r="B23" i="540" s="1"/>
  <c r="B24" i="540" s="1"/>
  <c r="B25" i="540" s="1"/>
  <c r="B26" i="540" s="1"/>
  <c r="B27" i="540" s="1"/>
  <c r="B28" i="540" s="1"/>
  <c r="B29" i="540" s="1"/>
  <c r="B30" i="540" s="1"/>
  <c r="B31" i="540" s="1"/>
  <c r="B32" i="540" s="1"/>
  <c r="B33" i="540" s="1"/>
  <c r="B34" i="540" s="1"/>
  <c r="B35" i="540" s="1"/>
  <c r="B36" i="540" s="1"/>
  <c r="B37" i="540" s="1"/>
  <c r="B38" i="540" s="1"/>
  <c r="B39" i="540" s="1"/>
  <c r="B40" i="540" s="1"/>
  <c r="B41" i="540" s="1"/>
  <c r="B42" i="540" s="1"/>
  <c r="B43" i="540" s="1"/>
  <c r="B44" i="540" s="1"/>
  <c r="B45" i="540" s="1"/>
  <c r="B46" i="540" s="1"/>
  <c r="B47" i="540" s="1"/>
  <c r="B48" i="540" s="1"/>
  <c r="B49" i="540" s="1"/>
  <c r="B50" i="540" s="1"/>
  <c r="B51" i="540" s="1"/>
  <c r="B52" i="540" s="1"/>
  <c r="B53" i="540" s="1"/>
  <c r="B54" i="540" s="1"/>
  <c r="A17" i="540"/>
  <c r="A18" i="540" s="1"/>
  <c r="A19" i="540" s="1"/>
  <c r="A20" i="540" s="1"/>
  <c r="A21" i="540" s="1"/>
  <c r="A22" i="540" s="1"/>
  <c r="A23" i="540" s="1"/>
  <c r="A24" i="540" s="1"/>
  <c r="A25" i="540" s="1"/>
  <c r="A26" i="540" s="1"/>
  <c r="A27" i="540" s="1"/>
  <c r="A28" i="540" s="1"/>
  <c r="A29" i="540" s="1"/>
  <c r="A30" i="540" s="1"/>
  <c r="A31" i="540" s="1"/>
  <c r="A32" i="540" s="1"/>
  <c r="A33" i="540" s="1"/>
  <c r="A34" i="540" s="1"/>
  <c r="A35" i="540" s="1"/>
  <c r="A36" i="540" s="1"/>
  <c r="A37" i="540" s="1"/>
  <c r="A38" i="540" s="1"/>
  <c r="A39" i="540" s="1"/>
  <c r="A40" i="540" s="1"/>
  <c r="A41" i="540" s="1"/>
  <c r="A42" i="540" s="1"/>
  <c r="A43" i="540" s="1"/>
  <c r="A44" i="540" s="1"/>
  <c r="A45" i="540" s="1"/>
  <c r="A46" i="540" s="1"/>
  <c r="A47" i="540" s="1"/>
  <c r="A48" i="540" s="1"/>
  <c r="A49" i="540" s="1"/>
  <c r="A50" i="540" s="1"/>
  <c r="A51" i="540" s="1"/>
  <c r="A52" i="540" s="1"/>
  <c r="A53" i="540" s="1"/>
  <c r="A54" i="540" s="1"/>
  <c r="A15" i="540"/>
  <c r="K12" i="540"/>
  <c r="B12" i="540"/>
  <c r="K11" i="540"/>
  <c r="E11" i="540"/>
  <c r="B11" i="540"/>
  <c r="H18" i="540" s="1"/>
  <c r="K10" i="540"/>
  <c r="E10" i="540"/>
  <c r="B10" i="540"/>
  <c r="K9" i="540"/>
  <c r="E9" i="540"/>
  <c r="B9" i="540"/>
  <c r="K8" i="540"/>
  <c r="E8" i="540"/>
  <c r="B8" i="540"/>
  <c r="K7" i="540"/>
  <c r="E7" i="540"/>
  <c r="B7" i="540"/>
  <c r="K6" i="540"/>
  <c r="H6" i="540"/>
  <c r="E6" i="540"/>
  <c r="B6" i="540"/>
  <c r="K5" i="540"/>
  <c r="H5" i="540"/>
  <c r="E5" i="540"/>
  <c r="B5" i="540"/>
  <c r="K4" i="540"/>
  <c r="H4" i="540"/>
  <c r="E4" i="540"/>
  <c r="J17" i="540" s="1"/>
  <c r="B4" i="540"/>
  <c r="K3" i="540"/>
  <c r="H3" i="540"/>
  <c r="E3" i="540"/>
  <c r="F3" i="540" s="1"/>
  <c r="B3" i="540"/>
  <c r="N2" i="540"/>
  <c r="K2" i="540"/>
  <c r="H2" i="540"/>
  <c r="E2" i="540"/>
  <c r="B2" i="540"/>
  <c r="D17" i="540" s="1"/>
  <c r="C19" i="539"/>
  <c r="C20" i="539" s="1"/>
  <c r="C18" i="539"/>
  <c r="B17" i="539"/>
  <c r="B18" i="539" s="1"/>
  <c r="B19" i="539" s="1"/>
  <c r="B20" i="539" s="1"/>
  <c r="B21" i="539" s="1"/>
  <c r="B22" i="539" s="1"/>
  <c r="B23" i="539" s="1"/>
  <c r="B24" i="539" s="1"/>
  <c r="B25" i="539" s="1"/>
  <c r="B26" i="539" s="1"/>
  <c r="B27" i="539" s="1"/>
  <c r="B28" i="539" s="1"/>
  <c r="B29" i="539" s="1"/>
  <c r="B30" i="539" s="1"/>
  <c r="B31" i="539" s="1"/>
  <c r="B32" i="539" s="1"/>
  <c r="B33" i="539" s="1"/>
  <c r="B34" i="539" s="1"/>
  <c r="B35" i="539" s="1"/>
  <c r="B36" i="539" s="1"/>
  <c r="B37" i="539" s="1"/>
  <c r="B38" i="539" s="1"/>
  <c r="B39" i="539" s="1"/>
  <c r="B40" i="539" s="1"/>
  <c r="B41" i="539" s="1"/>
  <c r="B42" i="539" s="1"/>
  <c r="B43" i="539" s="1"/>
  <c r="B44" i="539" s="1"/>
  <c r="B45" i="539" s="1"/>
  <c r="B46" i="539" s="1"/>
  <c r="B47" i="539" s="1"/>
  <c r="B48" i="539" s="1"/>
  <c r="B49" i="539" s="1"/>
  <c r="B50" i="539" s="1"/>
  <c r="B51" i="539" s="1"/>
  <c r="B52" i="539" s="1"/>
  <c r="B53" i="539" s="1"/>
  <c r="B54" i="539" s="1"/>
  <c r="A17" i="539"/>
  <c r="A18" i="539" s="1"/>
  <c r="A19" i="539" s="1"/>
  <c r="A20" i="539" s="1"/>
  <c r="A21" i="539" s="1"/>
  <c r="A22" i="539" s="1"/>
  <c r="A23" i="539" s="1"/>
  <c r="A24" i="539" s="1"/>
  <c r="A25" i="539" s="1"/>
  <c r="A26" i="539" s="1"/>
  <c r="A27" i="539" s="1"/>
  <c r="A28" i="539" s="1"/>
  <c r="A29" i="539" s="1"/>
  <c r="A30" i="539" s="1"/>
  <c r="A31" i="539" s="1"/>
  <c r="A32" i="539" s="1"/>
  <c r="A33" i="539" s="1"/>
  <c r="A34" i="539" s="1"/>
  <c r="A35" i="539" s="1"/>
  <c r="A36" i="539" s="1"/>
  <c r="A37" i="539" s="1"/>
  <c r="A38" i="539" s="1"/>
  <c r="A39" i="539" s="1"/>
  <c r="A40" i="539" s="1"/>
  <c r="A41" i="539" s="1"/>
  <c r="A42" i="539" s="1"/>
  <c r="A43" i="539" s="1"/>
  <c r="A44" i="539" s="1"/>
  <c r="A45" i="539" s="1"/>
  <c r="A46" i="539" s="1"/>
  <c r="A47" i="539" s="1"/>
  <c r="A48" i="539" s="1"/>
  <c r="A49" i="539" s="1"/>
  <c r="A50" i="539" s="1"/>
  <c r="A51" i="539" s="1"/>
  <c r="A52" i="539" s="1"/>
  <c r="A53" i="539" s="1"/>
  <c r="A54" i="539" s="1"/>
  <c r="A15" i="539"/>
  <c r="K12" i="539"/>
  <c r="B12" i="539"/>
  <c r="K11" i="539"/>
  <c r="E11" i="539"/>
  <c r="B11" i="539"/>
  <c r="K10" i="539"/>
  <c r="E10" i="539"/>
  <c r="B10" i="539"/>
  <c r="F29" i="539" s="1"/>
  <c r="K9" i="539"/>
  <c r="E9" i="539"/>
  <c r="B9" i="539"/>
  <c r="K8" i="539"/>
  <c r="E8" i="539"/>
  <c r="B8" i="539"/>
  <c r="K7" i="539"/>
  <c r="E7" i="539"/>
  <c r="B7" i="539"/>
  <c r="K6" i="539"/>
  <c r="H6" i="539"/>
  <c r="E6" i="539"/>
  <c r="B6" i="539"/>
  <c r="K5" i="539"/>
  <c r="H5" i="539"/>
  <c r="E5" i="539"/>
  <c r="B5" i="539"/>
  <c r="K4" i="539"/>
  <c r="H4" i="539"/>
  <c r="E4" i="539"/>
  <c r="J17" i="539" s="1"/>
  <c r="B4" i="539"/>
  <c r="K3" i="539"/>
  <c r="H3" i="539"/>
  <c r="E3" i="539"/>
  <c r="F4" i="539" s="1"/>
  <c r="B3" i="539"/>
  <c r="K2" i="539"/>
  <c r="H2" i="539"/>
  <c r="E2" i="539"/>
  <c r="B2" i="539"/>
  <c r="D17" i="539" s="1"/>
  <c r="F24" i="538"/>
  <c r="C18" i="538"/>
  <c r="C19" i="538" s="1"/>
  <c r="B17" i="538"/>
  <c r="B18" i="538" s="1"/>
  <c r="B19" i="538" s="1"/>
  <c r="B20" i="538" s="1"/>
  <c r="B21" i="538" s="1"/>
  <c r="B22" i="538" s="1"/>
  <c r="B23" i="538" s="1"/>
  <c r="B24" i="538" s="1"/>
  <c r="B25" i="538" s="1"/>
  <c r="B26" i="538" s="1"/>
  <c r="B27" i="538" s="1"/>
  <c r="B28" i="538" s="1"/>
  <c r="B29" i="538" s="1"/>
  <c r="B30" i="538" s="1"/>
  <c r="B31" i="538" s="1"/>
  <c r="B32" i="538" s="1"/>
  <c r="B33" i="538" s="1"/>
  <c r="B34" i="538" s="1"/>
  <c r="B35" i="538" s="1"/>
  <c r="B36" i="538" s="1"/>
  <c r="B37" i="538" s="1"/>
  <c r="B38" i="538" s="1"/>
  <c r="B39" i="538" s="1"/>
  <c r="B40" i="538" s="1"/>
  <c r="B41" i="538" s="1"/>
  <c r="B42" i="538" s="1"/>
  <c r="B43" i="538" s="1"/>
  <c r="B44" i="538" s="1"/>
  <c r="B45" i="538" s="1"/>
  <c r="B46" i="538" s="1"/>
  <c r="B47" i="538" s="1"/>
  <c r="B48" i="538" s="1"/>
  <c r="B49" i="538" s="1"/>
  <c r="B50" i="538" s="1"/>
  <c r="B51" i="538" s="1"/>
  <c r="B52" i="538" s="1"/>
  <c r="B53" i="538" s="1"/>
  <c r="B54" i="538" s="1"/>
  <c r="A17" i="538"/>
  <c r="A18" i="538" s="1"/>
  <c r="A19" i="538" s="1"/>
  <c r="A20" i="538" s="1"/>
  <c r="A21" i="538" s="1"/>
  <c r="A22" i="538" s="1"/>
  <c r="A23" i="538" s="1"/>
  <c r="A24" i="538" s="1"/>
  <c r="A25" i="538" s="1"/>
  <c r="A26" i="538" s="1"/>
  <c r="A27" i="538" s="1"/>
  <c r="A28" i="538" s="1"/>
  <c r="A29" i="538" s="1"/>
  <c r="A30" i="538" s="1"/>
  <c r="A31" i="538" s="1"/>
  <c r="A32" i="538" s="1"/>
  <c r="A33" i="538" s="1"/>
  <c r="A34" i="538" s="1"/>
  <c r="A35" i="538" s="1"/>
  <c r="A36" i="538" s="1"/>
  <c r="A37" i="538" s="1"/>
  <c r="A38" i="538" s="1"/>
  <c r="A39" i="538" s="1"/>
  <c r="A40" i="538" s="1"/>
  <c r="A41" i="538" s="1"/>
  <c r="A42" i="538" s="1"/>
  <c r="A43" i="538" s="1"/>
  <c r="A44" i="538" s="1"/>
  <c r="A45" i="538" s="1"/>
  <c r="A46" i="538" s="1"/>
  <c r="A47" i="538" s="1"/>
  <c r="A48" i="538" s="1"/>
  <c r="A49" i="538" s="1"/>
  <c r="A50" i="538" s="1"/>
  <c r="A51" i="538" s="1"/>
  <c r="A52" i="538" s="1"/>
  <c r="A53" i="538" s="1"/>
  <c r="A54" i="538" s="1"/>
  <c r="A15" i="538"/>
  <c r="K12" i="538"/>
  <c r="B12" i="538"/>
  <c r="K11" i="538"/>
  <c r="E11" i="538"/>
  <c r="B11" i="538"/>
  <c r="K10" i="538"/>
  <c r="E10" i="538"/>
  <c r="B10" i="538"/>
  <c r="F37" i="538" s="1"/>
  <c r="K9" i="538"/>
  <c r="E9" i="538"/>
  <c r="B9" i="538"/>
  <c r="K8" i="538"/>
  <c r="E8" i="538"/>
  <c r="B8" i="538"/>
  <c r="K7" i="538"/>
  <c r="E7" i="538"/>
  <c r="B7" i="538"/>
  <c r="K6" i="538"/>
  <c r="H6" i="538"/>
  <c r="E6" i="538"/>
  <c r="B6" i="538"/>
  <c r="K5" i="538"/>
  <c r="H5" i="538"/>
  <c r="E5" i="538"/>
  <c r="B5" i="538"/>
  <c r="K4" i="538"/>
  <c r="H4" i="538"/>
  <c r="E4" i="538"/>
  <c r="J17" i="538" s="1"/>
  <c r="B4" i="538"/>
  <c r="K3" i="538"/>
  <c r="H3" i="538"/>
  <c r="E3" i="538"/>
  <c r="F3" i="538" s="1"/>
  <c r="B3" i="538"/>
  <c r="K2" i="538"/>
  <c r="H2" i="538"/>
  <c r="E2" i="538"/>
  <c r="B2" i="538"/>
  <c r="D17" i="538" s="1"/>
  <c r="C18" i="537"/>
  <c r="B17" i="537"/>
  <c r="B18" i="537" s="1"/>
  <c r="B19" i="537" s="1"/>
  <c r="B20" i="537" s="1"/>
  <c r="B21" i="537" s="1"/>
  <c r="B22" i="537" s="1"/>
  <c r="B23" i="537" s="1"/>
  <c r="B24" i="537" s="1"/>
  <c r="B25" i="537" s="1"/>
  <c r="B26" i="537" s="1"/>
  <c r="B27" i="537" s="1"/>
  <c r="B28" i="537" s="1"/>
  <c r="B29" i="537" s="1"/>
  <c r="B30" i="537" s="1"/>
  <c r="B31" i="537" s="1"/>
  <c r="B32" i="537" s="1"/>
  <c r="B33" i="537" s="1"/>
  <c r="B34" i="537" s="1"/>
  <c r="B35" i="537" s="1"/>
  <c r="B36" i="537" s="1"/>
  <c r="B37" i="537" s="1"/>
  <c r="B38" i="537" s="1"/>
  <c r="B39" i="537" s="1"/>
  <c r="B40" i="537" s="1"/>
  <c r="B41" i="537" s="1"/>
  <c r="B42" i="537" s="1"/>
  <c r="B43" i="537" s="1"/>
  <c r="B44" i="537" s="1"/>
  <c r="B45" i="537" s="1"/>
  <c r="B46" i="537" s="1"/>
  <c r="B47" i="537" s="1"/>
  <c r="B48" i="537" s="1"/>
  <c r="B49" i="537" s="1"/>
  <c r="B50" i="537" s="1"/>
  <c r="B51" i="537" s="1"/>
  <c r="B52" i="537" s="1"/>
  <c r="B53" i="537" s="1"/>
  <c r="B54" i="537" s="1"/>
  <c r="A17" i="537"/>
  <c r="A18" i="537" s="1"/>
  <c r="A19" i="537" s="1"/>
  <c r="A20" i="537" s="1"/>
  <c r="A21" i="537" s="1"/>
  <c r="A22" i="537" s="1"/>
  <c r="A23" i="537" s="1"/>
  <c r="A24" i="537" s="1"/>
  <c r="A25" i="537" s="1"/>
  <c r="A26" i="537" s="1"/>
  <c r="A27" i="537" s="1"/>
  <c r="A28" i="537" s="1"/>
  <c r="A29" i="537" s="1"/>
  <c r="A30" i="537" s="1"/>
  <c r="A31" i="537" s="1"/>
  <c r="A32" i="537" s="1"/>
  <c r="A33" i="537" s="1"/>
  <c r="A34" i="537" s="1"/>
  <c r="A35" i="537" s="1"/>
  <c r="A36" i="537" s="1"/>
  <c r="A37" i="537" s="1"/>
  <c r="A38" i="537" s="1"/>
  <c r="A39" i="537" s="1"/>
  <c r="A40" i="537" s="1"/>
  <c r="A41" i="537" s="1"/>
  <c r="A42" i="537" s="1"/>
  <c r="A43" i="537" s="1"/>
  <c r="A44" i="537" s="1"/>
  <c r="A45" i="537" s="1"/>
  <c r="A46" i="537" s="1"/>
  <c r="A47" i="537" s="1"/>
  <c r="A48" i="537" s="1"/>
  <c r="A49" i="537" s="1"/>
  <c r="A50" i="537" s="1"/>
  <c r="A51" i="537" s="1"/>
  <c r="A52" i="537" s="1"/>
  <c r="A53" i="537" s="1"/>
  <c r="A54" i="537" s="1"/>
  <c r="A15" i="537"/>
  <c r="K12" i="537"/>
  <c r="B12" i="537"/>
  <c r="K11" i="537"/>
  <c r="E11" i="537"/>
  <c r="B11" i="537"/>
  <c r="K10" i="537"/>
  <c r="E10" i="537"/>
  <c r="B10" i="537"/>
  <c r="F26" i="537" s="1"/>
  <c r="K9" i="537"/>
  <c r="E9" i="537"/>
  <c r="B9" i="537"/>
  <c r="K8" i="537"/>
  <c r="E8" i="537"/>
  <c r="B8" i="537"/>
  <c r="K7" i="537"/>
  <c r="E7" i="537"/>
  <c r="B7" i="537"/>
  <c r="K6" i="537"/>
  <c r="H6" i="537"/>
  <c r="E6" i="537"/>
  <c r="B6" i="537"/>
  <c r="K5" i="537"/>
  <c r="H5" i="537"/>
  <c r="E5" i="537"/>
  <c r="B5" i="537"/>
  <c r="K4" i="537"/>
  <c r="H4" i="537"/>
  <c r="E4" i="537"/>
  <c r="J17" i="537" s="1"/>
  <c r="B4" i="537"/>
  <c r="K3" i="537"/>
  <c r="H3" i="537"/>
  <c r="E3" i="537"/>
  <c r="F4" i="537" s="1"/>
  <c r="B3" i="537"/>
  <c r="K2" i="537"/>
  <c r="H2" i="537"/>
  <c r="E2" i="537"/>
  <c r="B2" i="537"/>
  <c r="D17" i="537" s="1"/>
  <c r="C18" i="536"/>
  <c r="C19" i="536" s="1"/>
  <c r="B17" i="536"/>
  <c r="B18" i="536" s="1"/>
  <c r="B19" i="536" s="1"/>
  <c r="B20" i="536" s="1"/>
  <c r="B21" i="536" s="1"/>
  <c r="B22" i="536" s="1"/>
  <c r="B23" i="536" s="1"/>
  <c r="B24" i="536" s="1"/>
  <c r="B25" i="536" s="1"/>
  <c r="B26" i="536" s="1"/>
  <c r="B27" i="536" s="1"/>
  <c r="B28" i="536" s="1"/>
  <c r="B29" i="536" s="1"/>
  <c r="B30" i="536" s="1"/>
  <c r="B31" i="536" s="1"/>
  <c r="B32" i="536" s="1"/>
  <c r="B33" i="536" s="1"/>
  <c r="B34" i="536" s="1"/>
  <c r="B35" i="536" s="1"/>
  <c r="B36" i="536" s="1"/>
  <c r="B37" i="536" s="1"/>
  <c r="B38" i="536" s="1"/>
  <c r="B39" i="536" s="1"/>
  <c r="B40" i="536" s="1"/>
  <c r="B41" i="536" s="1"/>
  <c r="B42" i="536" s="1"/>
  <c r="B43" i="536" s="1"/>
  <c r="B44" i="536" s="1"/>
  <c r="B45" i="536" s="1"/>
  <c r="B46" i="536" s="1"/>
  <c r="B47" i="536" s="1"/>
  <c r="B48" i="536" s="1"/>
  <c r="B49" i="536" s="1"/>
  <c r="B50" i="536" s="1"/>
  <c r="B51" i="536" s="1"/>
  <c r="B52" i="536" s="1"/>
  <c r="B53" i="536" s="1"/>
  <c r="B54" i="536" s="1"/>
  <c r="A17" i="536"/>
  <c r="A18" i="536" s="1"/>
  <c r="A19" i="536" s="1"/>
  <c r="A20" i="536" s="1"/>
  <c r="A21" i="536" s="1"/>
  <c r="A22" i="536" s="1"/>
  <c r="A23" i="536" s="1"/>
  <c r="A24" i="536" s="1"/>
  <c r="A25" i="536" s="1"/>
  <c r="A26" i="536" s="1"/>
  <c r="A27" i="536" s="1"/>
  <c r="A28" i="536" s="1"/>
  <c r="A29" i="536" s="1"/>
  <c r="A30" i="536" s="1"/>
  <c r="A31" i="536" s="1"/>
  <c r="A32" i="536" s="1"/>
  <c r="A33" i="536" s="1"/>
  <c r="A34" i="536" s="1"/>
  <c r="A35" i="536" s="1"/>
  <c r="A36" i="536" s="1"/>
  <c r="A37" i="536" s="1"/>
  <c r="A38" i="536" s="1"/>
  <c r="A39" i="536" s="1"/>
  <c r="A40" i="536" s="1"/>
  <c r="A41" i="536" s="1"/>
  <c r="A42" i="536" s="1"/>
  <c r="A43" i="536" s="1"/>
  <c r="A44" i="536" s="1"/>
  <c r="A45" i="536" s="1"/>
  <c r="A46" i="536" s="1"/>
  <c r="A47" i="536" s="1"/>
  <c r="A48" i="536" s="1"/>
  <c r="A49" i="536" s="1"/>
  <c r="A50" i="536" s="1"/>
  <c r="A51" i="536" s="1"/>
  <c r="A52" i="536" s="1"/>
  <c r="A53" i="536" s="1"/>
  <c r="A54" i="536" s="1"/>
  <c r="A15" i="536"/>
  <c r="K12" i="536"/>
  <c r="B12" i="536"/>
  <c r="K11" i="536"/>
  <c r="E11" i="536"/>
  <c r="B11" i="536"/>
  <c r="K10" i="536"/>
  <c r="E10" i="536"/>
  <c r="B10" i="536"/>
  <c r="F33" i="536" s="1"/>
  <c r="K9" i="536"/>
  <c r="E9" i="536"/>
  <c r="B9" i="536"/>
  <c r="K8" i="536"/>
  <c r="E8" i="536"/>
  <c r="B8" i="536"/>
  <c r="K7" i="536"/>
  <c r="E7" i="536"/>
  <c r="B7" i="536"/>
  <c r="K6" i="536"/>
  <c r="H6" i="536"/>
  <c r="E6" i="536"/>
  <c r="B6" i="536"/>
  <c r="K5" i="536"/>
  <c r="H5" i="536"/>
  <c r="E5" i="536"/>
  <c r="B5" i="536"/>
  <c r="K4" i="536"/>
  <c r="H4" i="536"/>
  <c r="E4" i="536"/>
  <c r="J17" i="536" s="1"/>
  <c r="B4" i="536"/>
  <c r="K3" i="536"/>
  <c r="H3" i="536"/>
  <c r="E3" i="536"/>
  <c r="N2" i="536" s="1"/>
  <c r="B3" i="536"/>
  <c r="K2" i="536"/>
  <c r="H2" i="536"/>
  <c r="E2" i="536"/>
  <c r="B2" i="536"/>
  <c r="D17" i="536" s="1"/>
  <c r="C18" i="535"/>
  <c r="B17" i="535"/>
  <c r="B18" i="535" s="1"/>
  <c r="B19" i="535" s="1"/>
  <c r="B20" i="535" s="1"/>
  <c r="B21" i="535" s="1"/>
  <c r="B22" i="535" s="1"/>
  <c r="B23" i="535" s="1"/>
  <c r="B24" i="535" s="1"/>
  <c r="B25" i="535" s="1"/>
  <c r="B26" i="535" s="1"/>
  <c r="B27" i="535" s="1"/>
  <c r="B28" i="535" s="1"/>
  <c r="B29" i="535" s="1"/>
  <c r="B30" i="535" s="1"/>
  <c r="B31" i="535" s="1"/>
  <c r="B32" i="535" s="1"/>
  <c r="B33" i="535" s="1"/>
  <c r="B34" i="535" s="1"/>
  <c r="B35" i="535" s="1"/>
  <c r="B36" i="535" s="1"/>
  <c r="B37" i="535" s="1"/>
  <c r="B38" i="535" s="1"/>
  <c r="B39" i="535" s="1"/>
  <c r="B40" i="535" s="1"/>
  <c r="B41" i="535" s="1"/>
  <c r="B42" i="535" s="1"/>
  <c r="B43" i="535" s="1"/>
  <c r="B44" i="535" s="1"/>
  <c r="B45" i="535" s="1"/>
  <c r="B46" i="535" s="1"/>
  <c r="B47" i="535" s="1"/>
  <c r="B48" i="535" s="1"/>
  <c r="B49" i="535" s="1"/>
  <c r="B50" i="535" s="1"/>
  <c r="B51" i="535" s="1"/>
  <c r="B52" i="535" s="1"/>
  <c r="B53" i="535" s="1"/>
  <c r="B54" i="535" s="1"/>
  <c r="A17" i="535"/>
  <c r="A18" i="535" s="1"/>
  <c r="A19" i="535" s="1"/>
  <c r="A20" i="535" s="1"/>
  <c r="A21" i="535" s="1"/>
  <c r="A22" i="535" s="1"/>
  <c r="A23" i="535" s="1"/>
  <c r="A24" i="535" s="1"/>
  <c r="A25" i="535" s="1"/>
  <c r="A26" i="535" s="1"/>
  <c r="A27" i="535" s="1"/>
  <c r="A28" i="535" s="1"/>
  <c r="A29" i="535" s="1"/>
  <c r="A30" i="535" s="1"/>
  <c r="A31" i="535" s="1"/>
  <c r="A32" i="535" s="1"/>
  <c r="A33" i="535" s="1"/>
  <c r="A34" i="535" s="1"/>
  <c r="A35" i="535" s="1"/>
  <c r="A36" i="535" s="1"/>
  <c r="A37" i="535" s="1"/>
  <c r="A38" i="535" s="1"/>
  <c r="A39" i="535" s="1"/>
  <c r="A40" i="535" s="1"/>
  <c r="A41" i="535" s="1"/>
  <c r="A42" i="535" s="1"/>
  <c r="A43" i="535" s="1"/>
  <c r="A44" i="535" s="1"/>
  <c r="A45" i="535" s="1"/>
  <c r="A46" i="535" s="1"/>
  <c r="A47" i="535" s="1"/>
  <c r="A48" i="535" s="1"/>
  <c r="A49" i="535" s="1"/>
  <c r="A50" i="535" s="1"/>
  <c r="A51" i="535" s="1"/>
  <c r="A52" i="535" s="1"/>
  <c r="A53" i="535" s="1"/>
  <c r="A54" i="535" s="1"/>
  <c r="A15" i="535"/>
  <c r="K12" i="535"/>
  <c r="B12" i="535"/>
  <c r="K11" i="535"/>
  <c r="E11" i="535"/>
  <c r="B11" i="535"/>
  <c r="K10" i="535"/>
  <c r="E10" i="535"/>
  <c r="B10" i="535"/>
  <c r="F26" i="535" s="1"/>
  <c r="K9" i="535"/>
  <c r="E9" i="535"/>
  <c r="B9" i="535"/>
  <c r="K8" i="535"/>
  <c r="E8" i="535"/>
  <c r="B8" i="535"/>
  <c r="K7" i="535"/>
  <c r="E7" i="535"/>
  <c r="B7" i="535"/>
  <c r="K6" i="535"/>
  <c r="H6" i="535"/>
  <c r="E6" i="535"/>
  <c r="B6" i="535"/>
  <c r="K5" i="535"/>
  <c r="H5" i="535"/>
  <c r="E5" i="535"/>
  <c r="B5" i="535"/>
  <c r="K4" i="535"/>
  <c r="H4" i="535"/>
  <c r="E4" i="535"/>
  <c r="J17" i="535" s="1"/>
  <c r="B4" i="535"/>
  <c r="K3" i="535"/>
  <c r="H3" i="535"/>
  <c r="E3" i="535"/>
  <c r="F4" i="535" s="1"/>
  <c r="B3" i="535"/>
  <c r="K2" i="535"/>
  <c r="H2" i="535"/>
  <c r="E2" i="535"/>
  <c r="B2" i="535"/>
  <c r="D17" i="535" s="1"/>
  <c r="C18" i="534"/>
  <c r="B17" i="534"/>
  <c r="B18" i="534" s="1"/>
  <c r="B19" i="534" s="1"/>
  <c r="B20" i="534" s="1"/>
  <c r="B21" i="534" s="1"/>
  <c r="B22" i="534" s="1"/>
  <c r="B23" i="534" s="1"/>
  <c r="B24" i="534" s="1"/>
  <c r="B25" i="534" s="1"/>
  <c r="B26" i="534" s="1"/>
  <c r="B27" i="534" s="1"/>
  <c r="B28" i="534" s="1"/>
  <c r="B29" i="534" s="1"/>
  <c r="B30" i="534" s="1"/>
  <c r="B31" i="534" s="1"/>
  <c r="B32" i="534" s="1"/>
  <c r="B33" i="534" s="1"/>
  <c r="B34" i="534" s="1"/>
  <c r="B35" i="534" s="1"/>
  <c r="B36" i="534" s="1"/>
  <c r="B37" i="534" s="1"/>
  <c r="B38" i="534" s="1"/>
  <c r="B39" i="534" s="1"/>
  <c r="B40" i="534" s="1"/>
  <c r="B41" i="534" s="1"/>
  <c r="B42" i="534" s="1"/>
  <c r="B43" i="534" s="1"/>
  <c r="B44" i="534" s="1"/>
  <c r="B45" i="534" s="1"/>
  <c r="B46" i="534" s="1"/>
  <c r="B47" i="534" s="1"/>
  <c r="B48" i="534" s="1"/>
  <c r="B49" i="534" s="1"/>
  <c r="B50" i="534" s="1"/>
  <c r="B51" i="534" s="1"/>
  <c r="B52" i="534" s="1"/>
  <c r="B53" i="534" s="1"/>
  <c r="B54" i="534" s="1"/>
  <c r="A17" i="534"/>
  <c r="A18" i="534" s="1"/>
  <c r="A19" i="534" s="1"/>
  <c r="A20" i="534" s="1"/>
  <c r="A21" i="534" s="1"/>
  <c r="A22" i="534" s="1"/>
  <c r="A23" i="534" s="1"/>
  <c r="A24" i="534" s="1"/>
  <c r="A25" i="534" s="1"/>
  <c r="A26" i="534" s="1"/>
  <c r="A27" i="534" s="1"/>
  <c r="A28" i="534" s="1"/>
  <c r="A29" i="534" s="1"/>
  <c r="A30" i="534" s="1"/>
  <c r="A31" i="534" s="1"/>
  <c r="A32" i="534" s="1"/>
  <c r="A33" i="534" s="1"/>
  <c r="A34" i="534" s="1"/>
  <c r="A35" i="534" s="1"/>
  <c r="A36" i="534" s="1"/>
  <c r="A37" i="534" s="1"/>
  <c r="A38" i="534" s="1"/>
  <c r="A39" i="534" s="1"/>
  <c r="A40" i="534" s="1"/>
  <c r="A41" i="534" s="1"/>
  <c r="A42" i="534" s="1"/>
  <c r="A43" i="534" s="1"/>
  <c r="A44" i="534" s="1"/>
  <c r="A45" i="534" s="1"/>
  <c r="A46" i="534" s="1"/>
  <c r="A47" i="534" s="1"/>
  <c r="A48" i="534" s="1"/>
  <c r="A49" i="534" s="1"/>
  <c r="A50" i="534" s="1"/>
  <c r="A51" i="534" s="1"/>
  <c r="A52" i="534" s="1"/>
  <c r="A53" i="534" s="1"/>
  <c r="A54" i="534" s="1"/>
  <c r="A15" i="534"/>
  <c r="K12" i="534"/>
  <c r="B12" i="534"/>
  <c r="K11" i="534"/>
  <c r="E11" i="534"/>
  <c r="B11" i="534"/>
  <c r="K10" i="534"/>
  <c r="E10" i="534"/>
  <c r="B10" i="534"/>
  <c r="F26" i="534" s="1"/>
  <c r="K9" i="534"/>
  <c r="E9" i="534"/>
  <c r="B9" i="534"/>
  <c r="K8" i="534"/>
  <c r="E8" i="534"/>
  <c r="B8" i="534"/>
  <c r="K7" i="534"/>
  <c r="E7" i="534"/>
  <c r="B7" i="534"/>
  <c r="K6" i="534"/>
  <c r="H6" i="534"/>
  <c r="E6" i="534"/>
  <c r="B6" i="534"/>
  <c r="K5" i="534"/>
  <c r="H5" i="534"/>
  <c r="E5" i="534"/>
  <c r="B5" i="534"/>
  <c r="K4" i="534"/>
  <c r="H4" i="534"/>
  <c r="E4" i="534"/>
  <c r="J17" i="534" s="1"/>
  <c r="B4" i="534"/>
  <c r="K3" i="534"/>
  <c r="H3" i="534"/>
  <c r="E3" i="534"/>
  <c r="N2" i="534" s="1"/>
  <c r="B3" i="534"/>
  <c r="K2" i="534"/>
  <c r="H2" i="534"/>
  <c r="E2" i="534"/>
  <c r="B2" i="534"/>
  <c r="D17" i="534" s="1"/>
  <c r="C18" i="533"/>
  <c r="C19" i="533" s="1"/>
  <c r="B17" i="533"/>
  <c r="B18" i="533" s="1"/>
  <c r="B19" i="533" s="1"/>
  <c r="B20" i="533" s="1"/>
  <c r="B21" i="533" s="1"/>
  <c r="B22" i="533" s="1"/>
  <c r="B23" i="533" s="1"/>
  <c r="B24" i="533" s="1"/>
  <c r="B25" i="533" s="1"/>
  <c r="B26" i="533" s="1"/>
  <c r="B27" i="533" s="1"/>
  <c r="B28" i="533" s="1"/>
  <c r="B29" i="533" s="1"/>
  <c r="B30" i="533" s="1"/>
  <c r="B31" i="533" s="1"/>
  <c r="B32" i="533" s="1"/>
  <c r="B33" i="533" s="1"/>
  <c r="B34" i="533" s="1"/>
  <c r="B35" i="533" s="1"/>
  <c r="B36" i="533" s="1"/>
  <c r="B37" i="533" s="1"/>
  <c r="B38" i="533" s="1"/>
  <c r="B39" i="533" s="1"/>
  <c r="B40" i="533" s="1"/>
  <c r="B41" i="533" s="1"/>
  <c r="B42" i="533" s="1"/>
  <c r="B43" i="533" s="1"/>
  <c r="B44" i="533" s="1"/>
  <c r="B45" i="533" s="1"/>
  <c r="B46" i="533" s="1"/>
  <c r="B47" i="533" s="1"/>
  <c r="B48" i="533" s="1"/>
  <c r="B49" i="533" s="1"/>
  <c r="B50" i="533" s="1"/>
  <c r="B51" i="533" s="1"/>
  <c r="B52" i="533" s="1"/>
  <c r="B53" i="533" s="1"/>
  <c r="B54" i="533" s="1"/>
  <c r="A17" i="533"/>
  <c r="A18" i="533" s="1"/>
  <c r="A19" i="533" s="1"/>
  <c r="A20" i="533" s="1"/>
  <c r="A21" i="533" s="1"/>
  <c r="A22" i="533" s="1"/>
  <c r="A23" i="533" s="1"/>
  <c r="A24" i="533" s="1"/>
  <c r="A25" i="533" s="1"/>
  <c r="A26" i="533" s="1"/>
  <c r="A27" i="533" s="1"/>
  <c r="A28" i="533" s="1"/>
  <c r="A29" i="533" s="1"/>
  <c r="A30" i="533" s="1"/>
  <c r="A31" i="533" s="1"/>
  <c r="A32" i="533" s="1"/>
  <c r="A33" i="533" s="1"/>
  <c r="A34" i="533" s="1"/>
  <c r="A35" i="533" s="1"/>
  <c r="A36" i="533" s="1"/>
  <c r="A37" i="533" s="1"/>
  <c r="A38" i="533" s="1"/>
  <c r="A39" i="533" s="1"/>
  <c r="A40" i="533" s="1"/>
  <c r="A41" i="533" s="1"/>
  <c r="A42" i="533" s="1"/>
  <c r="A43" i="533" s="1"/>
  <c r="A44" i="533" s="1"/>
  <c r="A45" i="533" s="1"/>
  <c r="A46" i="533" s="1"/>
  <c r="A47" i="533" s="1"/>
  <c r="A48" i="533" s="1"/>
  <c r="A49" i="533" s="1"/>
  <c r="A50" i="533" s="1"/>
  <c r="A51" i="533" s="1"/>
  <c r="A52" i="533" s="1"/>
  <c r="A53" i="533" s="1"/>
  <c r="A54" i="533" s="1"/>
  <c r="A15" i="533"/>
  <c r="K12" i="533"/>
  <c r="B12" i="533"/>
  <c r="K11" i="533"/>
  <c r="E11" i="533"/>
  <c r="B11" i="533"/>
  <c r="K10" i="533"/>
  <c r="E10" i="533"/>
  <c r="B10" i="533"/>
  <c r="F26" i="533" s="1"/>
  <c r="K9" i="533"/>
  <c r="E9" i="533"/>
  <c r="B9" i="533"/>
  <c r="K8" i="533"/>
  <c r="E8" i="533"/>
  <c r="B8" i="533"/>
  <c r="K7" i="533"/>
  <c r="E7" i="533"/>
  <c r="B7" i="533"/>
  <c r="K6" i="533"/>
  <c r="H6" i="533"/>
  <c r="E6" i="533"/>
  <c r="B6" i="533"/>
  <c r="K5" i="533"/>
  <c r="H5" i="533"/>
  <c r="E5" i="533"/>
  <c r="B5" i="533"/>
  <c r="K4" i="533"/>
  <c r="H4" i="533"/>
  <c r="F4" i="533"/>
  <c r="E4" i="533"/>
  <c r="J17" i="533" s="1"/>
  <c r="B4" i="533"/>
  <c r="K3" i="533"/>
  <c r="H3" i="533"/>
  <c r="E3" i="533"/>
  <c r="F3" i="533" s="1"/>
  <c r="B3" i="533"/>
  <c r="K2" i="533"/>
  <c r="H2" i="533"/>
  <c r="E2" i="533"/>
  <c r="B2" i="533"/>
  <c r="D17" i="533" s="1"/>
  <c r="C19" i="532"/>
  <c r="C18" i="532"/>
  <c r="B17" i="532"/>
  <c r="B18" i="532" s="1"/>
  <c r="B19" i="532" s="1"/>
  <c r="B20" i="532" s="1"/>
  <c r="B21" i="532" s="1"/>
  <c r="B22" i="532" s="1"/>
  <c r="B23" i="532" s="1"/>
  <c r="B24" i="532" s="1"/>
  <c r="B25" i="532" s="1"/>
  <c r="B26" i="532" s="1"/>
  <c r="B27" i="532" s="1"/>
  <c r="B28" i="532" s="1"/>
  <c r="B29" i="532" s="1"/>
  <c r="B30" i="532" s="1"/>
  <c r="B31" i="532" s="1"/>
  <c r="B32" i="532" s="1"/>
  <c r="B33" i="532" s="1"/>
  <c r="B34" i="532" s="1"/>
  <c r="B35" i="532" s="1"/>
  <c r="B36" i="532" s="1"/>
  <c r="B37" i="532" s="1"/>
  <c r="B38" i="532" s="1"/>
  <c r="B39" i="532" s="1"/>
  <c r="B40" i="532" s="1"/>
  <c r="B41" i="532" s="1"/>
  <c r="B42" i="532" s="1"/>
  <c r="B43" i="532" s="1"/>
  <c r="B44" i="532" s="1"/>
  <c r="B45" i="532" s="1"/>
  <c r="B46" i="532" s="1"/>
  <c r="B47" i="532" s="1"/>
  <c r="B48" i="532" s="1"/>
  <c r="B49" i="532" s="1"/>
  <c r="B50" i="532" s="1"/>
  <c r="B51" i="532" s="1"/>
  <c r="B52" i="532" s="1"/>
  <c r="B53" i="532" s="1"/>
  <c r="B54" i="532" s="1"/>
  <c r="A17" i="532"/>
  <c r="A18" i="532" s="1"/>
  <c r="A19" i="532" s="1"/>
  <c r="A20" i="532" s="1"/>
  <c r="A21" i="532" s="1"/>
  <c r="A22" i="532" s="1"/>
  <c r="A23" i="532" s="1"/>
  <c r="A24" i="532" s="1"/>
  <c r="A25" i="532" s="1"/>
  <c r="A26" i="532" s="1"/>
  <c r="A27" i="532" s="1"/>
  <c r="A28" i="532" s="1"/>
  <c r="A29" i="532" s="1"/>
  <c r="A30" i="532" s="1"/>
  <c r="A31" i="532" s="1"/>
  <c r="A32" i="532" s="1"/>
  <c r="A33" i="532" s="1"/>
  <c r="A34" i="532" s="1"/>
  <c r="A35" i="532" s="1"/>
  <c r="A36" i="532" s="1"/>
  <c r="A37" i="532" s="1"/>
  <c r="A38" i="532" s="1"/>
  <c r="A39" i="532" s="1"/>
  <c r="A40" i="532" s="1"/>
  <c r="A41" i="532" s="1"/>
  <c r="A42" i="532" s="1"/>
  <c r="A43" i="532" s="1"/>
  <c r="A44" i="532" s="1"/>
  <c r="A45" i="532" s="1"/>
  <c r="A46" i="532" s="1"/>
  <c r="A47" i="532" s="1"/>
  <c r="A48" i="532" s="1"/>
  <c r="A49" i="532" s="1"/>
  <c r="A50" i="532" s="1"/>
  <c r="A51" i="532" s="1"/>
  <c r="A52" i="532" s="1"/>
  <c r="A53" i="532" s="1"/>
  <c r="A54" i="532" s="1"/>
  <c r="A15" i="532"/>
  <c r="K12" i="532"/>
  <c r="B12" i="532"/>
  <c r="K11" i="532"/>
  <c r="E11" i="532"/>
  <c r="B11" i="532"/>
  <c r="K10" i="532"/>
  <c r="E10" i="532"/>
  <c r="B10" i="532"/>
  <c r="F45" i="532" s="1"/>
  <c r="K9" i="532"/>
  <c r="E9" i="532"/>
  <c r="B9" i="532"/>
  <c r="K8" i="532"/>
  <c r="E8" i="532"/>
  <c r="B8" i="532"/>
  <c r="K7" i="532"/>
  <c r="E7" i="532"/>
  <c r="B7" i="532"/>
  <c r="K6" i="532"/>
  <c r="H6" i="532"/>
  <c r="E6" i="532"/>
  <c r="B6" i="532"/>
  <c r="K5" i="532"/>
  <c r="H5" i="532"/>
  <c r="E5" i="532"/>
  <c r="B5" i="532"/>
  <c r="K4" i="532"/>
  <c r="H4" i="532"/>
  <c r="E4" i="532"/>
  <c r="J17" i="532" s="1"/>
  <c r="B4" i="532"/>
  <c r="K3" i="532"/>
  <c r="H3" i="532"/>
  <c r="E3" i="532"/>
  <c r="F3" i="532" s="1"/>
  <c r="B3" i="532"/>
  <c r="K2" i="532"/>
  <c r="H2" i="532"/>
  <c r="E2" i="532"/>
  <c r="B2" i="532"/>
  <c r="D17" i="532" s="1"/>
  <c r="C19" i="531"/>
  <c r="C18" i="531"/>
  <c r="B17" i="531"/>
  <c r="B18" i="531" s="1"/>
  <c r="B19" i="531" s="1"/>
  <c r="B20" i="531" s="1"/>
  <c r="B21" i="531" s="1"/>
  <c r="B22" i="531" s="1"/>
  <c r="B23" i="531" s="1"/>
  <c r="B24" i="531" s="1"/>
  <c r="B25" i="531" s="1"/>
  <c r="B26" i="531" s="1"/>
  <c r="B27" i="531" s="1"/>
  <c r="B28" i="531" s="1"/>
  <c r="B29" i="531" s="1"/>
  <c r="B30" i="531" s="1"/>
  <c r="B31" i="531" s="1"/>
  <c r="B32" i="531" s="1"/>
  <c r="B33" i="531" s="1"/>
  <c r="B34" i="531" s="1"/>
  <c r="B35" i="531" s="1"/>
  <c r="B36" i="531" s="1"/>
  <c r="B37" i="531" s="1"/>
  <c r="B38" i="531" s="1"/>
  <c r="B39" i="531" s="1"/>
  <c r="B40" i="531" s="1"/>
  <c r="B41" i="531" s="1"/>
  <c r="B42" i="531" s="1"/>
  <c r="B43" i="531" s="1"/>
  <c r="B44" i="531" s="1"/>
  <c r="B45" i="531" s="1"/>
  <c r="B46" i="531" s="1"/>
  <c r="B47" i="531" s="1"/>
  <c r="B48" i="531" s="1"/>
  <c r="B49" i="531" s="1"/>
  <c r="B50" i="531" s="1"/>
  <c r="B51" i="531" s="1"/>
  <c r="B52" i="531" s="1"/>
  <c r="B53" i="531" s="1"/>
  <c r="B54" i="531" s="1"/>
  <c r="A17" i="531"/>
  <c r="A18" i="531" s="1"/>
  <c r="A19" i="531" s="1"/>
  <c r="A20" i="531" s="1"/>
  <c r="A21" i="531" s="1"/>
  <c r="A22" i="531" s="1"/>
  <c r="A23" i="531" s="1"/>
  <c r="A24" i="531" s="1"/>
  <c r="A25" i="531" s="1"/>
  <c r="A26" i="531" s="1"/>
  <c r="A27" i="531" s="1"/>
  <c r="A28" i="531" s="1"/>
  <c r="A29" i="531" s="1"/>
  <c r="A30" i="531" s="1"/>
  <c r="A31" i="531" s="1"/>
  <c r="A32" i="531" s="1"/>
  <c r="A33" i="531" s="1"/>
  <c r="A34" i="531" s="1"/>
  <c r="A35" i="531" s="1"/>
  <c r="A36" i="531" s="1"/>
  <c r="A37" i="531" s="1"/>
  <c r="A38" i="531" s="1"/>
  <c r="A39" i="531" s="1"/>
  <c r="A40" i="531" s="1"/>
  <c r="A41" i="531" s="1"/>
  <c r="A42" i="531" s="1"/>
  <c r="A43" i="531" s="1"/>
  <c r="A44" i="531" s="1"/>
  <c r="A45" i="531" s="1"/>
  <c r="A46" i="531" s="1"/>
  <c r="A47" i="531" s="1"/>
  <c r="A48" i="531" s="1"/>
  <c r="A49" i="531" s="1"/>
  <c r="A50" i="531" s="1"/>
  <c r="A51" i="531" s="1"/>
  <c r="A52" i="531" s="1"/>
  <c r="A53" i="531" s="1"/>
  <c r="A54" i="531" s="1"/>
  <c r="A15" i="531"/>
  <c r="K12" i="531"/>
  <c r="B12" i="531"/>
  <c r="K11" i="531"/>
  <c r="E11" i="531"/>
  <c r="B11" i="531"/>
  <c r="H18" i="531" s="1"/>
  <c r="K10" i="531"/>
  <c r="E10" i="531"/>
  <c r="B10" i="531"/>
  <c r="F26" i="531" s="1"/>
  <c r="K9" i="531"/>
  <c r="E9" i="531"/>
  <c r="B9" i="531"/>
  <c r="K8" i="531"/>
  <c r="E8" i="531"/>
  <c r="B8" i="531"/>
  <c r="K7" i="531"/>
  <c r="E7" i="531"/>
  <c r="B7" i="531"/>
  <c r="K6" i="531"/>
  <c r="H6" i="531"/>
  <c r="E6" i="531"/>
  <c r="B6" i="531"/>
  <c r="K5" i="531"/>
  <c r="H5" i="531"/>
  <c r="E5" i="531"/>
  <c r="B5" i="531"/>
  <c r="K4" i="531"/>
  <c r="H4" i="531"/>
  <c r="E4" i="531"/>
  <c r="J17" i="531" s="1"/>
  <c r="B4" i="531"/>
  <c r="K3" i="531"/>
  <c r="H3" i="531"/>
  <c r="E3" i="531"/>
  <c r="F3" i="531" s="1"/>
  <c r="B3" i="531"/>
  <c r="K2" i="531"/>
  <c r="H2" i="531"/>
  <c r="E2" i="531"/>
  <c r="B2" i="531"/>
  <c r="D17" i="531" s="1"/>
  <c r="C18" i="530"/>
  <c r="C19" i="530" s="1"/>
  <c r="B17" i="530"/>
  <c r="B18" i="530" s="1"/>
  <c r="B19" i="530" s="1"/>
  <c r="B20" i="530" s="1"/>
  <c r="B21" i="530" s="1"/>
  <c r="B22" i="530" s="1"/>
  <c r="B23" i="530" s="1"/>
  <c r="B24" i="530" s="1"/>
  <c r="B25" i="530" s="1"/>
  <c r="B26" i="530" s="1"/>
  <c r="B27" i="530" s="1"/>
  <c r="B28" i="530" s="1"/>
  <c r="B29" i="530" s="1"/>
  <c r="B30" i="530" s="1"/>
  <c r="B31" i="530" s="1"/>
  <c r="B32" i="530" s="1"/>
  <c r="B33" i="530" s="1"/>
  <c r="B34" i="530" s="1"/>
  <c r="B35" i="530" s="1"/>
  <c r="B36" i="530" s="1"/>
  <c r="B37" i="530" s="1"/>
  <c r="B38" i="530" s="1"/>
  <c r="B39" i="530" s="1"/>
  <c r="B40" i="530" s="1"/>
  <c r="B41" i="530" s="1"/>
  <c r="B42" i="530" s="1"/>
  <c r="B43" i="530" s="1"/>
  <c r="B44" i="530" s="1"/>
  <c r="B45" i="530" s="1"/>
  <c r="B46" i="530" s="1"/>
  <c r="B47" i="530" s="1"/>
  <c r="B48" i="530" s="1"/>
  <c r="B49" i="530" s="1"/>
  <c r="B50" i="530" s="1"/>
  <c r="B51" i="530" s="1"/>
  <c r="B52" i="530" s="1"/>
  <c r="B53" i="530" s="1"/>
  <c r="B54" i="530" s="1"/>
  <c r="A17" i="530"/>
  <c r="A18" i="530" s="1"/>
  <c r="A19" i="530" s="1"/>
  <c r="A20" i="530" s="1"/>
  <c r="A21" i="530" s="1"/>
  <c r="A22" i="530" s="1"/>
  <c r="A23" i="530" s="1"/>
  <c r="A24" i="530" s="1"/>
  <c r="A25" i="530" s="1"/>
  <c r="A26" i="530" s="1"/>
  <c r="A27" i="530" s="1"/>
  <c r="A28" i="530" s="1"/>
  <c r="A29" i="530" s="1"/>
  <c r="A30" i="530" s="1"/>
  <c r="A31" i="530" s="1"/>
  <c r="A32" i="530" s="1"/>
  <c r="A33" i="530" s="1"/>
  <c r="A34" i="530" s="1"/>
  <c r="A35" i="530" s="1"/>
  <c r="A36" i="530" s="1"/>
  <c r="A37" i="530" s="1"/>
  <c r="A38" i="530" s="1"/>
  <c r="A39" i="530" s="1"/>
  <c r="A40" i="530" s="1"/>
  <c r="A41" i="530" s="1"/>
  <c r="A42" i="530" s="1"/>
  <c r="A43" i="530" s="1"/>
  <c r="A44" i="530" s="1"/>
  <c r="A45" i="530" s="1"/>
  <c r="A46" i="530" s="1"/>
  <c r="A47" i="530" s="1"/>
  <c r="A48" i="530" s="1"/>
  <c r="A49" i="530" s="1"/>
  <c r="A50" i="530" s="1"/>
  <c r="A51" i="530" s="1"/>
  <c r="A52" i="530" s="1"/>
  <c r="A53" i="530" s="1"/>
  <c r="A54" i="530" s="1"/>
  <c r="A15" i="530"/>
  <c r="K12" i="530"/>
  <c r="B12" i="530"/>
  <c r="K11" i="530"/>
  <c r="E11" i="530"/>
  <c r="B11" i="530"/>
  <c r="K10" i="530"/>
  <c r="E10" i="530"/>
  <c r="B10" i="530"/>
  <c r="F33" i="530" s="1"/>
  <c r="K9" i="530"/>
  <c r="E9" i="530"/>
  <c r="B9" i="530"/>
  <c r="K8" i="530"/>
  <c r="E8" i="530"/>
  <c r="B8" i="530"/>
  <c r="K7" i="530"/>
  <c r="E7" i="530"/>
  <c r="B7" i="530"/>
  <c r="K6" i="530"/>
  <c r="H6" i="530"/>
  <c r="E6" i="530"/>
  <c r="B6" i="530"/>
  <c r="K5" i="530"/>
  <c r="H5" i="530"/>
  <c r="E5" i="530"/>
  <c r="B5" i="530"/>
  <c r="K4" i="530"/>
  <c r="H4" i="530"/>
  <c r="E4" i="530"/>
  <c r="J17" i="530" s="1"/>
  <c r="B4" i="530"/>
  <c r="K3" i="530"/>
  <c r="H3" i="530"/>
  <c r="E3" i="530"/>
  <c r="F3" i="530" s="1"/>
  <c r="B3" i="530"/>
  <c r="K2" i="530"/>
  <c r="H2" i="530"/>
  <c r="E2" i="530"/>
  <c r="B2" i="530"/>
  <c r="D17" i="530" s="1"/>
  <c r="H19" i="529"/>
  <c r="C19" i="529"/>
  <c r="C18" i="529"/>
  <c r="B17" i="529"/>
  <c r="B18" i="529" s="1"/>
  <c r="B19" i="529" s="1"/>
  <c r="B20" i="529" s="1"/>
  <c r="B21" i="529" s="1"/>
  <c r="B22" i="529" s="1"/>
  <c r="B23" i="529" s="1"/>
  <c r="B24" i="529" s="1"/>
  <c r="B25" i="529" s="1"/>
  <c r="B26" i="529" s="1"/>
  <c r="B27" i="529" s="1"/>
  <c r="B28" i="529" s="1"/>
  <c r="B29" i="529" s="1"/>
  <c r="B30" i="529" s="1"/>
  <c r="B31" i="529" s="1"/>
  <c r="B32" i="529" s="1"/>
  <c r="B33" i="529" s="1"/>
  <c r="B34" i="529" s="1"/>
  <c r="B35" i="529" s="1"/>
  <c r="B36" i="529" s="1"/>
  <c r="B37" i="529" s="1"/>
  <c r="B38" i="529" s="1"/>
  <c r="B39" i="529" s="1"/>
  <c r="B40" i="529" s="1"/>
  <c r="B41" i="529" s="1"/>
  <c r="B42" i="529" s="1"/>
  <c r="B43" i="529" s="1"/>
  <c r="B44" i="529" s="1"/>
  <c r="B45" i="529" s="1"/>
  <c r="B46" i="529" s="1"/>
  <c r="B47" i="529" s="1"/>
  <c r="B48" i="529" s="1"/>
  <c r="B49" i="529" s="1"/>
  <c r="B50" i="529" s="1"/>
  <c r="B51" i="529" s="1"/>
  <c r="B52" i="529" s="1"/>
  <c r="B53" i="529" s="1"/>
  <c r="B54" i="529" s="1"/>
  <c r="A17" i="529"/>
  <c r="A18" i="529" s="1"/>
  <c r="A19" i="529" s="1"/>
  <c r="A20" i="529" s="1"/>
  <c r="A21" i="529" s="1"/>
  <c r="A22" i="529" s="1"/>
  <c r="A23" i="529" s="1"/>
  <c r="A24" i="529" s="1"/>
  <c r="A25" i="529" s="1"/>
  <c r="A26" i="529" s="1"/>
  <c r="A27" i="529" s="1"/>
  <c r="A28" i="529" s="1"/>
  <c r="A29" i="529" s="1"/>
  <c r="A30" i="529" s="1"/>
  <c r="A31" i="529" s="1"/>
  <c r="A32" i="529" s="1"/>
  <c r="A33" i="529" s="1"/>
  <c r="A34" i="529" s="1"/>
  <c r="A35" i="529" s="1"/>
  <c r="A36" i="529" s="1"/>
  <c r="A37" i="529" s="1"/>
  <c r="A38" i="529" s="1"/>
  <c r="A39" i="529" s="1"/>
  <c r="A40" i="529" s="1"/>
  <c r="A41" i="529" s="1"/>
  <c r="A42" i="529" s="1"/>
  <c r="A43" i="529" s="1"/>
  <c r="A44" i="529" s="1"/>
  <c r="A45" i="529" s="1"/>
  <c r="A46" i="529" s="1"/>
  <c r="A47" i="529" s="1"/>
  <c r="A48" i="529" s="1"/>
  <c r="A49" i="529" s="1"/>
  <c r="A50" i="529" s="1"/>
  <c r="A51" i="529" s="1"/>
  <c r="A52" i="529" s="1"/>
  <c r="A53" i="529" s="1"/>
  <c r="A54" i="529" s="1"/>
  <c r="A15" i="529"/>
  <c r="K12" i="529"/>
  <c r="B12" i="529"/>
  <c r="K11" i="529"/>
  <c r="E11" i="529"/>
  <c r="B11" i="529"/>
  <c r="K10" i="529"/>
  <c r="E10" i="529"/>
  <c r="B10" i="529"/>
  <c r="F29" i="529" s="1"/>
  <c r="K9" i="529"/>
  <c r="E9" i="529"/>
  <c r="B9" i="529"/>
  <c r="K8" i="529"/>
  <c r="E8" i="529"/>
  <c r="B8" i="529"/>
  <c r="K7" i="529"/>
  <c r="E7" i="529"/>
  <c r="B7" i="529"/>
  <c r="K6" i="529"/>
  <c r="H6" i="529"/>
  <c r="E6" i="529"/>
  <c r="B6" i="529"/>
  <c r="K5" i="529"/>
  <c r="H5" i="529"/>
  <c r="E5" i="529"/>
  <c r="B5" i="529"/>
  <c r="K4" i="529"/>
  <c r="H4" i="529"/>
  <c r="E4" i="529"/>
  <c r="J17" i="529" s="1"/>
  <c r="B4" i="529"/>
  <c r="K3" i="529"/>
  <c r="H3" i="529"/>
  <c r="E3" i="529"/>
  <c r="F3" i="529" s="1"/>
  <c r="B3" i="529"/>
  <c r="K2" i="529"/>
  <c r="H2" i="529"/>
  <c r="E2" i="529"/>
  <c r="B2" i="529"/>
  <c r="D17" i="529" s="1"/>
  <c r="F28" i="528"/>
  <c r="C18" i="528"/>
  <c r="C19" i="528" s="1"/>
  <c r="B17" i="528"/>
  <c r="B18" i="528" s="1"/>
  <c r="B19" i="528" s="1"/>
  <c r="B20" i="528" s="1"/>
  <c r="B21" i="528" s="1"/>
  <c r="B22" i="528" s="1"/>
  <c r="B23" i="528" s="1"/>
  <c r="B24" i="528" s="1"/>
  <c r="B25" i="528" s="1"/>
  <c r="B26" i="528" s="1"/>
  <c r="B27" i="528" s="1"/>
  <c r="B28" i="528" s="1"/>
  <c r="B29" i="528" s="1"/>
  <c r="B30" i="528" s="1"/>
  <c r="B31" i="528" s="1"/>
  <c r="B32" i="528" s="1"/>
  <c r="B33" i="528" s="1"/>
  <c r="B34" i="528" s="1"/>
  <c r="B35" i="528" s="1"/>
  <c r="B36" i="528" s="1"/>
  <c r="B37" i="528" s="1"/>
  <c r="B38" i="528" s="1"/>
  <c r="B39" i="528" s="1"/>
  <c r="B40" i="528" s="1"/>
  <c r="B41" i="528" s="1"/>
  <c r="B42" i="528" s="1"/>
  <c r="B43" i="528" s="1"/>
  <c r="B44" i="528" s="1"/>
  <c r="B45" i="528" s="1"/>
  <c r="B46" i="528" s="1"/>
  <c r="B47" i="528" s="1"/>
  <c r="B48" i="528" s="1"/>
  <c r="B49" i="528" s="1"/>
  <c r="B50" i="528" s="1"/>
  <c r="B51" i="528" s="1"/>
  <c r="B52" i="528" s="1"/>
  <c r="B53" i="528" s="1"/>
  <c r="B54" i="528" s="1"/>
  <c r="A17" i="528"/>
  <c r="A18" i="528" s="1"/>
  <c r="A19" i="528" s="1"/>
  <c r="A20" i="528" s="1"/>
  <c r="A21" i="528" s="1"/>
  <c r="A22" i="528" s="1"/>
  <c r="A23" i="528" s="1"/>
  <c r="A24" i="528" s="1"/>
  <c r="A25" i="528" s="1"/>
  <c r="A26" i="528" s="1"/>
  <c r="A27" i="528" s="1"/>
  <c r="A28" i="528" s="1"/>
  <c r="A29" i="528" s="1"/>
  <c r="A30" i="528" s="1"/>
  <c r="A31" i="528" s="1"/>
  <c r="A32" i="528" s="1"/>
  <c r="A33" i="528" s="1"/>
  <c r="A34" i="528" s="1"/>
  <c r="A35" i="528" s="1"/>
  <c r="A36" i="528" s="1"/>
  <c r="A37" i="528" s="1"/>
  <c r="A38" i="528" s="1"/>
  <c r="A39" i="528" s="1"/>
  <c r="A40" i="528" s="1"/>
  <c r="A41" i="528" s="1"/>
  <c r="A42" i="528" s="1"/>
  <c r="A43" i="528" s="1"/>
  <c r="A44" i="528" s="1"/>
  <c r="A45" i="528" s="1"/>
  <c r="A46" i="528" s="1"/>
  <c r="A47" i="528" s="1"/>
  <c r="A48" i="528" s="1"/>
  <c r="A49" i="528" s="1"/>
  <c r="A50" i="528" s="1"/>
  <c r="A51" i="528" s="1"/>
  <c r="A52" i="528" s="1"/>
  <c r="A53" i="528" s="1"/>
  <c r="A54" i="528" s="1"/>
  <c r="A15" i="528"/>
  <c r="K12" i="528"/>
  <c r="B12" i="528"/>
  <c r="K11" i="528"/>
  <c r="E11" i="528"/>
  <c r="B11" i="528"/>
  <c r="K10" i="528"/>
  <c r="E10" i="528"/>
  <c r="B10" i="528"/>
  <c r="F34" i="528" s="1"/>
  <c r="K9" i="528"/>
  <c r="E9" i="528"/>
  <c r="B9" i="528"/>
  <c r="K8" i="528"/>
  <c r="E8" i="528"/>
  <c r="B8" i="528"/>
  <c r="K7" i="528"/>
  <c r="E7" i="528"/>
  <c r="B7" i="528"/>
  <c r="K6" i="528"/>
  <c r="H6" i="528"/>
  <c r="E6" i="528"/>
  <c r="B6" i="528"/>
  <c r="K5" i="528"/>
  <c r="H5" i="528"/>
  <c r="E5" i="528"/>
  <c r="B5" i="528"/>
  <c r="K4" i="528"/>
  <c r="H4" i="528"/>
  <c r="E4" i="528"/>
  <c r="J17" i="528" s="1"/>
  <c r="B4" i="528"/>
  <c r="K3" i="528"/>
  <c r="H3" i="528"/>
  <c r="E3" i="528"/>
  <c r="N2" i="528" s="1"/>
  <c r="B3" i="528"/>
  <c r="K2" i="528"/>
  <c r="H2" i="528"/>
  <c r="E2" i="528"/>
  <c r="B2" i="528"/>
  <c r="D17" i="528" s="1"/>
  <c r="C18" i="527"/>
  <c r="C19" i="527" s="1"/>
  <c r="B17" i="527"/>
  <c r="B18" i="527" s="1"/>
  <c r="B19" i="527" s="1"/>
  <c r="B20" i="527" s="1"/>
  <c r="B21" i="527" s="1"/>
  <c r="B22" i="527" s="1"/>
  <c r="B23" i="527" s="1"/>
  <c r="B24" i="527" s="1"/>
  <c r="B25" i="527" s="1"/>
  <c r="B26" i="527" s="1"/>
  <c r="B27" i="527" s="1"/>
  <c r="B28" i="527" s="1"/>
  <c r="B29" i="527" s="1"/>
  <c r="B30" i="527" s="1"/>
  <c r="B31" i="527" s="1"/>
  <c r="B32" i="527" s="1"/>
  <c r="B33" i="527" s="1"/>
  <c r="B34" i="527" s="1"/>
  <c r="B35" i="527" s="1"/>
  <c r="B36" i="527" s="1"/>
  <c r="B37" i="527" s="1"/>
  <c r="B38" i="527" s="1"/>
  <c r="B39" i="527" s="1"/>
  <c r="B40" i="527" s="1"/>
  <c r="B41" i="527" s="1"/>
  <c r="B42" i="527" s="1"/>
  <c r="B43" i="527" s="1"/>
  <c r="B44" i="527" s="1"/>
  <c r="B45" i="527" s="1"/>
  <c r="B46" i="527" s="1"/>
  <c r="B47" i="527" s="1"/>
  <c r="B48" i="527" s="1"/>
  <c r="B49" i="527" s="1"/>
  <c r="B50" i="527" s="1"/>
  <c r="B51" i="527" s="1"/>
  <c r="B52" i="527" s="1"/>
  <c r="B53" i="527" s="1"/>
  <c r="B54" i="527" s="1"/>
  <c r="A17" i="527"/>
  <c r="A18" i="527" s="1"/>
  <c r="A19" i="527" s="1"/>
  <c r="A20" i="527" s="1"/>
  <c r="A21" i="527" s="1"/>
  <c r="A22" i="527" s="1"/>
  <c r="A23" i="527" s="1"/>
  <c r="A24" i="527" s="1"/>
  <c r="A25" i="527" s="1"/>
  <c r="A26" i="527" s="1"/>
  <c r="A27" i="527" s="1"/>
  <c r="A28" i="527" s="1"/>
  <c r="A29" i="527" s="1"/>
  <c r="A30" i="527" s="1"/>
  <c r="A31" i="527" s="1"/>
  <c r="A32" i="527" s="1"/>
  <c r="A33" i="527" s="1"/>
  <c r="A34" i="527" s="1"/>
  <c r="A35" i="527" s="1"/>
  <c r="A36" i="527" s="1"/>
  <c r="A37" i="527" s="1"/>
  <c r="A38" i="527" s="1"/>
  <c r="A39" i="527" s="1"/>
  <c r="A40" i="527" s="1"/>
  <c r="A41" i="527" s="1"/>
  <c r="A42" i="527" s="1"/>
  <c r="A43" i="527" s="1"/>
  <c r="A44" i="527" s="1"/>
  <c r="A45" i="527" s="1"/>
  <c r="A46" i="527" s="1"/>
  <c r="A47" i="527" s="1"/>
  <c r="A48" i="527" s="1"/>
  <c r="A49" i="527" s="1"/>
  <c r="A50" i="527" s="1"/>
  <c r="A51" i="527" s="1"/>
  <c r="A52" i="527" s="1"/>
  <c r="A53" i="527" s="1"/>
  <c r="A54" i="527" s="1"/>
  <c r="A15" i="527"/>
  <c r="K12" i="527"/>
  <c r="B12" i="527"/>
  <c r="K11" i="527"/>
  <c r="E11" i="527"/>
  <c r="B11" i="527"/>
  <c r="K10" i="527"/>
  <c r="E10" i="527"/>
  <c r="B10" i="527"/>
  <c r="F29" i="527" s="1"/>
  <c r="K9" i="527"/>
  <c r="E9" i="527"/>
  <c r="B9" i="527"/>
  <c r="K8" i="527"/>
  <c r="E8" i="527"/>
  <c r="B8" i="527"/>
  <c r="K7" i="527"/>
  <c r="E7" i="527"/>
  <c r="B7" i="527"/>
  <c r="K6" i="527"/>
  <c r="H6" i="527"/>
  <c r="E6" i="527"/>
  <c r="B6" i="527"/>
  <c r="K5" i="527"/>
  <c r="H5" i="527"/>
  <c r="E5" i="527"/>
  <c r="B5" i="527"/>
  <c r="K4" i="527"/>
  <c r="H4" i="527"/>
  <c r="E4" i="527"/>
  <c r="J17" i="527" s="1"/>
  <c r="B4" i="527"/>
  <c r="K3" i="527"/>
  <c r="H3" i="527"/>
  <c r="E3" i="527"/>
  <c r="N2" i="527" s="1"/>
  <c r="B3" i="527"/>
  <c r="K2" i="527"/>
  <c r="H2" i="527"/>
  <c r="E2" i="527"/>
  <c r="B2" i="527"/>
  <c r="D17" i="527" s="1"/>
  <c r="D18" i="527" s="1"/>
  <c r="C19" i="526"/>
  <c r="C18" i="526"/>
  <c r="B17" i="526"/>
  <c r="B18" i="526" s="1"/>
  <c r="B19" i="526" s="1"/>
  <c r="B20" i="526" s="1"/>
  <c r="B21" i="526" s="1"/>
  <c r="B22" i="526" s="1"/>
  <c r="B23" i="526" s="1"/>
  <c r="B24" i="526" s="1"/>
  <c r="B25" i="526" s="1"/>
  <c r="B26" i="526" s="1"/>
  <c r="B27" i="526" s="1"/>
  <c r="B28" i="526" s="1"/>
  <c r="B29" i="526" s="1"/>
  <c r="B30" i="526" s="1"/>
  <c r="B31" i="526" s="1"/>
  <c r="B32" i="526" s="1"/>
  <c r="B33" i="526" s="1"/>
  <c r="B34" i="526" s="1"/>
  <c r="B35" i="526" s="1"/>
  <c r="B36" i="526" s="1"/>
  <c r="B37" i="526" s="1"/>
  <c r="B38" i="526" s="1"/>
  <c r="B39" i="526" s="1"/>
  <c r="B40" i="526" s="1"/>
  <c r="B41" i="526" s="1"/>
  <c r="B42" i="526" s="1"/>
  <c r="B43" i="526" s="1"/>
  <c r="B44" i="526" s="1"/>
  <c r="B45" i="526" s="1"/>
  <c r="B46" i="526" s="1"/>
  <c r="B47" i="526" s="1"/>
  <c r="B48" i="526" s="1"/>
  <c r="B49" i="526" s="1"/>
  <c r="B50" i="526" s="1"/>
  <c r="B51" i="526" s="1"/>
  <c r="B52" i="526" s="1"/>
  <c r="B53" i="526" s="1"/>
  <c r="B54" i="526" s="1"/>
  <c r="A17" i="526"/>
  <c r="A18" i="526" s="1"/>
  <c r="A19" i="526" s="1"/>
  <c r="A20" i="526" s="1"/>
  <c r="A21" i="526" s="1"/>
  <c r="A22" i="526" s="1"/>
  <c r="A23" i="526" s="1"/>
  <c r="A24" i="526" s="1"/>
  <c r="A25" i="526" s="1"/>
  <c r="A26" i="526" s="1"/>
  <c r="A27" i="526" s="1"/>
  <c r="A28" i="526" s="1"/>
  <c r="A29" i="526" s="1"/>
  <c r="A30" i="526" s="1"/>
  <c r="A31" i="526" s="1"/>
  <c r="A32" i="526" s="1"/>
  <c r="A33" i="526" s="1"/>
  <c r="A34" i="526" s="1"/>
  <c r="A35" i="526" s="1"/>
  <c r="A36" i="526" s="1"/>
  <c r="A37" i="526" s="1"/>
  <c r="A38" i="526" s="1"/>
  <c r="A39" i="526" s="1"/>
  <c r="A40" i="526" s="1"/>
  <c r="A41" i="526" s="1"/>
  <c r="A42" i="526" s="1"/>
  <c r="A43" i="526" s="1"/>
  <c r="A44" i="526" s="1"/>
  <c r="A45" i="526" s="1"/>
  <c r="A46" i="526" s="1"/>
  <c r="A47" i="526" s="1"/>
  <c r="A48" i="526" s="1"/>
  <c r="A49" i="526" s="1"/>
  <c r="A50" i="526" s="1"/>
  <c r="A51" i="526" s="1"/>
  <c r="A52" i="526" s="1"/>
  <c r="A53" i="526" s="1"/>
  <c r="A54" i="526" s="1"/>
  <c r="A15" i="526"/>
  <c r="K12" i="526"/>
  <c r="B12" i="526"/>
  <c r="K11" i="526"/>
  <c r="E11" i="526"/>
  <c r="B11" i="526"/>
  <c r="H19" i="526" s="1"/>
  <c r="K10" i="526"/>
  <c r="E10" i="526"/>
  <c r="B10" i="526"/>
  <c r="F39" i="526" s="1"/>
  <c r="K9" i="526"/>
  <c r="E9" i="526"/>
  <c r="B9" i="526"/>
  <c r="K8" i="526"/>
  <c r="E8" i="526"/>
  <c r="B8" i="526"/>
  <c r="K7" i="526"/>
  <c r="E7" i="526"/>
  <c r="B7" i="526"/>
  <c r="K6" i="526"/>
  <c r="H6" i="526"/>
  <c r="E6" i="526"/>
  <c r="B6" i="526"/>
  <c r="K5" i="526"/>
  <c r="H5" i="526"/>
  <c r="E5" i="526"/>
  <c r="B5" i="526"/>
  <c r="K4" i="526"/>
  <c r="H4" i="526"/>
  <c r="E4" i="526"/>
  <c r="J17" i="526" s="1"/>
  <c r="B4" i="526"/>
  <c r="K3" i="526"/>
  <c r="H3" i="526"/>
  <c r="E3" i="526"/>
  <c r="F3" i="526" s="1"/>
  <c r="B3" i="526"/>
  <c r="K2" i="526"/>
  <c r="H2" i="526"/>
  <c r="E2" i="526"/>
  <c r="B2" i="526"/>
  <c r="D17" i="526" s="1"/>
  <c r="C20" i="525"/>
  <c r="C21" i="525" s="1"/>
  <c r="C19" i="525"/>
  <c r="C18" i="525"/>
  <c r="B17" i="525"/>
  <c r="B18" i="525" s="1"/>
  <c r="B19" i="525" s="1"/>
  <c r="B20" i="525" s="1"/>
  <c r="B21" i="525" s="1"/>
  <c r="B22" i="525" s="1"/>
  <c r="B23" i="525" s="1"/>
  <c r="B24" i="525" s="1"/>
  <c r="B25" i="525" s="1"/>
  <c r="B26" i="525" s="1"/>
  <c r="B27" i="525" s="1"/>
  <c r="B28" i="525" s="1"/>
  <c r="B29" i="525" s="1"/>
  <c r="B30" i="525" s="1"/>
  <c r="B31" i="525" s="1"/>
  <c r="B32" i="525" s="1"/>
  <c r="B33" i="525" s="1"/>
  <c r="B34" i="525" s="1"/>
  <c r="B35" i="525" s="1"/>
  <c r="B36" i="525" s="1"/>
  <c r="B37" i="525" s="1"/>
  <c r="B38" i="525" s="1"/>
  <c r="B39" i="525" s="1"/>
  <c r="B40" i="525" s="1"/>
  <c r="B41" i="525" s="1"/>
  <c r="B42" i="525" s="1"/>
  <c r="B43" i="525" s="1"/>
  <c r="B44" i="525" s="1"/>
  <c r="B45" i="525" s="1"/>
  <c r="B46" i="525" s="1"/>
  <c r="B47" i="525" s="1"/>
  <c r="B48" i="525" s="1"/>
  <c r="B49" i="525" s="1"/>
  <c r="B50" i="525" s="1"/>
  <c r="B51" i="525" s="1"/>
  <c r="B52" i="525" s="1"/>
  <c r="B53" i="525" s="1"/>
  <c r="B54" i="525" s="1"/>
  <c r="A17" i="525"/>
  <c r="A18" i="525" s="1"/>
  <c r="A19" i="525" s="1"/>
  <c r="A20" i="525" s="1"/>
  <c r="A21" i="525" s="1"/>
  <c r="A22" i="525" s="1"/>
  <c r="A23" i="525" s="1"/>
  <c r="A24" i="525" s="1"/>
  <c r="A25" i="525" s="1"/>
  <c r="A26" i="525" s="1"/>
  <c r="A27" i="525" s="1"/>
  <c r="A28" i="525" s="1"/>
  <c r="A29" i="525" s="1"/>
  <c r="A30" i="525" s="1"/>
  <c r="A31" i="525" s="1"/>
  <c r="A32" i="525" s="1"/>
  <c r="A33" i="525" s="1"/>
  <c r="A34" i="525" s="1"/>
  <c r="A35" i="525" s="1"/>
  <c r="A36" i="525" s="1"/>
  <c r="A37" i="525" s="1"/>
  <c r="A38" i="525" s="1"/>
  <c r="A39" i="525" s="1"/>
  <c r="A40" i="525" s="1"/>
  <c r="A41" i="525" s="1"/>
  <c r="A42" i="525" s="1"/>
  <c r="A43" i="525" s="1"/>
  <c r="A44" i="525" s="1"/>
  <c r="A45" i="525" s="1"/>
  <c r="A46" i="525" s="1"/>
  <c r="A47" i="525" s="1"/>
  <c r="A48" i="525" s="1"/>
  <c r="A49" i="525" s="1"/>
  <c r="A50" i="525" s="1"/>
  <c r="A51" i="525" s="1"/>
  <c r="A52" i="525" s="1"/>
  <c r="A53" i="525" s="1"/>
  <c r="A54" i="525" s="1"/>
  <c r="A15" i="525"/>
  <c r="K12" i="525"/>
  <c r="B12" i="525"/>
  <c r="K11" i="525"/>
  <c r="E11" i="525"/>
  <c r="B11" i="525"/>
  <c r="H20" i="525" s="1"/>
  <c r="K10" i="525"/>
  <c r="E10" i="525"/>
  <c r="B10" i="525"/>
  <c r="F26" i="525" s="1"/>
  <c r="K9" i="525"/>
  <c r="E9" i="525"/>
  <c r="B9" i="525"/>
  <c r="K8" i="525"/>
  <c r="E8" i="525"/>
  <c r="B8" i="525"/>
  <c r="K7" i="525"/>
  <c r="E7" i="525"/>
  <c r="B7" i="525"/>
  <c r="K6" i="525"/>
  <c r="H6" i="525"/>
  <c r="E6" i="525"/>
  <c r="B6" i="525"/>
  <c r="K5" i="525"/>
  <c r="H5" i="525"/>
  <c r="E5" i="525"/>
  <c r="B5" i="525"/>
  <c r="K4" i="525"/>
  <c r="H4" i="525"/>
  <c r="E4" i="525"/>
  <c r="J17" i="525" s="1"/>
  <c r="B4" i="525"/>
  <c r="K3" i="525"/>
  <c r="H3" i="525"/>
  <c r="E3" i="525"/>
  <c r="F3" i="525" s="1"/>
  <c r="B3" i="525"/>
  <c r="K2" i="525"/>
  <c r="H2" i="525"/>
  <c r="E2" i="525"/>
  <c r="B2" i="525"/>
  <c r="D17" i="525" s="1"/>
  <c r="C18" i="524"/>
  <c r="C19" i="524" s="1"/>
  <c r="B17" i="524"/>
  <c r="B18" i="524" s="1"/>
  <c r="B19" i="524" s="1"/>
  <c r="B20" i="524" s="1"/>
  <c r="B21" i="524" s="1"/>
  <c r="B22" i="524" s="1"/>
  <c r="B23" i="524" s="1"/>
  <c r="B24" i="524" s="1"/>
  <c r="B25" i="524" s="1"/>
  <c r="B26" i="524" s="1"/>
  <c r="B27" i="524" s="1"/>
  <c r="B28" i="524" s="1"/>
  <c r="B29" i="524" s="1"/>
  <c r="B30" i="524" s="1"/>
  <c r="B31" i="524" s="1"/>
  <c r="B32" i="524" s="1"/>
  <c r="B33" i="524" s="1"/>
  <c r="B34" i="524" s="1"/>
  <c r="B35" i="524" s="1"/>
  <c r="B36" i="524" s="1"/>
  <c r="B37" i="524" s="1"/>
  <c r="B38" i="524" s="1"/>
  <c r="B39" i="524" s="1"/>
  <c r="B40" i="524" s="1"/>
  <c r="B41" i="524" s="1"/>
  <c r="B42" i="524" s="1"/>
  <c r="B43" i="524" s="1"/>
  <c r="B44" i="524" s="1"/>
  <c r="B45" i="524" s="1"/>
  <c r="B46" i="524" s="1"/>
  <c r="B47" i="524" s="1"/>
  <c r="B48" i="524" s="1"/>
  <c r="B49" i="524" s="1"/>
  <c r="B50" i="524" s="1"/>
  <c r="B51" i="524" s="1"/>
  <c r="B52" i="524" s="1"/>
  <c r="B53" i="524" s="1"/>
  <c r="B54" i="524" s="1"/>
  <c r="A17" i="524"/>
  <c r="A18" i="524" s="1"/>
  <c r="A19" i="524" s="1"/>
  <c r="A20" i="524" s="1"/>
  <c r="A21" i="524" s="1"/>
  <c r="A22" i="524" s="1"/>
  <c r="A23" i="524" s="1"/>
  <c r="A24" i="524" s="1"/>
  <c r="A25" i="524" s="1"/>
  <c r="A26" i="524" s="1"/>
  <c r="A27" i="524" s="1"/>
  <c r="A28" i="524" s="1"/>
  <c r="A29" i="524" s="1"/>
  <c r="A30" i="524" s="1"/>
  <c r="A31" i="524" s="1"/>
  <c r="A32" i="524" s="1"/>
  <c r="A33" i="524" s="1"/>
  <c r="A34" i="524" s="1"/>
  <c r="A35" i="524" s="1"/>
  <c r="A36" i="524" s="1"/>
  <c r="A37" i="524" s="1"/>
  <c r="A38" i="524" s="1"/>
  <c r="A39" i="524" s="1"/>
  <c r="A40" i="524" s="1"/>
  <c r="A41" i="524" s="1"/>
  <c r="A42" i="524" s="1"/>
  <c r="A43" i="524" s="1"/>
  <c r="A44" i="524" s="1"/>
  <c r="A45" i="524" s="1"/>
  <c r="A46" i="524" s="1"/>
  <c r="A47" i="524" s="1"/>
  <c r="A48" i="524" s="1"/>
  <c r="A49" i="524" s="1"/>
  <c r="A50" i="524" s="1"/>
  <c r="A51" i="524" s="1"/>
  <c r="A52" i="524" s="1"/>
  <c r="A53" i="524" s="1"/>
  <c r="A54" i="524" s="1"/>
  <c r="A15" i="524"/>
  <c r="K12" i="524"/>
  <c r="B12" i="524"/>
  <c r="H17" i="524" s="1"/>
  <c r="K11" i="524"/>
  <c r="E11" i="524"/>
  <c r="B11" i="524"/>
  <c r="K10" i="524"/>
  <c r="E10" i="524"/>
  <c r="B10" i="524"/>
  <c r="F49" i="524" s="1"/>
  <c r="K9" i="524"/>
  <c r="E9" i="524"/>
  <c r="B9" i="524"/>
  <c r="K8" i="524"/>
  <c r="E8" i="524"/>
  <c r="B8" i="524"/>
  <c r="K7" i="524"/>
  <c r="E7" i="524"/>
  <c r="B7" i="524"/>
  <c r="K6" i="524"/>
  <c r="H6" i="524"/>
  <c r="E6" i="524"/>
  <c r="B6" i="524"/>
  <c r="K5" i="524"/>
  <c r="H5" i="524"/>
  <c r="E5" i="524"/>
  <c r="B5" i="524"/>
  <c r="K4" i="524"/>
  <c r="H4" i="524"/>
  <c r="E4" i="524"/>
  <c r="J17" i="524" s="1"/>
  <c r="B4" i="524"/>
  <c r="K3" i="524"/>
  <c r="H3" i="524"/>
  <c r="E3" i="524"/>
  <c r="F3" i="524" s="1"/>
  <c r="B3" i="524"/>
  <c r="K2" i="524"/>
  <c r="H2" i="524"/>
  <c r="E2" i="524"/>
  <c r="B2" i="524"/>
  <c r="D17" i="524" s="1"/>
  <c r="C19" i="523"/>
  <c r="C18" i="523"/>
  <c r="B17" i="523"/>
  <c r="B18" i="523" s="1"/>
  <c r="B19" i="523" s="1"/>
  <c r="B20" i="523" s="1"/>
  <c r="B21" i="523" s="1"/>
  <c r="B22" i="523" s="1"/>
  <c r="B23" i="523" s="1"/>
  <c r="B24" i="523" s="1"/>
  <c r="B25" i="523" s="1"/>
  <c r="B26" i="523" s="1"/>
  <c r="B27" i="523" s="1"/>
  <c r="B28" i="523" s="1"/>
  <c r="B29" i="523" s="1"/>
  <c r="B30" i="523" s="1"/>
  <c r="B31" i="523" s="1"/>
  <c r="B32" i="523" s="1"/>
  <c r="B33" i="523" s="1"/>
  <c r="B34" i="523" s="1"/>
  <c r="B35" i="523" s="1"/>
  <c r="B36" i="523" s="1"/>
  <c r="B37" i="523" s="1"/>
  <c r="B38" i="523" s="1"/>
  <c r="B39" i="523" s="1"/>
  <c r="B40" i="523" s="1"/>
  <c r="B41" i="523" s="1"/>
  <c r="B42" i="523" s="1"/>
  <c r="B43" i="523" s="1"/>
  <c r="B44" i="523" s="1"/>
  <c r="B45" i="523" s="1"/>
  <c r="B46" i="523" s="1"/>
  <c r="B47" i="523" s="1"/>
  <c r="B48" i="523" s="1"/>
  <c r="B49" i="523" s="1"/>
  <c r="B50" i="523" s="1"/>
  <c r="B51" i="523" s="1"/>
  <c r="B52" i="523" s="1"/>
  <c r="B53" i="523" s="1"/>
  <c r="B54" i="523" s="1"/>
  <c r="A17" i="523"/>
  <c r="A18" i="523" s="1"/>
  <c r="A19" i="523" s="1"/>
  <c r="A20" i="523" s="1"/>
  <c r="A21" i="523" s="1"/>
  <c r="A22" i="523" s="1"/>
  <c r="A23" i="523" s="1"/>
  <c r="A24" i="523" s="1"/>
  <c r="A25" i="523" s="1"/>
  <c r="A26" i="523" s="1"/>
  <c r="A27" i="523" s="1"/>
  <c r="A28" i="523" s="1"/>
  <c r="A29" i="523" s="1"/>
  <c r="A30" i="523" s="1"/>
  <c r="A31" i="523" s="1"/>
  <c r="A32" i="523" s="1"/>
  <c r="A33" i="523" s="1"/>
  <c r="A34" i="523" s="1"/>
  <c r="A35" i="523" s="1"/>
  <c r="A36" i="523" s="1"/>
  <c r="A37" i="523" s="1"/>
  <c r="A38" i="523" s="1"/>
  <c r="A39" i="523" s="1"/>
  <c r="A40" i="523" s="1"/>
  <c r="A41" i="523" s="1"/>
  <c r="A42" i="523" s="1"/>
  <c r="A43" i="523" s="1"/>
  <c r="A44" i="523" s="1"/>
  <c r="A45" i="523" s="1"/>
  <c r="A46" i="523" s="1"/>
  <c r="A47" i="523" s="1"/>
  <c r="A48" i="523" s="1"/>
  <c r="A49" i="523" s="1"/>
  <c r="A50" i="523" s="1"/>
  <c r="A51" i="523" s="1"/>
  <c r="A52" i="523" s="1"/>
  <c r="A53" i="523" s="1"/>
  <c r="A54" i="523" s="1"/>
  <c r="A15" i="523"/>
  <c r="K12" i="523"/>
  <c r="B12" i="523"/>
  <c r="K11" i="523"/>
  <c r="E11" i="523"/>
  <c r="B11" i="523"/>
  <c r="K10" i="523"/>
  <c r="E10" i="523"/>
  <c r="B10" i="523"/>
  <c r="F29" i="523" s="1"/>
  <c r="K9" i="523"/>
  <c r="E9" i="523"/>
  <c r="B9" i="523"/>
  <c r="K8" i="523"/>
  <c r="E8" i="523"/>
  <c r="B8" i="523"/>
  <c r="K7" i="523"/>
  <c r="E7" i="523"/>
  <c r="B7" i="523"/>
  <c r="K6" i="523"/>
  <c r="H6" i="523"/>
  <c r="E6" i="523"/>
  <c r="B6" i="523"/>
  <c r="K5" i="523"/>
  <c r="H5" i="523"/>
  <c r="E5" i="523"/>
  <c r="B5" i="523"/>
  <c r="K4" i="523"/>
  <c r="H4" i="523"/>
  <c r="E4" i="523"/>
  <c r="J17" i="523" s="1"/>
  <c r="B4" i="523"/>
  <c r="K3" i="523"/>
  <c r="H3" i="523"/>
  <c r="E3" i="523"/>
  <c r="F3" i="523" s="1"/>
  <c r="B3" i="523"/>
  <c r="K2" i="523"/>
  <c r="H2" i="523"/>
  <c r="E2" i="523"/>
  <c r="B2" i="523"/>
  <c r="D17" i="523" s="1"/>
  <c r="C19" i="522"/>
  <c r="C18" i="522"/>
  <c r="B17" i="522"/>
  <c r="B18" i="522" s="1"/>
  <c r="B19" i="522" s="1"/>
  <c r="B20" i="522" s="1"/>
  <c r="B21" i="522" s="1"/>
  <c r="B22" i="522" s="1"/>
  <c r="B23" i="522" s="1"/>
  <c r="B24" i="522" s="1"/>
  <c r="B25" i="522" s="1"/>
  <c r="B26" i="522" s="1"/>
  <c r="B27" i="522" s="1"/>
  <c r="B28" i="522" s="1"/>
  <c r="B29" i="522" s="1"/>
  <c r="B30" i="522" s="1"/>
  <c r="B31" i="522" s="1"/>
  <c r="B32" i="522" s="1"/>
  <c r="B33" i="522" s="1"/>
  <c r="B34" i="522" s="1"/>
  <c r="B35" i="522" s="1"/>
  <c r="B36" i="522" s="1"/>
  <c r="B37" i="522" s="1"/>
  <c r="B38" i="522" s="1"/>
  <c r="B39" i="522" s="1"/>
  <c r="B40" i="522" s="1"/>
  <c r="B41" i="522" s="1"/>
  <c r="B42" i="522" s="1"/>
  <c r="B43" i="522" s="1"/>
  <c r="B44" i="522" s="1"/>
  <c r="B45" i="522" s="1"/>
  <c r="B46" i="522" s="1"/>
  <c r="B47" i="522" s="1"/>
  <c r="B48" i="522" s="1"/>
  <c r="B49" i="522" s="1"/>
  <c r="B50" i="522" s="1"/>
  <c r="B51" i="522" s="1"/>
  <c r="B52" i="522" s="1"/>
  <c r="B53" i="522" s="1"/>
  <c r="B54" i="522" s="1"/>
  <c r="A17" i="522"/>
  <c r="A18" i="522" s="1"/>
  <c r="A19" i="522" s="1"/>
  <c r="A20" i="522" s="1"/>
  <c r="A21" i="522" s="1"/>
  <c r="A22" i="522" s="1"/>
  <c r="A23" i="522" s="1"/>
  <c r="A24" i="522" s="1"/>
  <c r="A25" i="522" s="1"/>
  <c r="A26" i="522" s="1"/>
  <c r="A27" i="522" s="1"/>
  <c r="A28" i="522" s="1"/>
  <c r="A29" i="522" s="1"/>
  <c r="A30" i="522" s="1"/>
  <c r="A31" i="522" s="1"/>
  <c r="A32" i="522" s="1"/>
  <c r="A33" i="522" s="1"/>
  <c r="A34" i="522" s="1"/>
  <c r="A35" i="522" s="1"/>
  <c r="A36" i="522" s="1"/>
  <c r="A37" i="522" s="1"/>
  <c r="A38" i="522" s="1"/>
  <c r="A39" i="522" s="1"/>
  <c r="A40" i="522" s="1"/>
  <c r="A41" i="522" s="1"/>
  <c r="A42" i="522" s="1"/>
  <c r="A43" i="522" s="1"/>
  <c r="A44" i="522" s="1"/>
  <c r="A45" i="522" s="1"/>
  <c r="A46" i="522" s="1"/>
  <c r="A47" i="522" s="1"/>
  <c r="A48" i="522" s="1"/>
  <c r="A49" i="522" s="1"/>
  <c r="A50" i="522" s="1"/>
  <c r="A51" i="522" s="1"/>
  <c r="A52" i="522" s="1"/>
  <c r="A53" i="522" s="1"/>
  <c r="A54" i="522" s="1"/>
  <c r="A15" i="522"/>
  <c r="K12" i="522"/>
  <c r="B12" i="522"/>
  <c r="K11" i="522"/>
  <c r="E11" i="522"/>
  <c r="B11" i="522"/>
  <c r="H18" i="522" s="1"/>
  <c r="K10" i="522"/>
  <c r="E10" i="522"/>
  <c r="B10" i="522"/>
  <c r="F47" i="522" s="1"/>
  <c r="K9" i="522"/>
  <c r="E9" i="522"/>
  <c r="B9" i="522"/>
  <c r="K8" i="522"/>
  <c r="E8" i="522"/>
  <c r="B8" i="522"/>
  <c r="K7" i="522"/>
  <c r="E7" i="522"/>
  <c r="B7" i="522"/>
  <c r="K6" i="522"/>
  <c r="H6" i="522"/>
  <c r="E6" i="522"/>
  <c r="B6" i="522"/>
  <c r="E18" i="522" s="1"/>
  <c r="K5" i="522"/>
  <c r="H5" i="522"/>
  <c r="E5" i="522"/>
  <c r="B5" i="522"/>
  <c r="K4" i="522"/>
  <c r="H4" i="522"/>
  <c r="E4" i="522"/>
  <c r="J17" i="522" s="1"/>
  <c r="B4" i="522"/>
  <c r="K3" i="522"/>
  <c r="H3" i="522"/>
  <c r="E3" i="522"/>
  <c r="F3" i="522" s="1"/>
  <c r="B3" i="522"/>
  <c r="K2" i="522"/>
  <c r="H2" i="522"/>
  <c r="E2" i="522"/>
  <c r="B2" i="522"/>
  <c r="D17" i="522" s="1"/>
  <c r="F37" i="521"/>
  <c r="F33" i="521"/>
  <c r="C18" i="521"/>
  <c r="C19" i="521" s="1"/>
  <c r="C20" i="521" s="1"/>
  <c r="B17" i="521"/>
  <c r="B18" i="521" s="1"/>
  <c r="B19" i="521" s="1"/>
  <c r="B20" i="521" s="1"/>
  <c r="B21" i="521" s="1"/>
  <c r="B22" i="521" s="1"/>
  <c r="B23" i="521" s="1"/>
  <c r="B24" i="521" s="1"/>
  <c r="B25" i="521" s="1"/>
  <c r="B26" i="521" s="1"/>
  <c r="B27" i="521" s="1"/>
  <c r="B28" i="521" s="1"/>
  <c r="B29" i="521" s="1"/>
  <c r="B30" i="521" s="1"/>
  <c r="B31" i="521" s="1"/>
  <c r="B32" i="521" s="1"/>
  <c r="B33" i="521" s="1"/>
  <c r="B34" i="521" s="1"/>
  <c r="B35" i="521" s="1"/>
  <c r="B36" i="521" s="1"/>
  <c r="B37" i="521" s="1"/>
  <c r="B38" i="521" s="1"/>
  <c r="B39" i="521" s="1"/>
  <c r="B40" i="521" s="1"/>
  <c r="B41" i="521" s="1"/>
  <c r="B42" i="521" s="1"/>
  <c r="B43" i="521" s="1"/>
  <c r="B44" i="521" s="1"/>
  <c r="B45" i="521" s="1"/>
  <c r="B46" i="521" s="1"/>
  <c r="B47" i="521" s="1"/>
  <c r="B48" i="521" s="1"/>
  <c r="B49" i="521" s="1"/>
  <c r="B50" i="521" s="1"/>
  <c r="B51" i="521" s="1"/>
  <c r="B52" i="521" s="1"/>
  <c r="B53" i="521" s="1"/>
  <c r="B54" i="521" s="1"/>
  <c r="A17" i="521"/>
  <c r="A18" i="521" s="1"/>
  <c r="A19" i="521" s="1"/>
  <c r="A20" i="521" s="1"/>
  <c r="A21" i="521" s="1"/>
  <c r="A22" i="521" s="1"/>
  <c r="A23" i="521" s="1"/>
  <c r="A24" i="521" s="1"/>
  <c r="A25" i="521" s="1"/>
  <c r="A26" i="521" s="1"/>
  <c r="A27" i="521" s="1"/>
  <c r="A28" i="521" s="1"/>
  <c r="A29" i="521" s="1"/>
  <c r="A30" i="521" s="1"/>
  <c r="A31" i="521" s="1"/>
  <c r="A32" i="521" s="1"/>
  <c r="A33" i="521" s="1"/>
  <c r="A34" i="521" s="1"/>
  <c r="A35" i="521" s="1"/>
  <c r="A36" i="521" s="1"/>
  <c r="A37" i="521" s="1"/>
  <c r="A38" i="521" s="1"/>
  <c r="A39" i="521" s="1"/>
  <c r="A40" i="521" s="1"/>
  <c r="A41" i="521" s="1"/>
  <c r="A42" i="521" s="1"/>
  <c r="A43" i="521" s="1"/>
  <c r="A44" i="521" s="1"/>
  <c r="A45" i="521" s="1"/>
  <c r="A46" i="521" s="1"/>
  <c r="A47" i="521" s="1"/>
  <c r="A48" i="521" s="1"/>
  <c r="A49" i="521" s="1"/>
  <c r="A50" i="521" s="1"/>
  <c r="A51" i="521" s="1"/>
  <c r="A52" i="521" s="1"/>
  <c r="A53" i="521" s="1"/>
  <c r="A54" i="521" s="1"/>
  <c r="A15" i="521"/>
  <c r="K12" i="521"/>
  <c r="B12" i="521"/>
  <c r="H18" i="521" s="1"/>
  <c r="K11" i="521"/>
  <c r="E11" i="521"/>
  <c r="B11" i="521"/>
  <c r="H17" i="521" s="1"/>
  <c r="K10" i="521"/>
  <c r="E10" i="521"/>
  <c r="B10" i="521"/>
  <c r="F45" i="521" s="1"/>
  <c r="K9" i="521"/>
  <c r="E9" i="521"/>
  <c r="B9" i="521"/>
  <c r="K8" i="521"/>
  <c r="E8" i="521"/>
  <c r="B8" i="521"/>
  <c r="K7" i="521"/>
  <c r="E7" i="521"/>
  <c r="B7" i="521"/>
  <c r="K6" i="521"/>
  <c r="H6" i="521"/>
  <c r="E6" i="521"/>
  <c r="B6" i="521"/>
  <c r="E17" i="521" s="1"/>
  <c r="K5" i="521"/>
  <c r="H5" i="521"/>
  <c r="E5" i="521"/>
  <c r="B5" i="521"/>
  <c r="K4" i="521"/>
  <c r="H4" i="521"/>
  <c r="E4" i="521"/>
  <c r="J17" i="521" s="1"/>
  <c r="B4" i="521"/>
  <c r="K3" i="521"/>
  <c r="H3" i="521"/>
  <c r="E3" i="521"/>
  <c r="F3" i="521" s="1"/>
  <c r="B3" i="521"/>
  <c r="K2" i="521"/>
  <c r="H2" i="521"/>
  <c r="E2" i="521"/>
  <c r="B2" i="521"/>
  <c r="D17" i="521" s="1"/>
  <c r="F25" i="520"/>
  <c r="F24" i="520"/>
  <c r="C20" i="520"/>
  <c r="C19" i="520"/>
  <c r="C18" i="520"/>
  <c r="J17" i="520"/>
  <c r="D17" i="520"/>
  <c r="B17" i="520"/>
  <c r="B18" i="520" s="1"/>
  <c r="B19" i="520" s="1"/>
  <c r="B20" i="520" s="1"/>
  <c r="B21" i="520" s="1"/>
  <c r="B22" i="520" s="1"/>
  <c r="B23" i="520" s="1"/>
  <c r="B24" i="520" s="1"/>
  <c r="B25" i="520" s="1"/>
  <c r="B26" i="520" s="1"/>
  <c r="B27" i="520" s="1"/>
  <c r="B28" i="520" s="1"/>
  <c r="B29" i="520" s="1"/>
  <c r="B30" i="520" s="1"/>
  <c r="B31" i="520" s="1"/>
  <c r="B32" i="520" s="1"/>
  <c r="B33" i="520" s="1"/>
  <c r="B34" i="520" s="1"/>
  <c r="B35" i="520" s="1"/>
  <c r="B36" i="520" s="1"/>
  <c r="B37" i="520" s="1"/>
  <c r="B38" i="520" s="1"/>
  <c r="B39" i="520" s="1"/>
  <c r="B40" i="520" s="1"/>
  <c r="B41" i="520" s="1"/>
  <c r="B42" i="520" s="1"/>
  <c r="B43" i="520" s="1"/>
  <c r="B44" i="520" s="1"/>
  <c r="B45" i="520" s="1"/>
  <c r="B46" i="520" s="1"/>
  <c r="B47" i="520" s="1"/>
  <c r="B48" i="520" s="1"/>
  <c r="B49" i="520" s="1"/>
  <c r="B50" i="520" s="1"/>
  <c r="B51" i="520" s="1"/>
  <c r="B52" i="520" s="1"/>
  <c r="B53" i="520" s="1"/>
  <c r="B54" i="520" s="1"/>
  <c r="A17" i="520"/>
  <c r="A18" i="520" s="1"/>
  <c r="A19" i="520" s="1"/>
  <c r="A20" i="520" s="1"/>
  <c r="A21" i="520" s="1"/>
  <c r="A22" i="520" s="1"/>
  <c r="A23" i="520" s="1"/>
  <c r="A24" i="520" s="1"/>
  <c r="A25" i="520" s="1"/>
  <c r="A26" i="520" s="1"/>
  <c r="A27" i="520" s="1"/>
  <c r="A28" i="520" s="1"/>
  <c r="A29" i="520" s="1"/>
  <c r="A30" i="520" s="1"/>
  <c r="A31" i="520" s="1"/>
  <c r="A32" i="520" s="1"/>
  <c r="A33" i="520" s="1"/>
  <c r="A34" i="520" s="1"/>
  <c r="A35" i="520" s="1"/>
  <c r="A36" i="520" s="1"/>
  <c r="A37" i="520" s="1"/>
  <c r="A38" i="520" s="1"/>
  <c r="A39" i="520" s="1"/>
  <c r="A40" i="520" s="1"/>
  <c r="A41" i="520" s="1"/>
  <c r="A42" i="520" s="1"/>
  <c r="A43" i="520" s="1"/>
  <c r="A44" i="520" s="1"/>
  <c r="A45" i="520" s="1"/>
  <c r="A46" i="520" s="1"/>
  <c r="A47" i="520" s="1"/>
  <c r="A48" i="520" s="1"/>
  <c r="A49" i="520" s="1"/>
  <c r="A50" i="520" s="1"/>
  <c r="A51" i="520" s="1"/>
  <c r="A52" i="520" s="1"/>
  <c r="A53" i="520" s="1"/>
  <c r="A54" i="520" s="1"/>
  <c r="A15" i="520"/>
  <c r="K12" i="520"/>
  <c r="B12" i="520"/>
  <c r="K11" i="520"/>
  <c r="E11" i="520"/>
  <c r="B11" i="520"/>
  <c r="K10" i="520"/>
  <c r="E10" i="520"/>
  <c r="B10" i="520"/>
  <c r="F22" i="520" s="1"/>
  <c r="K9" i="520"/>
  <c r="E9" i="520"/>
  <c r="B9" i="520"/>
  <c r="K8" i="520"/>
  <c r="E8" i="520"/>
  <c r="B8" i="520"/>
  <c r="K7" i="520"/>
  <c r="E7" i="520"/>
  <c r="B7" i="520"/>
  <c r="K6" i="520"/>
  <c r="H6" i="520"/>
  <c r="E6" i="520"/>
  <c r="B6" i="520"/>
  <c r="K5" i="520"/>
  <c r="H5" i="520"/>
  <c r="E5" i="520"/>
  <c r="B5" i="520"/>
  <c r="K4" i="520"/>
  <c r="H4" i="520"/>
  <c r="F4" i="520"/>
  <c r="E4" i="520"/>
  <c r="B4" i="520"/>
  <c r="K3" i="520"/>
  <c r="H3" i="520"/>
  <c r="E3" i="520"/>
  <c r="F3" i="520" s="1"/>
  <c r="N3" i="520" s="1"/>
  <c r="N6" i="520" s="1"/>
  <c r="B3" i="520"/>
  <c r="N2" i="520"/>
  <c r="K2" i="520"/>
  <c r="H2" i="520"/>
  <c r="E2" i="520"/>
  <c r="B2" i="520"/>
  <c r="F28" i="519"/>
  <c r="C18" i="519"/>
  <c r="C19" i="519" s="1"/>
  <c r="F17" i="519"/>
  <c r="B17" i="519"/>
  <c r="B18" i="519" s="1"/>
  <c r="B19" i="519" s="1"/>
  <c r="B20" i="519" s="1"/>
  <c r="B21" i="519" s="1"/>
  <c r="B22" i="519" s="1"/>
  <c r="B23" i="519" s="1"/>
  <c r="B24" i="519" s="1"/>
  <c r="B25" i="519" s="1"/>
  <c r="B26" i="519" s="1"/>
  <c r="B27" i="519" s="1"/>
  <c r="B28" i="519" s="1"/>
  <c r="B29" i="519" s="1"/>
  <c r="B30" i="519" s="1"/>
  <c r="B31" i="519" s="1"/>
  <c r="B32" i="519" s="1"/>
  <c r="B33" i="519" s="1"/>
  <c r="B34" i="519" s="1"/>
  <c r="B35" i="519" s="1"/>
  <c r="B36" i="519" s="1"/>
  <c r="B37" i="519" s="1"/>
  <c r="B38" i="519" s="1"/>
  <c r="B39" i="519" s="1"/>
  <c r="B40" i="519" s="1"/>
  <c r="B41" i="519" s="1"/>
  <c r="B42" i="519" s="1"/>
  <c r="B43" i="519" s="1"/>
  <c r="B44" i="519" s="1"/>
  <c r="B45" i="519" s="1"/>
  <c r="B46" i="519" s="1"/>
  <c r="B47" i="519" s="1"/>
  <c r="B48" i="519" s="1"/>
  <c r="B49" i="519" s="1"/>
  <c r="B50" i="519" s="1"/>
  <c r="B51" i="519" s="1"/>
  <c r="B52" i="519" s="1"/>
  <c r="B53" i="519" s="1"/>
  <c r="B54" i="519" s="1"/>
  <c r="A17" i="519"/>
  <c r="A18" i="519" s="1"/>
  <c r="A19" i="519" s="1"/>
  <c r="A20" i="519" s="1"/>
  <c r="A21" i="519" s="1"/>
  <c r="A22" i="519" s="1"/>
  <c r="A23" i="519" s="1"/>
  <c r="A24" i="519" s="1"/>
  <c r="A25" i="519" s="1"/>
  <c r="A26" i="519" s="1"/>
  <c r="A27" i="519" s="1"/>
  <c r="A28" i="519" s="1"/>
  <c r="A29" i="519" s="1"/>
  <c r="A30" i="519" s="1"/>
  <c r="A31" i="519" s="1"/>
  <c r="A32" i="519" s="1"/>
  <c r="A33" i="519" s="1"/>
  <c r="A34" i="519" s="1"/>
  <c r="A35" i="519" s="1"/>
  <c r="A36" i="519" s="1"/>
  <c r="A37" i="519" s="1"/>
  <c r="A38" i="519" s="1"/>
  <c r="A39" i="519" s="1"/>
  <c r="A40" i="519" s="1"/>
  <c r="A41" i="519" s="1"/>
  <c r="A42" i="519" s="1"/>
  <c r="A43" i="519" s="1"/>
  <c r="A44" i="519" s="1"/>
  <c r="A45" i="519" s="1"/>
  <c r="A46" i="519" s="1"/>
  <c r="A47" i="519" s="1"/>
  <c r="A48" i="519" s="1"/>
  <c r="A49" i="519" s="1"/>
  <c r="A50" i="519" s="1"/>
  <c r="A51" i="519" s="1"/>
  <c r="A52" i="519" s="1"/>
  <c r="A53" i="519" s="1"/>
  <c r="A54" i="519" s="1"/>
  <c r="A15" i="519"/>
  <c r="K12" i="519"/>
  <c r="B12" i="519"/>
  <c r="K11" i="519"/>
  <c r="E11" i="519"/>
  <c r="B11" i="519"/>
  <c r="K10" i="519"/>
  <c r="E10" i="519"/>
  <c r="B10" i="519"/>
  <c r="F45" i="519" s="1"/>
  <c r="K9" i="519"/>
  <c r="E9" i="519"/>
  <c r="B9" i="519"/>
  <c r="K8" i="519"/>
  <c r="E8" i="519"/>
  <c r="B8" i="519"/>
  <c r="K7" i="519"/>
  <c r="E7" i="519"/>
  <c r="B7" i="519"/>
  <c r="K6" i="519"/>
  <c r="H6" i="519"/>
  <c r="E6" i="519"/>
  <c r="B6" i="519"/>
  <c r="K5" i="519"/>
  <c r="H5" i="519"/>
  <c r="E5" i="519"/>
  <c r="B5" i="519"/>
  <c r="K4" i="519"/>
  <c r="H4" i="519"/>
  <c r="E4" i="519"/>
  <c r="J17" i="519" s="1"/>
  <c r="B4" i="519"/>
  <c r="K3" i="519"/>
  <c r="H3" i="519"/>
  <c r="E3" i="519"/>
  <c r="F4" i="519" s="1"/>
  <c r="B3" i="519"/>
  <c r="K2" i="519"/>
  <c r="H2" i="519"/>
  <c r="E2" i="519"/>
  <c r="B2" i="519"/>
  <c r="D17" i="519" s="1"/>
  <c r="D18" i="519" s="1"/>
  <c r="C18" i="518"/>
  <c r="C19" i="518" s="1"/>
  <c r="B17" i="518"/>
  <c r="B18" i="518" s="1"/>
  <c r="B19" i="518" s="1"/>
  <c r="B20" i="518" s="1"/>
  <c r="B21" i="518" s="1"/>
  <c r="B22" i="518" s="1"/>
  <c r="B23" i="518" s="1"/>
  <c r="B24" i="518" s="1"/>
  <c r="B25" i="518" s="1"/>
  <c r="B26" i="518" s="1"/>
  <c r="B27" i="518" s="1"/>
  <c r="B28" i="518" s="1"/>
  <c r="B29" i="518" s="1"/>
  <c r="B30" i="518" s="1"/>
  <c r="B31" i="518" s="1"/>
  <c r="B32" i="518" s="1"/>
  <c r="B33" i="518" s="1"/>
  <c r="B34" i="518" s="1"/>
  <c r="B35" i="518" s="1"/>
  <c r="B36" i="518" s="1"/>
  <c r="B37" i="518" s="1"/>
  <c r="B38" i="518" s="1"/>
  <c r="B39" i="518" s="1"/>
  <c r="B40" i="518" s="1"/>
  <c r="B41" i="518" s="1"/>
  <c r="B42" i="518" s="1"/>
  <c r="B43" i="518" s="1"/>
  <c r="B44" i="518" s="1"/>
  <c r="B45" i="518" s="1"/>
  <c r="B46" i="518" s="1"/>
  <c r="B47" i="518" s="1"/>
  <c r="B48" i="518" s="1"/>
  <c r="B49" i="518" s="1"/>
  <c r="B50" i="518" s="1"/>
  <c r="B51" i="518" s="1"/>
  <c r="B52" i="518" s="1"/>
  <c r="B53" i="518" s="1"/>
  <c r="B54" i="518" s="1"/>
  <c r="A17" i="518"/>
  <c r="A18" i="518" s="1"/>
  <c r="A19" i="518" s="1"/>
  <c r="A20" i="518" s="1"/>
  <c r="A21" i="518" s="1"/>
  <c r="A22" i="518" s="1"/>
  <c r="A23" i="518" s="1"/>
  <c r="A24" i="518" s="1"/>
  <c r="A25" i="518" s="1"/>
  <c r="A26" i="518" s="1"/>
  <c r="A27" i="518" s="1"/>
  <c r="A28" i="518" s="1"/>
  <c r="A29" i="518" s="1"/>
  <c r="A30" i="518" s="1"/>
  <c r="A31" i="518" s="1"/>
  <c r="A32" i="518" s="1"/>
  <c r="A33" i="518" s="1"/>
  <c r="A34" i="518" s="1"/>
  <c r="A35" i="518" s="1"/>
  <c r="A36" i="518" s="1"/>
  <c r="A37" i="518" s="1"/>
  <c r="A38" i="518" s="1"/>
  <c r="A39" i="518" s="1"/>
  <c r="A40" i="518" s="1"/>
  <c r="A41" i="518" s="1"/>
  <c r="A42" i="518" s="1"/>
  <c r="A43" i="518" s="1"/>
  <c r="A44" i="518" s="1"/>
  <c r="A45" i="518" s="1"/>
  <c r="A46" i="518" s="1"/>
  <c r="A47" i="518" s="1"/>
  <c r="A48" i="518" s="1"/>
  <c r="A49" i="518" s="1"/>
  <c r="A50" i="518" s="1"/>
  <c r="A51" i="518" s="1"/>
  <c r="A52" i="518" s="1"/>
  <c r="A53" i="518" s="1"/>
  <c r="A54" i="518" s="1"/>
  <c r="A15" i="518"/>
  <c r="K12" i="518"/>
  <c r="B12" i="518"/>
  <c r="K11" i="518"/>
  <c r="E11" i="518"/>
  <c r="B11" i="518"/>
  <c r="H18" i="518" s="1"/>
  <c r="K10" i="518"/>
  <c r="E10" i="518"/>
  <c r="B10" i="518"/>
  <c r="F26" i="518" s="1"/>
  <c r="K9" i="518"/>
  <c r="E9" i="518"/>
  <c r="B9" i="518"/>
  <c r="K8" i="518"/>
  <c r="E8" i="518"/>
  <c r="B8" i="518"/>
  <c r="K7" i="518"/>
  <c r="E7" i="518"/>
  <c r="B7" i="518"/>
  <c r="K6" i="518"/>
  <c r="H6" i="518"/>
  <c r="E6" i="518"/>
  <c r="B6" i="518"/>
  <c r="K5" i="518"/>
  <c r="H5" i="518"/>
  <c r="E5" i="518"/>
  <c r="B5" i="518"/>
  <c r="K4" i="518"/>
  <c r="H4" i="518"/>
  <c r="E4" i="518"/>
  <c r="J17" i="518" s="1"/>
  <c r="B4" i="518"/>
  <c r="K3" i="518"/>
  <c r="H3" i="518"/>
  <c r="E3" i="518"/>
  <c r="F3" i="518" s="1"/>
  <c r="B3" i="518"/>
  <c r="K2" i="518"/>
  <c r="H2" i="518"/>
  <c r="E2" i="518"/>
  <c r="B2" i="518"/>
  <c r="D17" i="518" s="1"/>
  <c r="C19" i="517"/>
  <c r="C18" i="517"/>
  <c r="B17" i="517"/>
  <c r="B18" i="517" s="1"/>
  <c r="B19" i="517" s="1"/>
  <c r="B20" i="517" s="1"/>
  <c r="B21" i="517" s="1"/>
  <c r="B22" i="517" s="1"/>
  <c r="B23" i="517" s="1"/>
  <c r="B24" i="517" s="1"/>
  <c r="B25" i="517" s="1"/>
  <c r="B26" i="517" s="1"/>
  <c r="B27" i="517" s="1"/>
  <c r="B28" i="517" s="1"/>
  <c r="B29" i="517" s="1"/>
  <c r="B30" i="517" s="1"/>
  <c r="B31" i="517" s="1"/>
  <c r="B32" i="517" s="1"/>
  <c r="B33" i="517" s="1"/>
  <c r="B34" i="517" s="1"/>
  <c r="B35" i="517" s="1"/>
  <c r="B36" i="517" s="1"/>
  <c r="B37" i="517" s="1"/>
  <c r="B38" i="517" s="1"/>
  <c r="B39" i="517" s="1"/>
  <c r="B40" i="517" s="1"/>
  <c r="B41" i="517" s="1"/>
  <c r="B42" i="517" s="1"/>
  <c r="B43" i="517" s="1"/>
  <c r="B44" i="517" s="1"/>
  <c r="B45" i="517" s="1"/>
  <c r="B46" i="517" s="1"/>
  <c r="B47" i="517" s="1"/>
  <c r="B48" i="517" s="1"/>
  <c r="B49" i="517" s="1"/>
  <c r="B50" i="517" s="1"/>
  <c r="B51" i="517" s="1"/>
  <c r="B52" i="517" s="1"/>
  <c r="B53" i="517" s="1"/>
  <c r="B54" i="517" s="1"/>
  <c r="A17" i="517"/>
  <c r="A18" i="517" s="1"/>
  <c r="A19" i="517" s="1"/>
  <c r="A20" i="517" s="1"/>
  <c r="A21" i="517" s="1"/>
  <c r="A22" i="517" s="1"/>
  <c r="A23" i="517" s="1"/>
  <c r="A24" i="517" s="1"/>
  <c r="A25" i="517" s="1"/>
  <c r="A26" i="517" s="1"/>
  <c r="A27" i="517" s="1"/>
  <c r="A28" i="517" s="1"/>
  <c r="A29" i="517" s="1"/>
  <c r="A30" i="517" s="1"/>
  <c r="A31" i="517" s="1"/>
  <c r="A32" i="517" s="1"/>
  <c r="A33" i="517" s="1"/>
  <c r="A34" i="517" s="1"/>
  <c r="A35" i="517" s="1"/>
  <c r="A36" i="517" s="1"/>
  <c r="A37" i="517" s="1"/>
  <c r="A38" i="517" s="1"/>
  <c r="A39" i="517" s="1"/>
  <c r="A40" i="517" s="1"/>
  <c r="A41" i="517" s="1"/>
  <c r="A42" i="517" s="1"/>
  <c r="A43" i="517" s="1"/>
  <c r="A44" i="517" s="1"/>
  <c r="A45" i="517" s="1"/>
  <c r="A46" i="517" s="1"/>
  <c r="A47" i="517" s="1"/>
  <c r="A48" i="517" s="1"/>
  <c r="A49" i="517" s="1"/>
  <c r="A50" i="517" s="1"/>
  <c r="A51" i="517" s="1"/>
  <c r="A52" i="517" s="1"/>
  <c r="A53" i="517" s="1"/>
  <c r="A54" i="517" s="1"/>
  <c r="A15" i="517"/>
  <c r="K12" i="517"/>
  <c r="B12" i="517"/>
  <c r="K11" i="517"/>
  <c r="E11" i="517"/>
  <c r="B11" i="517"/>
  <c r="K10" i="517"/>
  <c r="E10" i="517"/>
  <c r="B10" i="517"/>
  <c r="F39" i="517" s="1"/>
  <c r="K9" i="517"/>
  <c r="E9" i="517"/>
  <c r="B9" i="517"/>
  <c r="K8" i="517"/>
  <c r="E8" i="517"/>
  <c r="B8" i="517"/>
  <c r="K7" i="517"/>
  <c r="E7" i="517"/>
  <c r="B7" i="517"/>
  <c r="K6" i="517"/>
  <c r="H6" i="517"/>
  <c r="E6" i="517"/>
  <c r="B6" i="517"/>
  <c r="K5" i="517"/>
  <c r="H5" i="517"/>
  <c r="E5" i="517"/>
  <c r="B5" i="517"/>
  <c r="K4" i="517"/>
  <c r="H4" i="517"/>
  <c r="E4" i="517"/>
  <c r="J17" i="517" s="1"/>
  <c r="B4" i="517"/>
  <c r="K3" i="517"/>
  <c r="H3" i="517"/>
  <c r="E3" i="517"/>
  <c r="F3" i="517" s="1"/>
  <c r="B3" i="517"/>
  <c r="K2" i="517"/>
  <c r="H2" i="517"/>
  <c r="E2" i="517"/>
  <c r="B2" i="517"/>
  <c r="D17" i="517" s="1"/>
  <c r="F20" i="516"/>
  <c r="C19" i="516"/>
  <c r="C18" i="516"/>
  <c r="B17" i="516"/>
  <c r="B18" i="516" s="1"/>
  <c r="B19" i="516" s="1"/>
  <c r="B20" i="516" s="1"/>
  <c r="B21" i="516" s="1"/>
  <c r="B22" i="516" s="1"/>
  <c r="B23" i="516" s="1"/>
  <c r="B24" i="516" s="1"/>
  <c r="B25" i="516" s="1"/>
  <c r="B26" i="516" s="1"/>
  <c r="B27" i="516" s="1"/>
  <c r="B28" i="516" s="1"/>
  <c r="B29" i="516" s="1"/>
  <c r="B30" i="516" s="1"/>
  <c r="B31" i="516" s="1"/>
  <c r="B32" i="516" s="1"/>
  <c r="B33" i="516" s="1"/>
  <c r="B34" i="516" s="1"/>
  <c r="B35" i="516" s="1"/>
  <c r="B36" i="516" s="1"/>
  <c r="B37" i="516" s="1"/>
  <c r="B38" i="516" s="1"/>
  <c r="B39" i="516" s="1"/>
  <c r="B40" i="516" s="1"/>
  <c r="B41" i="516" s="1"/>
  <c r="B42" i="516" s="1"/>
  <c r="B43" i="516" s="1"/>
  <c r="B44" i="516" s="1"/>
  <c r="B45" i="516" s="1"/>
  <c r="B46" i="516" s="1"/>
  <c r="B47" i="516" s="1"/>
  <c r="B48" i="516" s="1"/>
  <c r="B49" i="516" s="1"/>
  <c r="B50" i="516" s="1"/>
  <c r="B51" i="516" s="1"/>
  <c r="B52" i="516" s="1"/>
  <c r="B53" i="516" s="1"/>
  <c r="B54" i="516" s="1"/>
  <c r="A17" i="516"/>
  <c r="A18" i="516" s="1"/>
  <c r="A19" i="516" s="1"/>
  <c r="A20" i="516" s="1"/>
  <c r="A21" i="516" s="1"/>
  <c r="A22" i="516" s="1"/>
  <c r="A23" i="516" s="1"/>
  <c r="A24" i="516" s="1"/>
  <c r="A25" i="516" s="1"/>
  <c r="A26" i="516" s="1"/>
  <c r="A27" i="516" s="1"/>
  <c r="A28" i="516" s="1"/>
  <c r="A29" i="516" s="1"/>
  <c r="A30" i="516" s="1"/>
  <c r="A31" i="516" s="1"/>
  <c r="A32" i="516" s="1"/>
  <c r="A33" i="516" s="1"/>
  <c r="A34" i="516" s="1"/>
  <c r="A35" i="516" s="1"/>
  <c r="A36" i="516" s="1"/>
  <c r="A37" i="516" s="1"/>
  <c r="A38" i="516" s="1"/>
  <c r="A39" i="516" s="1"/>
  <c r="A40" i="516" s="1"/>
  <c r="A41" i="516" s="1"/>
  <c r="A42" i="516" s="1"/>
  <c r="A43" i="516" s="1"/>
  <c r="A44" i="516" s="1"/>
  <c r="A45" i="516" s="1"/>
  <c r="A46" i="516" s="1"/>
  <c r="A47" i="516" s="1"/>
  <c r="A48" i="516" s="1"/>
  <c r="A49" i="516" s="1"/>
  <c r="A50" i="516" s="1"/>
  <c r="A51" i="516" s="1"/>
  <c r="A52" i="516" s="1"/>
  <c r="A53" i="516" s="1"/>
  <c r="A54" i="516" s="1"/>
  <c r="A15" i="516"/>
  <c r="K12" i="516"/>
  <c r="B12" i="516"/>
  <c r="K11" i="516"/>
  <c r="E11" i="516"/>
  <c r="B11" i="516"/>
  <c r="H19" i="516" s="1"/>
  <c r="K10" i="516"/>
  <c r="E10" i="516"/>
  <c r="B10" i="516"/>
  <c r="F48" i="516" s="1"/>
  <c r="K9" i="516"/>
  <c r="E9" i="516"/>
  <c r="B9" i="516"/>
  <c r="K8" i="516"/>
  <c r="E8" i="516"/>
  <c r="B8" i="516"/>
  <c r="K7" i="516"/>
  <c r="E7" i="516"/>
  <c r="B7" i="516"/>
  <c r="K6" i="516"/>
  <c r="H6" i="516"/>
  <c r="E6" i="516"/>
  <c r="B6" i="516"/>
  <c r="K5" i="516"/>
  <c r="H5" i="516"/>
  <c r="E5" i="516"/>
  <c r="B5" i="516"/>
  <c r="K4" i="516"/>
  <c r="H4" i="516"/>
  <c r="E4" i="516"/>
  <c r="J17" i="516" s="1"/>
  <c r="B4" i="516"/>
  <c r="K3" i="516"/>
  <c r="H3" i="516"/>
  <c r="E3" i="516"/>
  <c r="F3" i="516" s="1"/>
  <c r="B3" i="516"/>
  <c r="K2" i="516"/>
  <c r="H2" i="516"/>
  <c r="E2" i="516"/>
  <c r="B2" i="516"/>
  <c r="D17" i="516" s="1"/>
  <c r="C18" i="515"/>
  <c r="B17" i="515"/>
  <c r="B18" i="515" s="1"/>
  <c r="B19" i="515" s="1"/>
  <c r="B20" i="515" s="1"/>
  <c r="B21" i="515" s="1"/>
  <c r="B22" i="515" s="1"/>
  <c r="B23" i="515" s="1"/>
  <c r="B24" i="515" s="1"/>
  <c r="B25" i="515" s="1"/>
  <c r="B26" i="515" s="1"/>
  <c r="B27" i="515" s="1"/>
  <c r="B28" i="515" s="1"/>
  <c r="B29" i="515" s="1"/>
  <c r="B30" i="515" s="1"/>
  <c r="B31" i="515" s="1"/>
  <c r="B32" i="515" s="1"/>
  <c r="B33" i="515" s="1"/>
  <c r="B34" i="515" s="1"/>
  <c r="B35" i="515" s="1"/>
  <c r="B36" i="515" s="1"/>
  <c r="B37" i="515" s="1"/>
  <c r="B38" i="515" s="1"/>
  <c r="B39" i="515" s="1"/>
  <c r="B40" i="515" s="1"/>
  <c r="B41" i="515" s="1"/>
  <c r="B42" i="515" s="1"/>
  <c r="B43" i="515" s="1"/>
  <c r="B44" i="515" s="1"/>
  <c r="B45" i="515" s="1"/>
  <c r="B46" i="515" s="1"/>
  <c r="B47" i="515" s="1"/>
  <c r="B48" i="515" s="1"/>
  <c r="B49" i="515" s="1"/>
  <c r="B50" i="515" s="1"/>
  <c r="B51" i="515" s="1"/>
  <c r="B52" i="515" s="1"/>
  <c r="B53" i="515" s="1"/>
  <c r="B54" i="515" s="1"/>
  <c r="A17" i="515"/>
  <c r="A18" i="515" s="1"/>
  <c r="A19" i="515" s="1"/>
  <c r="A20" i="515" s="1"/>
  <c r="A21" i="515" s="1"/>
  <c r="A22" i="515" s="1"/>
  <c r="A23" i="515" s="1"/>
  <c r="A24" i="515" s="1"/>
  <c r="A25" i="515" s="1"/>
  <c r="A26" i="515" s="1"/>
  <c r="A27" i="515" s="1"/>
  <c r="A28" i="515" s="1"/>
  <c r="A29" i="515" s="1"/>
  <c r="A30" i="515" s="1"/>
  <c r="A31" i="515" s="1"/>
  <c r="A32" i="515" s="1"/>
  <c r="A33" i="515" s="1"/>
  <c r="A34" i="515" s="1"/>
  <c r="A35" i="515" s="1"/>
  <c r="A36" i="515" s="1"/>
  <c r="A37" i="515" s="1"/>
  <c r="A38" i="515" s="1"/>
  <c r="A39" i="515" s="1"/>
  <c r="A40" i="515" s="1"/>
  <c r="A41" i="515" s="1"/>
  <c r="A42" i="515" s="1"/>
  <c r="A43" i="515" s="1"/>
  <c r="A44" i="515" s="1"/>
  <c r="A45" i="515" s="1"/>
  <c r="A46" i="515" s="1"/>
  <c r="A47" i="515" s="1"/>
  <c r="A48" i="515" s="1"/>
  <c r="A49" i="515" s="1"/>
  <c r="A50" i="515" s="1"/>
  <c r="A51" i="515" s="1"/>
  <c r="A52" i="515" s="1"/>
  <c r="A53" i="515" s="1"/>
  <c r="A54" i="515" s="1"/>
  <c r="A15" i="515"/>
  <c r="K12" i="515"/>
  <c r="B12" i="515"/>
  <c r="K11" i="515"/>
  <c r="E11" i="515"/>
  <c r="B11" i="515"/>
  <c r="K10" i="515"/>
  <c r="E10" i="515"/>
  <c r="B10" i="515"/>
  <c r="F26" i="515" s="1"/>
  <c r="K9" i="515"/>
  <c r="E9" i="515"/>
  <c r="B9" i="515"/>
  <c r="K8" i="515"/>
  <c r="E8" i="515"/>
  <c r="B8" i="515"/>
  <c r="K7" i="515"/>
  <c r="E7" i="515"/>
  <c r="B7" i="515"/>
  <c r="K6" i="515"/>
  <c r="H6" i="515"/>
  <c r="E6" i="515"/>
  <c r="B6" i="515"/>
  <c r="K5" i="515"/>
  <c r="H5" i="515"/>
  <c r="E5" i="515"/>
  <c r="B5" i="515"/>
  <c r="K4" i="515"/>
  <c r="H4" i="515"/>
  <c r="F4" i="515"/>
  <c r="E4" i="515"/>
  <c r="J17" i="515" s="1"/>
  <c r="B4" i="515"/>
  <c r="K3" i="515"/>
  <c r="H3" i="515"/>
  <c r="E3" i="515"/>
  <c r="N2" i="515" s="1"/>
  <c r="B3" i="515"/>
  <c r="K2" i="515"/>
  <c r="H2" i="515"/>
  <c r="E2" i="515"/>
  <c r="B2" i="515"/>
  <c r="D17" i="515" s="1"/>
  <c r="C18" i="514"/>
  <c r="B17" i="514"/>
  <c r="B18" i="514" s="1"/>
  <c r="B19" i="514" s="1"/>
  <c r="B20" i="514" s="1"/>
  <c r="B21" i="514" s="1"/>
  <c r="B22" i="514" s="1"/>
  <c r="B23" i="514" s="1"/>
  <c r="B24" i="514" s="1"/>
  <c r="B25" i="514" s="1"/>
  <c r="B26" i="514" s="1"/>
  <c r="B27" i="514" s="1"/>
  <c r="B28" i="514" s="1"/>
  <c r="B29" i="514" s="1"/>
  <c r="B30" i="514" s="1"/>
  <c r="B31" i="514" s="1"/>
  <c r="B32" i="514" s="1"/>
  <c r="B33" i="514" s="1"/>
  <c r="B34" i="514" s="1"/>
  <c r="B35" i="514" s="1"/>
  <c r="B36" i="514" s="1"/>
  <c r="B37" i="514" s="1"/>
  <c r="B38" i="514" s="1"/>
  <c r="B39" i="514" s="1"/>
  <c r="B40" i="514" s="1"/>
  <c r="B41" i="514" s="1"/>
  <c r="B42" i="514" s="1"/>
  <c r="B43" i="514" s="1"/>
  <c r="B44" i="514" s="1"/>
  <c r="B45" i="514" s="1"/>
  <c r="B46" i="514" s="1"/>
  <c r="B47" i="514" s="1"/>
  <c r="B48" i="514" s="1"/>
  <c r="B49" i="514" s="1"/>
  <c r="B50" i="514" s="1"/>
  <c r="B51" i="514" s="1"/>
  <c r="B52" i="514" s="1"/>
  <c r="B53" i="514" s="1"/>
  <c r="B54" i="514" s="1"/>
  <c r="A17" i="514"/>
  <c r="A18" i="514" s="1"/>
  <c r="A19" i="514" s="1"/>
  <c r="A20" i="514" s="1"/>
  <c r="A21" i="514" s="1"/>
  <c r="A22" i="514" s="1"/>
  <c r="A23" i="514" s="1"/>
  <c r="A24" i="514" s="1"/>
  <c r="A25" i="514" s="1"/>
  <c r="A26" i="514" s="1"/>
  <c r="A27" i="514" s="1"/>
  <c r="A28" i="514" s="1"/>
  <c r="A29" i="514" s="1"/>
  <c r="A30" i="514" s="1"/>
  <c r="A31" i="514" s="1"/>
  <c r="A32" i="514" s="1"/>
  <c r="A33" i="514" s="1"/>
  <c r="A34" i="514" s="1"/>
  <c r="A35" i="514" s="1"/>
  <c r="A36" i="514" s="1"/>
  <c r="A37" i="514" s="1"/>
  <c r="A38" i="514" s="1"/>
  <c r="A39" i="514" s="1"/>
  <c r="A40" i="514" s="1"/>
  <c r="A41" i="514" s="1"/>
  <c r="A42" i="514" s="1"/>
  <c r="A43" i="514" s="1"/>
  <c r="A44" i="514" s="1"/>
  <c r="A45" i="514" s="1"/>
  <c r="A46" i="514" s="1"/>
  <c r="A47" i="514" s="1"/>
  <c r="A48" i="514" s="1"/>
  <c r="A49" i="514" s="1"/>
  <c r="A50" i="514" s="1"/>
  <c r="A51" i="514" s="1"/>
  <c r="A52" i="514" s="1"/>
  <c r="A53" i="514" s="1"/>
  <c r="A54" i="514" s="1"/>
  <c r="A15" i="514"/>
  <c r="K12" i="514"/>
  <c r="B12" i="514"/>
  <c r="K11" i="514"/>
  <c r="E11" i="514"/>
  <c r="B11" i="514"/>
  <c r="K10" i="514"/>
  <c r="E10" i="514"/>
  <c r="B10" i="514"/>
  <c r="F26" i="514" s="1"/>
  <c r="K9" i="514"/>
  <c r="E9" i="514"/>
  <c r="B9" i="514"/>
  <c r="K8" i="514"/>
  <c r="E8" i="514"/>
  <c r="B8" i="514"/>
  <c r="K7" i="514"/>
  <c r="E7" i="514"/>
  <c r="B7" i="514"/>
  <c r="K6" i="514"/>
  <c r="H6" i="514"/>
  <c r="E6" i="514"/>
  <c r="B6" i="514"/>
  <c r="K5" i="514"/>
  <c r="H5" i="514"/>
  <c r="E5" i="514"/>
  <c r="B5" i="514"/>
  <c r="K4" i="514"/>
  <c r="H4" i="514"/>
  <c r="E4" i="514"/>
  <c r="J17" i="514" s="1"/>
  <c r="B4" i="514"/>
  <c r="K3" i="514"/>
  <c r="H3" i="514"/>
  <c r="E3" i="514"/>
  <c r="F4" i="514" s="1"/>
  <c r="B3" i="514"/>
  <c r="K2" i="514"/>
  <c r="H2" i="514"/>
  <c r="E2" i="514"/>
  <c r="B2" i="514"/>
  <c r="D17" i="514" s="1"/>
  <c r="F18" i="513"/>
  <c r="G18" i="513" s="1"/>
  <c r="C18" i="513"/>
  <c r="C19" i="513" s="1"/>
  <c r="B17" i="513"/>
  <c r="B18" i="513" s="1"/>
  <c r="B19" i="513" s="1"/>
  <c r="B20" i="513" s="1"/>
  <c r="B21" i="513" s="1"/>
  <c r="B22" i="513" s="1"/>
  <c r="B23" i="513" s="1"/>
  <c r="B24" i="513" s="1"/>
  <c r="B25" i="513" s="1"/>
  <c r="B26" i="513" s="1"/>
  <c r="B27" i="513" s="1"/>
  <c r="B28" i="513" s="1"/>
  <c r="B29" i="513" s="1"/>
  <c r="B30" i="513" s="1"/>
  <c r="B31" i="513" s="1"/>
  <c r="B32" i="513" s="1"/>
  <c r="B33" i="513" s="1"/>
  <c r="B34" i="513" s="1"/>
  <c r="B35" i="513" s="1"/>
  <c r="B36" i="513" s="1"/>
  <c r="B37" i="513" s="1"/>
  <c r="B38" i="513" s="1"/>
  <c r="B39" i="513" s="1"/>
  <c r="B40" i="513" s="1"/>
  <c r="B41" i="513" s="1"/>
  <c r="B42" i="513" s="1"/>
  <c r="B43" i="513" s="1"/>
  <c r="B44" i="513" s="1"/>
  <c r="B45" i="513" s="1"/>
  <c r="B46" i="513" s="1"/>
  <c r="B47" i="513" s="1"/>
  <c r="B48" i="513" s="1"/>
  <c r="B49" i="513" s="1"/>
  <c r="B50" i="513" s="1"/>
  <c r="B51" i="513" s="1"/>
  <c r="B52" i="513" s="1"/>
  <c r="B53" i="513" s="1"/>
  <c r="B54" i="513" s="1"/>
  <c r="A17" i="513"/>
  <c r="A18" i="513" s="1"/>
  <c r="A19" i="513" s="1"/>
  <c r="A20" i="513" s="1"/>
  <c r="A21" i="513" s="1"/>
  <c r="A22" i="513" s="1"/>
  <c r="A23" i="513" s="1"/>
  <c r="A24" i="513" s="1"/>
  <c r="A25" i="513" s="1"/>
  <c r="A26" i="513" s="1"/>
  <c r="A27" i="513" s="1"/>
  <c r="A28" i="513" s="1"/>
  <c r="A29" i="513" s="1"/>
  <c r="A30" i="513" s="1"/>
  <c r="A31" i="513" s="1"/>
  <c r="A32" i="513" s="1"/>
  <c r="A33" i="513" s="1"/>
  <c r="A34" i="513" s="1"/>
  <c r="A35" i="513" s="1"/>
  <c r="A36" i="513" s="1"/>
  <c r="A37" i="513" s="1"/>
  <c r="A38" i="513" s="1"/>
  <c r="A39" i="513" s="1"/>
  <c r="A40" i="513" s="1"/>
  <c r="A41" i="513" s="1"/>
  <c r="A42" i="513" s="1"/>
  <c r="A43" i="513" s="1"/>
  <c r="A44" i="513" s="1"/>
  <c r="A45" i="513" s="1"/>
  <c r="A46" i="513" s="1"/>
  <c r="A47" i="513" s="1"/>
  <c r="A48" i="513" s="1"/>
  <c r="A49" i="513" s="1"/>
  <c r="A50" i="513" s="1"/>
  <c r="A51" i="513" s="1"/>
  <c r="A52" i="513" s="1"/>
  <c r="A53" i="513" s="1"/>
  <c r="A54" i="513" s="1"/>
  <c r="A15" i="513"/>
  <c r="K12" i="513"/>
  <c r="B12" i="513"/>
  <c r="K11" i="513"/>
  <c r="E11" i="513"/>
  <c r="B11" i="513"/>
  <c r="K10" i="513"/>
  <c r="E10" i="513"/>
  <c r="B10" i="513"/>
  <c r="F52" i="513" s="1"/>
  <c r="K9" i="513"/>
  <c r="E9" i="513"/>
  <c r="B9" i="513"/>
  <c r="K8" i="513"/>
  <c r="E8" i="513"/>
  <c r="B8" i="513"/>
  <c r="K7" i="513"/>
  <c r="E7" i="513"/>
  <c r="B7" i="513"/>
  <c r="K6" i="513"/>
  <c r="H6" i="513"/>
  <c r="E6" i="513"/>
  <c r="B6" i="513"/>
  <c r="K5" i="513"/>
  <c r="H5" i="513"/>
  <c r="E5" i="513"/>
  <c r="B5" i="513"/>
  <c r="K4" i="513"/>
  <c r="H4" i="513"/>
  <c r="E4" i="513"/>
  <c r="J17" i="513" s="1"/>
  <c r="B4" i="513"/>
  <c r="K3" i="513"/>
  <c r="H3" i="513"/>
  <c r="E3" i="513"/>
  <c r="F3" i="513" s="1"/>
  <c r="N3" i="513" s="1"/>
  <c r="B3" i="513"/>
  <c r="N2" i="513"/>
  <c r="K2" i="513"/>
  <c r="H2" i="513"/>
  <c r="E2" i="513"/>
  <c r="B2" i="513"/>
  <c r="D17" i="513" s="1"/>
  <c r="C18" i="512"/>
  <c r="B17" i="512"/>
  <c r="B18" i="512" s="1"/>
  <c r="B19" i="512" s="1"/>
  <c r="B20" i="512" s="1"/>
  <c r="B21" i="512" s="1"/>
  <c r="B22" i="512" s="1"/>
  <c r="B23" i="512" s="1"/>
  <c r="B24" i="512" s="1"/>
  <c r="B25" i="512" s="1"/>
  <c r="B26" i="512" s="1"/>
  <c r="B27" i="512" s="1"/>
  <c r="B28" i="512" s="1"/>
  <c r="B29" i="512" s="1"/>
  <c r="B30" i="512" s="1"/>
  <c r="B31" i="512" s="1"/>
  <c r="B32" i="512" s="1"/>
  <c r="B33" i="512" s="1"/>
  <c r="B34" i="512" s="1"/>
  <c r="B35" i="512" s="1"/>
  <c r="B36" i="512" s="1"/>
  <c r="B37" i="512" s="1"/>
  <c r="B38" i="512" s="1"/>
  <c r="B39" i="512" s="1"/>
  <c r="B40" i="512" s="1"/>
  <c r="B41" i="512" s="1"/>
  <c r="B42" i="512" s="1"/>
  <c r="B43" i="512" s="1"/>
  <c r="B44" i="512" s="1"/>
  <c r="B45" i="512" s="1"/>
  <c r="B46" i="512" s="1"/>
  <c r="B47" i="512" s="1"/>
  <c r="B48" i="512" s="1"/>
  <c r="B49" i="512" s="1"/>
  <c r="B50" i="512" s="1"/>
  <c r="B51" i="512" s="1"/>
  <c r="B52" i="512" s="1"/>
  <c r="B53" i="512" s="1"/>
  <c r="B54" i="512" s="1"/>
  <c r="A17" i="512"/>
  <c r="A18" i="512" s="1"/>
  <c r="A19" i="512" s="1"/>
  <c r="A20" i="512" s="1"/>
  <c r="A21" i="512" s="1"/>
  <c r="A22" i="512" s="1"/>
  <c r="A23" i="512" s="1"/>
  <c r="A24" i="512" s="1"/>
  <c r="A25" i="512" s="1"/>
  <c r="A26" i="512" s="1"/>
  <c r="A27" i="512" s="1"/>
  <c r="A28" i="512" s="1"/>
  <c r="A29" i="512" s="1"/>
  <c r="A30" i="512" s="1"/>
  <c r="A31" i="512" s="1"/>
  <c r="A32" i="512" s="1"/>
  <c r="A33" i="512" s="1"/>
  <c r="A34" i="512" s="1"/>
  <c r="A35" i="512" s="1"/>
  <c r="A36" i="512" s="1"/>
  <c r="A37" i="512" s="1"/>
  <c r="A38" i="512" s="1"/>
  <c r="A39" i="512" s="1"/>
  <c r="A40" i="512" s="1"/>
  <c r="A41" i="512" s="1"/>
  <c r="A42" i="512" s="1"/>
  <c r="A43" i="512" s="1"/>
  <c r="A44" i="512" s="1"/>
  <c r="A45" i="512" s="1"/>
  <c r="A46" i="512" s="1"/>
  <c r="A47" i="512" s="1"/>
  <c r="A48" i="512" s="1"/>
  <c r="A49" i="512" s="1"/>
  <c r="A50" i="512" s="1"/>
  <c r="A51" i="512" s="1"/>
  <c r="A52" i="512" s="1"/>
  <c r="A53" i="512" s="1"/>
  <c r="A54" i="512" s="1"/>
  <c r="A15" i="512"/>
  <c r="K12" i="512"/>
  <c r="B12" i="512"/>
  <c r="K11" i="512"/>
  <c r="E11" i="512"/>
  <c r="B11" i="512"/>
  <c r="K10" i="512"/>
  <c r="E10" i="512"/>
  <c r="B10" i="512"/>
  <c r="F26" i="512" s="1"/>
  <c r="K9" i="512"/>
  <c r="E9" i="512"/>
  <c r="B9" i="512"/>
  <c r="K8" i="512"/>
  <c r="E8" i="512"/>
  <c r="B8" i="512"/>
  <c r="K7" i="512"/>
  <c r="E7" i="512"/>
  <c r="B7" i="512"/>
  <c r="K6" i="512"/>
  <c r="H6" i="512"/>
  <c r="E6" i="512"/>
  <c r="B6" i="512"/>
  <c r="K5" i="512"/>
  <c r="H5" i="512"/>
  <c r="E5" i="512"/>
  <c r="B5" i="512"/>
  <c r="K4" i="512"/>
  <c r="H4" i="512"/>
  <c r="E4" i="512"/>
  <c r="J17" i="512" s="1"/>
  <c r="B4" i="512"/>
  <c r="K3" i="512"/>
  <c r="H3" i="512"/>
  <c r="E3" i="512"/>
  <c r="F4" i="512" s="1"/>
  <c r="B3" i="512"/>
  <c r="K2" i="512"/>
  <c r="H2" i="512"/>
  <c r="E2" i="512"/>
  <c r="B2" i="512"/>
  <c r="D17" i="512" s="1"/>
  <c r="C18" i="511"/>
  <c r="C19" i="511" s="1"/>
  <c r="B17" i="511"/>
  <c r="B18" i="511" s="1"/>
  <c r="B19" i="511" s="1"/>
  <c r="B20" i="511" s="1"/>
  <c r="B21" i="511" s="1"/>
  <c r="B22" i="511" s="1"/>
  <c r="B23" i="511" s="1"/>
  <c r="B24" i="511" s="1"/>
  <c r="B25" i="511" s="1"/>
  <c r="B26" i="511" s="1"/>
  <c r="B27" i="511" s="1"/>
  <c r="B28" i="511" s="1"/>
  <c r="B29" i="511" s="1"/>
  <c r="B30" i="511" s="1"/>
  <c r="B31" i="511" s="1"/>
  <c r="B32" i="511" s="1"/>
  <c r="B33" i="511" s="1"/>
  <c r="B34" i="511" s="1"/>
  <c r="B35" i="511" s="1"/>
  <c r="B36" i="511" s="1"/>
  <c r="B37" i="511" s="1"/>
  <c r="B38" i="511" s="1"/>
  <c r="B39" i="511" s="1"/>
  <c r="B40" i="511" s="1"/>
  <c r="B41" i="511" s="1"/>
  <c r="B42" i="511" s="1"/>
  <c r="B43" i="511" s="1"/>
  <c r="B44" i="511" s="1"/>
  <c r="B45" i="511" s="1"/>
  <c r="B46" i="511" s="1"/>
  <c r="B47" i="511" s="1"/>
  <c r="B48" i="511" s="1"/>
  <c r="B49" i="511" s="1"/>
  <c r="B50" i="511" s="1"/>
  <c r="B51" i="511" s="1"/>
  <c r="B52" i="511" s="1"/>
  <c r="B53" i="511" s="1"/>
  <c r="B54" i="511" s="1"/>
  <c r="A17" i="511"/>
  <c r="A18" i="511" s="1"/>
  <c r="A19" i="511" s="1"/>
  <c r="A20" i="511" s="1"/>
  <c r="A21" i="511" s="1"/>
  <c r="A22" i="511" s="1"/>
  <c r="A23" i="511" s="1"/>
  <c r="A24" i="511" s="1"/>
  <c r="A25" i="511" s="1"/>
  <c r="A26" i="511" s="1"/>
  <c r="A27" i="511" s="1"/>
  <c r="A28" i="511" s="1"/>
  <c r="A29" i="511" s="1"/>
  <c r="A30" i="511" s="1"/>
  <c r="A31" i="511" s="1"/>
  <c r="A32" i="511" s="1"/>
  <c r="A33" i="511" s="1"/>
  <c r="A34" i="511" s="1"/>
  <c r="A35" i="511" s="1"/>
  <c r="A36" i="511" s="1"/>
  <c r="A37" i="511" s="1"/>
  <c r="A38" i="511" s="1"/>
  <c r="A39" i="511" s="1"/>
  <c r="A40" i="511" s="1"/>
  <c r="A41" i="511" s="1"/>
  <c r="A42" i="511" s="1"/>
  <c r="A43" i="511" s="1"/>
  <c r="A44" i="511" s="1"/>
  <c r="A45" i="511" s="1"/>
  <c r="A46" i="511" s="1"/>
  <c r="A47" i="511" s="1"/>
  <c r="A48" i="511" s="1"/>
  <c r="A49" i="511" s="1"/>
  <c r="A50" i="511" s="1"/>
  <c r="A51" i="511" s="1"/>
  <c r="A52" i="511" s="1"/>
  <c r="A53" i="511" s="1"/>
  <c r="A54" i="511" s="1"/>
  <c r="A15" i="511"/>
  <c r="K12" i="511"/>
  <c r="B12" i="511"/>
  <c r="K11" i="511"/>
  <c r="E11" i="511"/>
  <c r="B11" i="511"/>
  <c r="K10" i="511"/>
  <c r="E10" i="511"/>
  <c r="B10" i="511"/>
  <c r="F45" i="511" s="1"/>
  <c r="K9" i="511"/>
  <c r="E9" i="511"/>
  <c r="B9" i="511"/>
  <c r="K8" i="511"/>
  <c r="E8" i="511"/>
  <c r="B8" i="511"/>
  <c r="K7" i="511"/>
  <c r="E7" i="511"/>
  <c r="B7" i="511"/>
  <c r="K6" i="511"/>
  <c r="H6" i="511"/>
  <c r="E6" i="511"/>
  <c r="B6" i="511"/>
  <c r="K5" i="511"/>
  <c r="H5" i="511"/>
  <c r="E5" i="511"/>
  <c r="B5" i="511"/>
  <c r="K4" i="511"/>
  <c r="H4" i="511"/>
  <c r="E4" i="511"/>
  <c r="J17" i="511" s="1"/>
  <c r="B4" i="511"/>
  <c r="K3" i="511"/>
  <c r="H3" i="511"/>
  <c r="E3" i="511"/>
  <c r="F3" i="511" s="1"/>
  <c r="B3" i="511"/>
  <c r="N2" i="511"/>
  <c r="K2" i="511"/>
  <c r="H2" i="511"/>
  <c r="E2" i="511"/>
  <c r="B2" i="511"/>
  <c r="D17" i="511" s="1"/>
  <c r="C18" i="510"/>
  <c r="B17" i="510"/>
  <c r="B18" i="510" s="1"/>
  <c r="B19" i="510" s="1"/>
  <c r="B20" i="510" s="1"/>
  <c r="B21" i="510" s="1"/>
  <c r="B22" i="510" s="1"/>
  <c r="B23" i="510" s="1"/>
  <c r="B24" i="510" s="1"/>
  <c r="B25" i="510" s="1"/>
  <c r="B26" i="510" s="1"/>
  <c r="B27" i="510" s="1"/>
  <c r="B28" i="510" s="1"/>
  <c r="B29" i="510" s="1"/>
  <c r="B30" i="510" s="1"/>
  <c r="B31" i="510" s="1"/>
  <c r="B32" i="510" s="1"/>
  <c r="B33" i="510" s="1"/>
  <c r="B34" i="510" s="1"/>
  <c r="B35" i="510" s="1"/>
  <c r="B36" i="510" s="1"/>
  <c r="B37" i="510" s="1"/>
  <c r="B38" i="510" s="1"/>
  <c r="B39" i="510" s="1"/>
  <c r="B40" i="510" s="1"/>
  <c r="B41" i="510" s="1"/>
  <c r="B42" i="510" s="1"/>
  <c r="B43" i="510" s="1"/>
  <c r="B44" i="510" s="1"/>
  <c r="B45" i="510" s="1"/>
  <c r="B46" i="510" s="1"/>
  <c r="B47" i="510" s="1"/>
  <c r="B48" i="510" s="1"/>
  <c r="B49" i="510" s="1"/>
  <c r="B50" i="510" s="1"/>
  <c r="B51" i="510" s="1"/>
  <c r="B52" i="510" s="1"/>
  <c r="B53" i="510" s="1"/>
  <c r="B54" i="510" s="1"/>
  <c r="A17" i="510"/>
  <c r="A18" i="510" s="1"/>
  <c r="A19" i="510" s="1"/>
  <c r="A20" i="510" s="1"/>
  <c r="A21" i="510" s="1"/>
  <c r="A22" i="510" s="1"/>
  <c r="A23" i="510" s="1"/>
  <c r="A24" i="510" s="1"/>
  <c r="A25" i="510" s="1"/>
  <c r="A26" i="510" s="1"/>
  <c r="A27" i="510" s="1"/>
  <c r="A28" i="510" s="1"/>
  <c r="A29" i="510" s="1"/>
  <c r="A30" i="510" s="1"/>
  <c r="A31" i="510" s="1"/>
  <c r="A32" i="510" s="1"/>
  <c r="A33" i="510" s="1"/>
  <c r="A34" i="510" s="1"/>
  <c r="A35" i="510" s="1"/>
  <c r="A36" i="510" s="1"/>
  <c r="A37" i="510" s="1"/>
  <c r="A38" i="510" s="1"/>
  <c r="A39" i="510" s="1"/>
  <c r="A40" i="510" s="1"/>
  <c r="A41" i="510" s="1"/>
  <c r="A42" i="510" s="1"/>
  <c r="A43" i="510" s="1"/>
  <c r="A44" i="510" s="1"/>
  <c r="A45" i="510" s="1"/>
  <c r="A46" i="510" s="1"/>
  <c r="A47" i="510" s="1"/>
  <c r="A48" i="510" s="1"/>
  <c r="A49" i="510" s="1"/>
  <c r="A50" i="510" s="1"/>
  <c r="A51" i="510" s="1"/>
  <c r="A52" i="510" s="1"/>
  <c r="A53" i="510" s="1"/>
  <c r="A54" i="510" s="1"/>
  <c r="A15" i="510"/>
  <c r="K12" i="510"/>
  <c r="B12" i="510"/>
  <c r="K11" i="510"/>
  <c r="E11" i="510"/>
  <c r="B11" i="510"/>
  <c r="K10" i="510"/>
  <c r="E10" i="510"/>
  <c r="B10" i="510"/>
  <c r="F49" i="510" s="1"/>
  <c r="K9" i="510"/>
  <c r="E9" i="510"/>
  <c r="B9" i="510"/>
  <c r="K8" i="510"/>
  <c r="E8" i="510"/>
  <c r="B8" i="510"/>
  <c r="K7" i="510"/>
  <c r="E7" i="510"/>
  <c r="B7" i="510"/>
  <c r="K6" i="510"/>
  <c r="H6" i="510"/>
  <c r="E6" i="510"/>
  <c r="B6" i="510"/>
  <c r="K5" i="510"/>
  <c r="H5" i="510"/>
  <c r="E5" i="510"/>
  <c r="B5" i="510"/>
  <c r="K4" i="510"/>
  <c r="H4" i="510"/>
  <c r="E4" i="510"/>
  <c r="J17" i="510" s="1"/>
  <c r="B4" i="510"/>
  <c r="K3" i="510"/>
  <c r="H3" i="510"/>
  <c r="E3" i="510"/>
  <c r="F4" i="510" s="1"/>
  <c r="B3" i="510"/>
  <c r="K2" i="510"/>
  <c r="H2" i="510"/>
  <c r="E2" i="510"/>
  <c r="B2" i="510"/>
  <c r="D17" i="510" s="1"/>
  <c r="C18" i="509"/>
  <c r="C19" i="509" s="1"/>
  <c r="B17" i="509"/>
  <c r="B18" i="509" s="1"/>
  <c r="B19" i="509" s="1"/>
  <c r="B20" i="509" s="1"/>
  <c r="B21" i="509" s="1"/>
  <c r="B22" i="509" s="1"/>
  <c r="B23" i="509" s="1"/>
  <c r="B24" i="509" s="1"/>
  <c r="B25" i="509" s="1"/>
  <c r="B26" i="509" s="1"/>
  <c r="B27" i="509" s="1"/>
  <c r="B28" i="509" s="1"/>
  <c r="B29" i="509" s="1"/>
  <c r="B30" i="509" s="1"/>
  <c r="B31" i="509" s="1"/>
  <c r="B32" i="509" s="1"/>
  <c r="B33" i="509" s="1"/>
  <c r="B34" i="509" s="1"/>
  <c r="B35" i="509" s="1"/>
  <c r="B36" i="509" s="1"/>
  <c r="B37" i="509" s="1"/>
  <c r="B38" i="509" s="1"/>
  <c r="B39" i="509" s="1"/>
  <c r="B40" i="509" s="1"/>
  <c r="B41" i="509" s="1"/>
  <c r="B42" i="509" s="1"/>
  <c r="B43" i="509" s="1"/>
  <c r="B44" i="509" s="1"/>
  <c r="B45" i="509" s="1"/>
  <c r="B46" i="509" s="1"/>
  <c r="B47" i="509" s="1"/>
  <c r="B48" i="509" s="1"/>
  <c r="B49" i="509" s="1"/>
  <c r="B50" i="509" s="1"/>
  <c r="B51" i="509" s="1"/>
  <c r="B52" i="509" s="1"/>
  <c r="B53" i="509" s="1"/>
  <c r="B54" i="509" s="1"/>
  <c r="A17" i="509"/>
  <c r="A18" i="509" s="1"/>
  <c r="A19" i="509" s="1"/>
  <c r="A20" i="509" s="1"/>
  <c r="A21" i="509" s="1"/>
  <c r="A22" i="509" s="1"/>
  <c r="A23" i="509" s="1"/>
  <c r="A24" i="509" s="1"/>
  <c r="A25" i="509" s="1"/>
  <c r="A26" i="509" s="1"/>
  <c r="A27" i="509" s="1"/>
  <c r="A28" i="509" s="1"/>
  <c r="A29" i="509" s="1"/>
  <c r="A30" i="509" s="1"/>
  <c r="A31" i="509" s="1"/>
  <c r="A32" i="509" s="1"/>
  <c r="A33" i="509" s="1"/>
  <c r="A34" i="509" s="1"/>
  <c r="A35" i="509" s="1"/>
  <c r="A36" i="509" s="1"/>
  <c r="A37" i="509" s="1"/>
  <c r="A38" i="509" s="1"/>
  <c r="A39" i="509" s="1"/>
  <c r="A40" i="509" s="1"/>
  <c r="A41" i="509" s="1"/>
  <c r="A42" i="509" s="1"/>
  <c r="A43" i="509" s="1"/>
  <c r="A44" i="509" s="1"/>
  <c r="A45" i="509" s="1"/>
  <c r="A46" i="509" s="1"/>
  <c r="A47" i="509" s="1"/>
  <c r="A48" i="509" s="1"/>
  <c r="A49" i="509" s="1"/>
  <c r="A50" i="509" s="1"/>
  <c r="A51" i="509" s="1"/>
  <c r="A52" i="509" s="1"/>
  <c r="A53" i="509" s="1"/>
  <c r="A54" i="509" s="1"/>
  <c r="A15" i="509"/>
  <c r="K12" i="509"/>
  <c r="B12" i="509"/>
  <c r="K11" i="509"/>
  <c r="E11" i="509"/>
  <c r="B11" i="509"/>
  <c r="H18" i="509" s="1"/>
  <c r="K10" i="509"/>
  <c r="E10" i="509"/>
  <c r="B10" i="509"/>
  <c r="K9" i="509"/>
  <c r="E9" i="509"/>
  <c r="B9" i="509"/>
  <c r="K8" i="509"/>
  <c r="E8" i="509"/>
  <c r="B8" i="509"/>
  <c r="K7" i="509"/>
  <c r="E7" i="509"/>
  <c r="B7" i="509"/>
  <c r="K6" i="509"/>
  <c r="H6" i="509"/>
  <c r="E6" i="509"/>
  <c r="B6" i="509"/>
  <c r="K5" i="509"/>
  <c r="H5" i="509"/>
  <c r="E5" i="509"/>
  <c r="B5" i="509"/>
  <c r="K4" i="509"/>
  <c r="H4" i="509"/>
  <c r="E4" i="509"/>
  <c r="J17" i="509" s="1"/>
  <c r="B4" i="509"/>
  <c r="K3" i="509"/>
  <c r="H3" i="509"/>
  <c r="E3" i="509"/>
  <c r="F3" i="509" s="1"/>
  <c r="B3" i="509"/>
  <c r="K2" i="509"/>
  <c r="H2" i="509"/>
  <c r="E2" i="509"/>
  <c r="B2" i="509"/>
  <c r="D17" i="509" s="1"/>
  <c r="F21" i="508"/>
  <c r="C18" i="508"/>
  <c r="C19" i="508" s="1"/>
  <c r="B17" i="508"/>
  <c r="B18" i="508" s="1"/>
  <c r="B19" i="508" s="1"/>
  <c r="B20" i="508" s="1"/>
  <c r="B21" i="508" s="1"/>
  <c r="B22" i="508" s="1"/>
  <c r="B23" i="508" s="1"/>
  <c r="B24" i="508" s="1"/>
  <c r="B25" i="508" s="1"/>
  <c r="B26" i="508" s="1"/>
  <c r="B27" i="508" s="1"/>
  <c r="B28" i="508" s="1"/>
  <c r="B29" i="508" s="1"/>
  <c r="B30" i="508" s="1"/>
  <c r="B31" i="508" s="1"/>
  <c r="B32" i="508" s="1"/>
  <c r="B33" i="508" s="1"/>
  <c r="B34" i="508" s="1"/>
  <c r="B35" i="508" s="1"/>
  <c r="B36" i="508" s="1"/>
  <c r="B37" i="508" s="1"/>
  <c r="B38" i="508" s="1"/>
  <c r="B39" i="508" s="1"/>
  <c r="B40" i="508" s="1"/>
  <c r="B41" i="508" s="1"/>
  <c r="B42" i="508" s="1"/>
  <c r="B43" i="508" s="1"/>
  <c r="B44" i="508" s="1"/>
  <c r="B45" i="508" s="1"/>
  <c r="B46" i="508" s="1"/>
  <c r="B47" i="508" s="1"/>
  <c r="B48" i="508" s="1"/>
  <c r="B49" i="508" s="1"/>
  <c r="B50" i="508" s="1"/>
  <c r="B51" i="508" s="1"/>
  <c r="B52" i="508" s="1"/>
  <c r="B53" i="508" s="1"/>
  <c r="B54" i="508" s="1"/>
  <c r="A17" i="508"/>
  <c r="A18" i="508" s="1"/>
  <c r="A19" i="508" s="1"/>
  <c r="A20" i="508" s="1"/>
  <c r="A21" i="508" s="1"/>
  <c r="A22" i="508" s="1"/>
  <c r="A23" i="508" s="1"/>
  <c r="A24" i="508" s="1"/>
  <c r="A25" i="508" s="1"/>
  <c r="A26" i="508" s="1"/>
  <c r="A27" i="508" s="1"/>
  <c r="A28" i="508" s="1"/>
  <c r="A29" i="508" s="1"/>
  <c r="A30" i="508" s="1"/>
  <c r="A31" i="508" s="1"/>
  <c r="A32" i="508" s="1"/>
  <c r="A33" i="508" s="1"/>
  <c r="A34" i="508" s="1"/>
  <c r="A35" i="508" s="1"/>
  <c r="A36" i="508" s="1"/>
  <c r="A37" i="508" s="1"/>
  <c r="A38" i="508" s="1"/>
  <c r="A39" i="508" s="1"/>
  <c r="A40" i="508" s="1"/>
  <c r="A41" i="508" s="1"/>
  <c r="A42" i="508" s="1"/>
  <c r="A43" i="508" s="1"/>
  <c r="A44" i="508" s="1"/>
  <c r="A45" i="508" s="1"/>
  <c r="A46" i="508" s="1"/>
  <c r="A47" i="508" s="1"/>
  <c r="A48" i="508" s="1"/>
  <c r="A49" i="508" s="1"/>
  <c r="A50" i="508" s="1"/>
  <c r="A51" i="508" s="1"/>
  <c r="A52" i="508" s="1"/>
  <c r="A53" i="508" s="1"/>
  <c r="A54" i="508" s="1"/>
  <c r="A15" i="508"/>
  <c r="K12" i="508"/>
  <c r="B12" i="508"/>
  <c r="K11" i="508"/>
  <c r="E11" i="508"/>
  <c r="B11" i="508"/>
  <c r="K10" i="508"/>
  <c r="E10" i="508"/>
  <c r="B10" i="508"/>
  <c r="F25" i="508" s="1"/>
  <c r="K9" i="508"/>
  <c r="E9" i="508"/>
  <c r="B9" i="508"/>
  <c r="K8" i="508"/>
  <c r="E8" i="508"/>
  <c r="B8" i="508"/>
  <c r="K7" i="508"/>
  <c r="E7" i="508"/>
  <c r="B7" i="508"/>
  <c r="K6" i="508"/>
  <c r="H6" i="508"/>
  <c r="E6" i="508"/>
  <c r="B6" i="508"/>
  <c r="K5" i="508"/>
  <c r="H5" i="508"/>
  <c r="E5" i="508"/>
  <c r="B5" i="508"/>
  <c r="K4" i="508"/>
  <c r="H4" i="508"/>
  <c r="F4" i="508"/>
  <c r="E4" i="508"/>
  <c r="J17" i="508" s="1"/>
  <c r="B4" i="508"/>
  <c r="K3" i="508"/>
  <c r="H3" i="508"/>
  <c r="E3" i="508"/>
  <c r="F3" i="508" s="1"/>
  <c r="B3" i="508"/>
  <c r="K2" i="508"/>
  <c r="H2" i="508"/>
  <c r="E2" i="508"/>
  <c r="B2" i="508"/>
  <c r="D17" i="508" s="1"/>
  <c r="C19" i="507"/>
  <c r="C18" i="507"/>
  <c r="B17" i="507"/>
  <c r="B18" i="507" s="1"/>
  <c r="B19" i="507" s="1"/>
  <c r="B20" i="507" s="1"/>
  <c r="B21" i="507" s="1"/>
  <c r="B22" i="507" s="1"/>
  <c r="B23" i="507" s="1"/>
  <c r="B24" i="507" s="1"/>
  <c r="B25" i="507" s="1"/>
  <c r="B26" i="507" s="1"/>
  <c r="B27" i="507" s="1"/>
  <c r="B28" i="507" s="1"/>
  <c r="B29" i="507" s="1"/>
  <c r="B30" i="507" s="1"/>
  <c r="B31" i="507" s="1"/>
  <c r="B32" i="507" s="1"/>
  <c r="B33" i="507" s="1"/>
  <c r="B34" i="507" s="1"/>
  <c r="B35" i="507" s="1"/>
  <c r="B36" i="507" s="1"/>
  <c r="B37" i="507" s="1"/>
  <c r="B38" i="507" s="1"/>
  <c r="B39" i="507" s="1"/>
  <c r="B40" i="507" s="1"/>
  <c r="B41" i="507" s="1"/>
  <c r="B42" i="507" s="1"/>
  <c r="B43" i="507" s="1"/>
  <c r="B44" i="507" s="1"/>
  <c r="B45" i="507" s="1"/>
  <c r="B46" i="507" s="1"/>
  <c r="B47" i="507" s="1"/>
  <c r="B48" i="507" s="1"/>
  <c r="B49" i="507" s="1"/>
  <c r="B50" i="507" s="1"/>
  <c r="B51" i="507" s="1"/>
  <c r="B52" i="507" s="1"/>
  <c r="B53" i="507" s="1"/>
  <c r="B54" i="507" s="1"/>
  <c r="A17" i="507"/>
  <c r="A18" i="507" s="1"/>
  <c r="A19" i="507" s="1"/>
  <c r="A20" i="507" s="1"/>
  <c r="A21" i="507" s="1"/>
  <c r="A22" i="507" s="1"/>
  <c r="A23" i="507" s="1"/>
  <c r="A24" i="507" s="1"/>
  <c r="A25" i="507" s="1"/>
  <c r="A26" i="507" s="1"/>
  <c r="A27" i="507" s="1"/>
  <c r="A28" i="507" s="1"/>
  <c r="A29" i="507" s="1"/>
  <c r="A30" i="507" s="1"/>
  <c r="A31" i="507" s="1"/>
  <c r="A32" i="507" s="1"/>
  <c r="A33" i="507" s="1"/>
  <c r="A34" i="507" s="1"/>
  <c r="A35" i="507" s="1"/>
  <c r="A36" i="507" s="1"/>
  <c r="A37" i="507" s="1"/>
  <c r="A38" i="507" s="1"/>
  <c r="A39" i="507" s="1"/>
  <c r="A40" i="507" s="1"/>
  <c r="A41" i="507" s="1"/>
  <c r="A42" i="507" s="1"/>
  <c r="A43" i="507" s="1"/>
  <c r="A44" i="507" s="1"/>
  <c r="A45" i="507" s="1"/>
  <c r="A46" i="507" s="1"/>
  <c r="A47" i="507" s="1"/>
  <c r="A48" i="507" s="1"/>
  <c r="A49" i="507" s="1"/>
  <c r="A50" i="507" s="1"/>
  <c r="A51" i="507" s="1"/>
  <c r="A52" i="507" s="1"/>
  <c r="A53" i="507" s="1"/>
  <c r="A54" i="507" s="1"/>
  <c r="A15" i="507"/>
  <c r="K12" i="507"/>
  <c r="B12" i="507"/>
  <c r="K11" i="507"/>
  <c r="E11" i="507"/>
  <c r="B11" i="507"/>
  <c r="K10" i="507"/>
  <c r="E10" i="507"/>
  <c r="B10" i="507"/>
  <c r="F38" i="507" s="1"/>
  <c r="K9" i="507"/>
  <c r="E9" i="507"/>
  <c r="B9" i="507"/>
  <c r="K8" i="507"/>
  <c r="E8" i="507"/>
  <c r="B8" i="507"/>
  <c r="K7" i="507"/>
  <c r="E7" i="507"/>
  <c r="B7" i="507"/>
  <c r="K6" i="507"/>
  <c r="H6" i="507"/>
  <c r="E6" i="507"/>
  <c r="B6" i="507"/>
  <c r="K5" i="507"/>
  <c r="H5" i="507"/>
  <c r="E5" i="507"/>
  <c r="B5" i="507"/>
  <c r="K4" i="507"/>
  <c r="H4" i="507"/>
  <c r="E4" i="507"/>
  <c r="J17" i="507" s="1"/>
  <c r="B4" i="507"/>
  <c r="K3" i="507"/>
  <c r="H3" i="507"/>
  <c r="E3" i="507"/>
  <c r="F3" i="507" s="1"/>
  <c r="B3" i="507"/>
  <c r="K2" i="507"/>
  <c r="H2" i="507"/>
  <c r="E2" i="507"/>
  <c r="B2" i="507"/>
  <c r="D17" i="507" s="1"/>
  <c r="C19" i="506"/>
  <c r="C18" i="506"/>
  <c r="B17" i="506"/>
  <c r="B18" i="506" s="1"/>
  <c r="B19" i="506" s="1"/>
  <c r="B20" i="506" s="1"/>
  <c r="B21" i="506" s="1"/>
  <c r="B22" i="506" s="1"/>
  <c r="B23" i="506" s="1"/>
  <c r="B24" i="506" s="1"/>
  <c r="B25" i="506" s="1"/>
  <c r="B26" i="506" s="1"/>
  <c r="B27" i="506" s="1"/>
  <c r="B28" i="506" s="1"/>
  <c r="B29" i="506" s="1"/>
  <c r="B30" i="506" s="1"/>
  <c r="B31" i="506" s="1"/>
  <c r="B32" i="506" s="1"/>
  <c r="B33" i="506" s="1"/>
  <c r="B34" i="506" s="1"/>
  <c r="B35" i="506" s="1"/>
  <c r="B36" i="506" s="1"/>
  <c r="B37" i="506" s="1"/>
  <c r="B38" i="506" s="1"/>
  <c r="B39" i="506" s="1"/>
  <c r="B40" i="506" s="1"/>
  <c r="B41" i="506" s="1"/>
  <c r="B42" i="506" s="1"/>
  <c r="B43" i="506" s="1"/>
  <c r="B44" i="506" s="1"/>
  <c r="B45" i="506" s="1"/>
  <c r="B46" i="506" s="1"/>
  <c r="B47" i="506" s="1"/>
  <c r="B48" i="506" s="1"/>
  <c r="B49" i="506" s="1"/>
  <c r="B50" i="506" s="1"/>
  <c r="B51" i="506" s="1"/>
  <c r="B52" i="506" s="1"/>
  <c r="B53" i="506" s="1"/>
  <c r="B54" i="506" s="1"/>
  <c r="A17" i="506"/>
  <c r="A18" i="506" s="1"/>
  <c r="A19" i="506" s="1"/>
  <c r="A20" i="506" s="1"/>
  <c r="A21" i="506" s="1"/>
  <c r="A22" i="506" s="1"/>
  <c r="A23" i="506" s="1"/>
  <c r="A24" i="506" s="1"/>
  <c r="A25" i="506" s="1"/>
  <c r="A26" i="506" s="1"/>
  <c r="A27" i="506" s="1"/>
  <c r="A28" i="506" s="1"/>
  <c r="A29" i="506" s="1"/>
  <c r="A30" i="506" s="1"/>
  <c r="A31" i="506" s="1"/>
  <c r="A32" i="506" s="1"/>
  <c r="A33" i="506" s="1"/>
  <c r="A34" i="506" s="1"/>
  <c r="A35" i="506" s="1"/>
  <c r="A36" i="506" s="1"/>
  <c r="A37" i="506" s="1"/>
  <c r="A38" i="506" s="1"/>
  <c r="A39" i="506" s="1"/>
  <c r="A40" i="506" s="1"/>
  <c r="A41" i="506" s="1"/>
  <c r="A42" i="506" s="1"/>
  <c r="A43" i="506" s="1"/>
  <c r="A44" i="506" s="1"/>
  <c r="A45" i="506" s="1"/>
  <c r="A46" i="506" s="1"/>
  <c r="A47" i="506" s="1"/>
  <c r="A48" i="506" s="1"/>
  <c r="A49" i="506" s="1"/>
  <c r="A50" i="506" s="1"/>
  <c r="A51" i="506" s="1"/>
  <c r="A52" i="506" s="1"/>
  <c r="A53" i="506" s="1"/>
  <c r="A54" i="506" s="1"/>
  <c r="A15" i="506"/>
  <c r="K12" i="506"/>
  <c r="B12" i="506"/>
  <c r="K11" i="506"/>
  <c r="E11" i="506"/>
  <c r="B11" i="506"/>
  <c r="K10" i="506"/>
  <c r="E10" i="506"/>
  <c r="B10" i="506"/>
  <c r="F50" i="506" s="1"/>
  <c r="K9" i="506"/>
  <c r="E9" i="506"/>
  <c r="B9" i="506"/>
  <c r="K8" i="506"/>
  <c r="E8" i="506"/>
  <c r="B8" i="506"/>
  <c r="K7" i="506"/>
  <c r="E7" i="506"/>
  <c r="B7" i="506"/>
  <c r="K6" i="506"/>
  <c r="H6" i="506"/>
  <c r="E6" i="506"/>
  <c r="B6" i="506"/>
  <c r="K5" i="506"/>
  <c r="H5" i="506"/>
  <c r="E5" i="506"/>
  <c r="B5" i="506"/>
  <c r="K4" i="506"/>
  <c r="H4" i="506"/>
  <c r="F4" i="506"/>
  <c r="E4" i="506"/>
  <c r="J17" i="506" s="1"/>
  <c r="B4" i="506"/>
  <c r="K3" i="506"/>
  <c r="H3" i="506"/>
  <c r="E3" i="506"/>
  <c r="F3" i="506" s="1"/>
  <c r="B3" i="506"/>
  <c r="K2" i="506"/>
  <c r="H2" i="506"/>
  <c r="E2" i="506"/>
  <c r="B2" i="506"/>
  <c r="D17" i="506" s="1"/>
  <c r="C18" i="505"/>
  <c r="C19" i="505" s="1"/>
  <c r="B17" i="505"/>
  <c r="B18" i="505" s="1"/>
  <c r="B19" i="505" s="1"/>
  <c r="B20" i="505" s="1"/>
  <c r="B21" i="505" s="1"/>
  <c r="B22" i="505" s="1"/>
  <c r="B23" i="505" s="1"/>
  <c r="B24" i="505" s="1"/>
  <c r="B25" i="505" s="1"/>
  <c r="B26" i="505" s="1"/>
  <c r="B27" i="505" s="1"/>
  <c r="B28" i="505" s="1"/>
  <c r="B29" i="505" s="1"/>
  <c r="B30" i="505" s="1"/>
  <c r="B31" i="505" s="1"/>
  <c r="B32" i="505" s="1"/>
  <c r="B33" i="505" s="1"/>
  <c r="B34" i="505" s="1"/>
  <c r="B35" i="505" s="1"/>
  <c r="B36" i="505" s="1"/>
  <c r="B37" i="505" s="1"/>
  <c r="B38" i="505" s="1"/>
  <c r="B39" i="505" s="1"/>
  <c r="B40" i="505" s="1"/>
  <c r="B41" i="505" s="1"/>
  <c r="B42" i="505" s="1"/>
  <c r="B43" i="505" s="1"/>
  <c r="B44" i="505" s="1"/>
  <c r="B45" i="505" s="1"/>
  <c r="B46" i="505" s="1"/>
  <c r="B47" i="505" s="1"/>
  <c r="B48" i="505" s="1"/>
  <c r="B49" i="505" s="1"/>
  <c r="B50" i="505" s="1"/>
  <c r="B51" i="505" s="1"/>
  <c r="B52" i="505" s="1"/>
  <c r="B53" i="505" s="1"/>
  <c r="B54" i="505" s="1"/>
  <c r="A17" i="505"/>
  <c r="A18" i="505" s="1"/>
  <c r="A19" i="505" s="1"/>
  <c r="A20" i="505" s="1"/>
  <c r="A21" i="505" s="1"/>
  <c r="A22" i="505" s="1"/>
  <c r="A23" i="505" s="1"/>
  <c r="A24" i="505" s="1"/>
  <c r="A25" i="505" s="1"/>
  <c r="A26" i="505" s="1"/>
  <c r="A27" i="505" s="1"/>
  <c r="A28" i="505" s="1"/>
  <c r="A29" i="505" s="1"/>
  <c r="A30" i="505" s="1"/>
  <c r="A31" i="505" s="1"/>
  <c r="A32" i="505" s="1"/>
  <c r="A33" i="505" s="1"/>
  <c r="A34" i="505" s="1"/>
  <c r="A35" i="505" s="1"/>
  <c r="A36" i="505" s="1"/>
  <c r="A37" i="505" s="1"/>
  <c r="A38" i="505" s="1"/>
  <c r="A39" i="505" s="1"/>
  <c r="A40" i="505" s="1"/>
  <c r="A41" i="505" s="1"/>
  <c r="A42" i="505" s="1"/>
  <c r="A43" i="505" s="1"/>
  <c r="A44" i="505" s="1"/>
  <c r="A45" i="505" s="1"/>
  <c r="A46" i="505" s="1"/>
  <c r="A47" i="505" s="1"/>
  <c r="A48" i="505" s="1"/>
  <c r="A49" i="505" s="1"/>
  <c r="A50" i="505" s="1"/>
  <c r="A51" i="505" s="1"/>
  <c r="A52" i="505" s="1"/>
  <c r="A53" i="505" s="1"/>
  <c r="A54" i="505" s="1"/>
  <c r="A15" i="505"/>
  <c r="K12" i="505"/>
  <c r="B12" i="505"/>
  <c r="K11" i="505"/>
  <c r="E11" i="505"/>
  <c r="B11" i="505"/>
  <c r="H18" i="505" s="1"/>
  <c r="K10" i="505"/>
  <c r="E10" i="505"/>
  <c r="B10" i="505"/>
  <c r="F45" i="505" s="1"/>
  <c r="K9" i="505"/>
  <c r="E9" i="505"/>
  <c r="B9" i="505"/>
  <c r="K8" i="505"/>
  <c r="E8" i="505"/>
  <c r="B8" i="505"/>
  <c r="K7" i="505"/>
  <c r="E7" i="505"/>
  <c r="B7" i="505"/>
  <c r="K6" i="505"/>
  <c r="H6" i="505"/>
  <c r="E6" i="505"/>
  <c r="B6" i="505"/>
  <c r="K5" i="505"/>
  <c r="H5" i="505"/>
  <c r="E5" i="505"/>
  <c r="B5" i="505"/>
  <c r="K4" i="505"/>
  <c r="H4" i="505"/>
  <c r="E4" i="505"/>
  <c r="J17" i="505" s="1"/>
  <c r="B4" i="505"/>
  <c r="K3" i="505"/>
  <c r="H3" i="505"/>
  <c r="E3" i="505"/>
  <c r="F3" i="505" s="1"/>
  <c r="B3" i="505"/>
  <c r="K2" i="505"/>
  <c r="H2" i="505"/>
  <c r="E2" i="505"/>
  <c r="B2" i="505"/>
  <c r="D17" i="505" s="1"/>
  <c r="C18" i="504"/>
  <c r="C19" i="504" s="1"/>
  <c r="B17" i="504"/>
  <c r="B18" i="504" s="1"/>
  <c r="B19" i="504" s="1"/>
  <c r="B20" i="504" s="1"/>
  <c r="B21" i="504" s="1"/>
  <c r="B22" i="504" s="1"/>
  <c r="B23" i="504" s="1"/>
  <c r="B24" i="504" s="1"/>
  <c r="B25" i="504" s="1"/>
  <c r="B26" i="504" s="1"/>
  <c r="B27" i="504" s="1"/>
  <c r="B28" i="504" s="1"/>
  <c r="B29" i="504" s="1"/>
  <c r="B30" i="504" s="1"/>
  <c r="B31" i="504" s="1"/>
  <c r="B32" i="504" s="1"/>
  <c r="B33" i="504" s="1"/>
  <c r="B34" i="504" s="1"/>
  <c r="B35" i="504" s="1"/>
  <c r="B36" i="504" s="1"/>
  <c r="B37" i="504" s="1"/>
  <c r="B38" i="504" s="1"/>
  <c r="B39" i="504" s="1"/>
  <c r="B40" i="504" s="1"/>
  <c r="B41" i="504" s="1"/>
  <c r="B42" i="504" s="1"/>
  <c r="B43" i="504" s="1"/>
  <c r="B44" i="504" s="1"/>
  <c r="B45" i="504" s="1"/>
  <c r="B46" i="504" s="1"/>
  <c r="B47" i="504" s="1"/>
  <c r="B48" i="504" s="1"/>
  <c r="B49" i="504" s="1"/>
  <c r="B50" i="504" s="1"/>
  <c r="B51" i="504" s="1"/>
  <c r="B52" i="504" s="1"/>
  <c r="B53" i="504" s="1"/>
  <c r="B54" i="504" s="1"/>
  <c r="A17" i="504"/>
  <c r="A18" i="504" s="1"/>
  <c r="A19" i="504" s="1"/>
  <c r="A20" i="504" s="1"/>
  <c r="A21" i="504" s="1"/>
  <c r="A22" i="504" s="1"/>
  <c r="A23" i="504" s="1"/>
  <c r="A24" i="504" s="1"/>
  <c r="A25" i="504" s="1"/>
  <c r="A26" i="504" s="1"/>
  <c r="A27" i="504" s="1"/>
  <c r="A28" i="504" s="1"/>
  <c r="A29" i="504" s="1"/>
  <c r="A30" i="504" s="1"/>
  <c r="A31" i="504" s="1"/>
  <c r="A32" i="504" s="1"/>
  <c r="A33" i="504" s="1"/>
  <c r="A34" i="504" s="1"/>
  <c r="A35" i="504" s="1"/>
  <c r="A36" i="504" s="1"/>
  <c r="A37" i="504" s="1"/>
  <c r="A38" i="504" s="1"/>
  <c r="A39" i="504" s="1"/>
  <c r="A40" i="504" s="1"/>
  <c r="A41" i="504" s="1"/>
  <c r="A42" i="504" s="1"/>
  <c r="A43" i="504" s="1"/>
  <c r="A44" i="504" s="1"/>
  <c r="A45" i="504" s="1"/>
  <c r="A46" i="504" s="1"/>
  <c r="A47" i="504" s="1"/>
  <c r="A48" i="504" s="1"/>
  <c r="A49" i="504" s="1"/>
  <c r="A50" i="504" s="1"/>
  <c r="A51" i="504" s="1"/>
  <c r="A52" i="504" s="1"/>
  <c r="A53" i="504" s="1"/>
  <c r="A54" i="504" s="1"/>
  <c r="A15" i="504"/>
  <c r="K12" i="504"/>
  <c r="B12" i="504"/>
  <c r="K11" i="504"/>
  <c r="E11" i="504"/>
  <c r="B11" i="504"/>
  <c r="H18" i="504" s="1"/>
  <c r="K10" i="504"/>
  <c r="E10" i="504"/>
  <c r="B10" i="504"/>
  <c r="K9" i="504"/>
  <c r="E9" i="504"/>
  <c r="B9" i="504"/>
  <c r="K8" i="504"/>
  <c r="E8" i="504"/>
  <c r="B8" i="504"/>
  <c r="K7" i="504"/>
  <c r="E7" i="504"/>
  <c r="B7" i="504"/>
  <c r="K6" i="504"/>
  <c r="H6" i="504"/>
  <c r="E6" i="504"/>
  <c r="B6" i="504"/>
  <c r="K5" i="504"/>
  <c r="H5" i="504"/>
  <c r="E5" i="504"/>
  <c r="B5" i="504"/>
  <c r="K4" i="504"/>
  <c r="H4" i="504"/>
  <c r="E4" i="504"/>
  <c r="J17" i="504" s="1"/>
  <c r="B4" i="504"/>
  <c r="K3" i="504"/>
  <c r="H3" i="504"/>
  <c r="E3" i="504"/>
  <c r="F3" i="504" s="1"/>
  <c r="B3" i="504"/>
  <c r="K2" i="504"/>
  <c r="H2" i="504"/>
  <c r="E2" i="504"/>
  <c r="B2" i="504"/>
  <c r="D17" i="504" s="1"/>
  <c r="C18" i="503"/>
  <c r="C19" i="503" s="1"/>
  <c r="B17" i="503"/>
  <c r="B18" i="503" s="1"/>
  <c r="B19" i="503" s="1"/>
  <c r="B20" i="503" s="1"/>
  <c r="B21" i="503" s="1"/>
  <c r="B22" i="503" s="1"/>
  <c r="B23" i="503" s="1"/>
  <c r="B24" i="503" s="1"/>
  <c r="B25" i="503" s="1"/>
  <c r="B26" i="503" s="1"/>
  <c r="B27" i="503" s="1"/>
  <c r="B28" i="503" s="1"/>
  <c r="B29" i="503" s="1"/>
  <c r="B30" i="503" s="1"/>
  <c r="B31" i="503" s="1"/>
  <c r="B32" i="503" s="1"/>
  <c r="B33" i="503" s="1"/>
  <c r="B34" i="503" s="1"/>
  <c r="B35" i="503" s="1"/>
  <c r="B36" i="503" s="1"/>
  <c r="B37" i="503" s="1"/>
  <c r="B38" i="503" s="1"/>
  <c r="B39" i="503" s="1"/>
  <c r="B40" i="503" s="1"/>
  <c r="B41" i="503" s="1"/>
  <c r="B42" i="503" s="1"/>
  <c r="B43" i="503" s="1"/>
  <c r="B44" i="503" s="1"/>
  <c r="B45" i="503" s="1"/>
  <c r="B46" i="503" s="1"/>
  <c r="B47" i="503" s="1"/>
  <c r="B48" i="503" s="1"/>
  <c r="B49" i="503" s="1"/>
  <c r="B50" i="503" s="1"/>
  <c r="B51" i="503" s="1"/>
  <c r="B52" i="503" s="1"/>
  <c r="B53" i="503" s="1"/>
  <c r="B54" i="503" s="1"/>
  <c r="A17" i="503"/>
  <c r="A18" i="503" s="1"/>
  <c r="A19" i="503" s="1"/>
  <c r="A20" i="503" s="1"/>
  <c r="A21" i="503" s="1"/>
  <c r="A22" i="503" s="1"/>
  <c r="A23" i="503" s="1"/>
  <c r="A24" i="503" s="1"/>
  <c r="A25" i="503" s="1"/>
  <c r="A26" i="503" s="1"/>
  <c r="A27" i="503" s="1"/>
  <c r="A28" i="503" s="1"/>
  <c r="A29" i="503" s="1"/>
  <c r="A30" i="503" s="1"/>
  <c r="A31" i="503" s="1"/>
  <c r="A32" i="503" s="1"/>
  <c r="A33" i="503" s="1"/>
  <c r="A34" i="503" s="1"/>
  <c r="A35" i="503" s="1"/>
  <c r="A36" i="503" s="1"/>
  <c r="A37" i="503" s="1"/>
  <c r="A38" i="503" s="1"/>
  <c r="A39" i="503" s="1"/>
  <c r="A40" i="503" s="1"/>
  <c r="A41" i="503" s="1"/>
  <c r="A42" i="503" s="1"/>
  <c r="A43" i="503" s="1"/>
  <c r="A44" i="503" s="1"/>
  <c r="A45" i="503" s="1"/>
  <c r="A46" i="503" s="1"/>
  <c r="A47" i="503" s="1"/>
  <c r="A48" i="503" s="1"/>
  <c r="A49" i="503" s="1"/>
  <c r="A50" i="503" s="1"/>
  <c r="A51" i="503" s="1"/>
  <c r="A52" i="503" s="1"/>
  <c r="A53" i="503" s="1"/>
  <c r="A54" i="503" s="1"/>
  <c r="A15" i="503"/>
  <c r="K12" i="503"/>
  <c r="B12" i="503"/>
  <c r="K11" i="503"/>
  <c r="E11" i="503"/>
  <c r="B11" i="503"/>
  <c r="K10" i="503"/>
  <c r="E10" i="503"/>
  <c r="B10" i="503"/>
  <c r="F43" i="503" s="1"/>
  <c r="K9" i="503"/>
  <c r="E9" i="503"/>
  <c r="B9" i="503"/>
  <c r="K8" i="503"/>
  <c r="E8" i="503"/>
  <c r="B8" i="503"/>
  <c r="K7" i="503"/>
  <c r="E7" i="503"/>
  <c r="B7" i="503"/>
  <c r="K6" i="503"/>
  <c r="H6" i="503"/>
  <c r="E6" i="503"/>
  <c r="B6" i="503"/>
  <c r="K5" i="503"/>
  <c r="H5" i="503"/>
  <c r="E5" i="503"/>
  <c r="B5" i="503"/>
  <c r="K4" i="503"/>
  <c r="H4" i="503"/>
  <c r="F4" i="503"/>
  <c r="E4" i="503"/>
  <c r="J17" i="503" s="1"/>
  <c r="B4" i="503"/>
  <c r="K3" i="503"/>
  <c r="H3" i="503"/>
  <c r="E3" i="503"/>
  <c r="F3" i="503" s="1"/>
  <c r="B3" i="503"/>
  <c r="K2" i="503"/>
  <c r="H2" i="503"/>
  <c r="E2" i="503"/>
  <c r="B2" i="503"/>
  <c r="D17" i="503" s="1"/>
  <c r="C18" i="502"/>
  <c r="C19" i="502" s="1"/>
  <c r="B17" i="502"/>
  <c r="B18" i="502" s="1"/>
  <c r="B19" i="502" s="1"/>
  <c r="B20" i="502" s="1"/>
  <c r="B21" i="502" s="1"/>
  <c r="B22" i="502" s="1"/>
  <c r="B23" i="502" s="1"/>
  <c r="B24" i="502" s="1"/>
  <c r="B25" i="502" s="1"/>
  <c r="B26" i="502" s="1"/>
  <c r="B27" i="502" s="1"/>
  <c r="B28" i="502" s="1"/>
  <c r="B29" i="502" s="1"/>
  <c r="B30" i="502" s="1"/>
  <c r="B31" i="502" s="1"/>
  <c r="B32" i="502" s="1"/>
  <c r="B33" i="502" s="1"/>
  <c r="B34" i="502" s="1"/>
  <c r="B35" i="502" s="1"/>
  <c r="B36" i="502" s="1"/>
  <c r="B37" i="502" s="1"/>
  <c r="B38" i="502" s="1"/>
  <c r="B39" i="502" s="1"/>
  <c r="B40" i="502" s="1"/>
  <c r="B41" i="502" s="1"/>
  <c r="B42" i="502" s="1"/>
  <c r="B43" i="502" s="1"/>
  <c r="B44" i="502" s="1"/>
  <c r="B45" i="502" s="1"/>
  <c r="B46" i="502" s="1"/>
  <c r="B47" i="502" s="1"/>
  <c r="B48" i="502" s="1"/>
  <c r="B49" i="502" s="1"/>
  <c r="B50" i="502" s="1"/>
  <c r="B51" i="502" s="1"/>
  <c r="B52" i="502" s="1"/>
  <c r="B53" i="502" s="1"/>
  <c r="B54" i="502" s="1"/>
  <c r="A17" i="502"/>
  <c r="A18" i="502" s="1"/>
  <c r="A19" i="502" s="1"/>
  <c r="A20" i="502" s="1"/>
  <c r="A21" i="502" s="1"/>
  <c r="A22" i="502" s="1"/>
  <c r="A23" i="502" s="1"/>
  <c r="A24" i="502" s="1"/>
  <c r="A25" i="502" s="1"/>
  <c r="A26" i="502" s="1"/>
  <c r="A27" i="502" s="1"/>
  <c r="A28" i="502" s="1"/>
  <c r="A29" i="502" s="1"/>
  <c r="A30" i="502" s="1"/>
  <c r="A31" i="502" s="1"/>
  <c r="A32" i="502" s="1"/>
  <c r="A33" i="502" s="1"/>
  <c r="A34" i="502" s="1"/>
  <c r="A35" i="502" s="1"/>
  <c r="A36" i="502" s="1"/>
  <c r="A37" i="502" s="1"/>
  <c r="A38" i="502" s="1"/>
  <c r="A39" i="502" s="1"/>
  <c r="A40" i="502" s="1"/>
  <c r="A41" i="502" s="1"/>
  <c r="A42" i="502" s="1"/>
  <c r="A43" i="502" s="1"/>
  <c r="A44" i="502" s="1"/>
  <c r="A45" i="502" s="1"/>
  <c r="A46" i="502" s="1"/>
  <c r="A47" i="502" s="1"/>
  <c r="A48" i="502" s="1"/>
  <c r="A49" i="502" s="1"/>
  <c r="A50" i="502" s="1"/>
  <c r="A51" i="502" s="1"/>
  <c r="A52" i="502" s="1"/>
  <c r="A53" i="502" s="1"/>
  <c r="A54" i="502" s="1"/>
  <c r="A15" i="502"/>
  <c r="K12" i="502"/>
  <c r="B12" i="502"/>
  <c r="K11" i="502"/>
  <c r="E11" i="502"/>
  <c r="B11" i="502"/>
  <c r="K10" i="502"/>
  <c r="E10" i="502"/>
  <c r="B10" i="502"/>
  <c r="F49" i="502" s="1"/>
  <c r="K9" i="502"/>
  <c r="E9" i="502"/>
  <c r="B9" i="502"/>
  <c r="K8" i="502"/>
  <c r="E8" i="502"/>
  <c r="B8" i="502"/>
  <c r="K7" i="502"/>
  <c r="E7" i="502"/>
  <c r="B7" i="502"/>
  <c r="K6" i="502"/>
  <c r="H6" i="502"/>
  <c r="E6" i="502"/>
  <c r="B6" i="502"/>
  <c r="K5" i="502"/>
  <c r="H5" i="502"/>
  <c r="E5" i="502"/>
  <c r="B5" i="502"/>
  <c r="K4" i="502"/>
  <c r="H4" i="502"/>
  <c r="F4" i="502"/>
  <c r="E4" i="502"/>
  <c r="J17" i="502" s="1"/>
  <c r="B4" i="502"/>
  <c r="K3" i="502"/>
  <c r="H3" i="502"/>
  <c r="E3" i="502"/>
  <c r="N2" i="502" s="1"/>
  <c r="B3" i="502"/>
  <c r="K2" i="502"/>
  <c r="H2" i="502"/>
  <c r="E2" i="502"/>
  <c r="B2" i="502"/>
  <c r="D17" i="502" s="1"/>
  <c r="C18" i="501"/>
  <c r="C19" i="501" s="1"/>
  <c r="B17" i="501"/>
  <c r="B18" i="501" s="1"/>
  <c r="B19" i="501" s="1"/>
  <c r="B20" i="501" s="1"/>
  <c r="B21" i="501" s="1"/>
  <c r="B22" i="501" s="1"/>
  <c r="B23" i="501" s="1"/>
  <c r="B24" i="501" s="1"/>
  <c r="B25" i="501" s="1"/>
  <c r="B26" i="501" s="1"/>
  <c r="B27" i="501" s="1"/>
  <c r="B28" i="501" s="1"/>
  <c r="B29" i="501" s="1"/>
  <c r="B30" i="501" s="1"/>
  <c r="B31" i="501" s="1"/>
  <c r="B32" i="501" s="1"/>
  <c r="B33" i="501" s="1"/>
  <c r="B34" i="501" s="1"/>
  <c r="B35" i="501" s="1"/>
  <c r="B36" i="501" s="1"/>
  <c r="B37" i="501" s="1"/>
  <c r="B38" i="501" s="1"/>
  <c r="B39" i="501" s="1"/>
  <c r="B40" i="501" s="1"/>
  <c r="B41" i="501" s="1"/>
  <c r="B42" i="501" s="1"/>
  <c r="B43" i="501" s="1"/>
  <c r="B44" i="501" s="1"/>
  <c r="B45" i="501" s="1"/>
  <c r="B46" i="501" s="1"/>
  <c r="B47" i="501" s="1"/>
  <c r="B48" i="501" s="1"/>
  <c r="B49" i="501" s="1"/>
  <c r="B50" i="501" s="1"/>
  <c r="B51" i="501" s="1"/>
  <c r="B52" i="501" s="1"/>
  <c r="B53" i="501" s="1"/>
  <c r="B54" i="501" s="1"/>
  <c r="A17" i="501"/>
  <c r="A18" i="501" s="1"/>
  <c r="A19" i="501" s="1"/>
  <c r="A20" i="501" s="1"/>
  <c r="A21" i="501" s="1"/>
  <c r="A22" i="501" s="1"/>
  <c r="A23" i="501" s="1"/>
  <c r="A24" i="501" s="1"/>
  <c r="A25" i="501" s="1"/>
  <c r="A26" i="501" s="1"/>
  <c r="A27" i="501" s="1"/>
  <c r="A28" i="501" s="1"/>
  <c r="A29" i="501" s="1"/>
  <c r="A30" i="501" s="1"/>
  <c r="A31" i="501" s="1"/>
  <c r="A32" i="501" s="1"/>
  <c r="A33" i="501" s="1"/>
  <c r="A34" i="501" s="1"/>
  <c r="A35" i="501" s="1"/>
  <c r="A36" i="501" s="1"/>
  <c r="A37" i="501" s="1"/>
  <c r="A38" i="501" s="1"/>
  <c r="A39" i="501" s="1"/>
  <c r="A40" i="501" s="1"/>
  <c r="A41" i="501" s="1"/>
  <c r="A42" i="501" s="1"/>
  <c r="A43" i="501" s="1"/>
  <c r="A44" i="501" s="1"/>
  <c r="A45" i="501" s="1"/>
  <c r="A46" i="501" s="1"/>
  <c r="A47" i="501" s="1"/>
  <c r="A48" i="501" s="1"/>
  <c r="A49" i="501" s="1"/>
  <c r="A50" i="501" s="1"/>
  <c r="A51" i="501" s="1"/>
  <c r="A52" i="501" s="1"/>
  <c r="A53" i="501" s="1"/>
  <c r="A54" i="501" s="1"/>
  <c r="A15" i="501"/>
  <c r="K12" i="501"/>
  <c r="B12" i="501"/>
  <c r="K11" i="501"/>
  <c r="E11" i="501"/>
  <c r="B11" i="501"/>
  <c r="K10" i="501"/>
  <c r="E10" i="501"/>
  <c r="B10" i="501"/>
  <c r="F34" i="501" s="1"/>
  <c r="K9" i="501"/>
  <c r="E9" i="501"/>
  <c r="B9" i="501"/>
  <c r="K8" i="501"/>
  <c r="E8" i="501"/>
  <c r="B8" i="501"/>
  <c r="K7" i="501"/>
  <c r="E7" i="501"/>
  <c r="B7" i="501"/>
  <c r="K6" i="501"/>
  <c r="H6" i="501"/>
  <c r="E6" i="501"/>
  <c r="B6" i="501"/>
  <c r="K5" i="501"/>
  <c r="H5" i="501"/>
  <c r="E5" i="501"/>
  <c r="B5" i="501"/>
  <c r="K4" i="501"/>
  <c r="H4" i="501"/>
  <c r="E4" i="501"/>
  <c r="J17" i="501" s="1"/>
  <c r="B4" i="501"/>
  <c r="K3" i="501"/>
  <c r="H3" i="501"/>
  <c r="E3" i="501"/>
  <c r="F3" i="501" s="1"/>
  <c r="B3" i="501"/>
  <c r="K2" i="501"/>
  <c r="H2" i="501"/>
  <c r="E2" i="501"/>
  <c r="B2" i="501"/>
  <c r="D17" i="501" s="1"/>
  <c r="C18" i="500"/>
  <c r="B17" i="500"/>
  <c r="B18" i="500" s="1"/>
  <c r="B19" i="500" s="1"/>
  <c r="B20" i="500" s="1"/>
  <c r="B21" i="500" s="1"/>
  <c r="B22" i="500" s="1"/>
  <c r="B23" i="500" s="1"/>
  <c r="B24" i="500" s="1"/>
  <c r="B25" i="500" s="1"/>
  <c r="B26" i="500" s="1"/>
  <c r="B27" i="500" s="1"/>
  <c r="B28" i="500" s="1"/>
  <c r="B29" i="500" s="1"/>
  <c r="B30" i="500" s="1"/>
  <c r="B31" i="500" s="1"/>
  <c r="B32" i="500" s="1"/>
  <c r="B33" i="500" s="1"/>
  <c r="B34" i="500" s="1"/>
  <c r="B35" i="500" s="1"/>
  <c r="B36" i="500" s="1"/>
  <c r="B37" i="500" s="1"/>
  <c r="B38" i="500" s="1"/>
  <c r="B39" i="500" s="1"/>
  <c r="B40" i="500" s="1"/>
  <c r="B41" i="500" s="1"/>
  <c r="B42" i="500" s="1"/>
  <c r="B43" i="500" s="1"/>
  <c r="B44" i="500" s="1"/>
  <c r="B45" i="500" s="1"/>
  <c r="B46" i="500" s="1"/>
  <c r="B47" i="500" s="1"/>
  <c r="B48" i="500" s="1"/>
  <c r="B49" i="500" s="1"/>
  <c r="B50" i="500" s="1"/>
  <c r="B51" i="500" s="1"/>
  <c r="B52" i="500" s="1"/>
  <c r="B53" i="500" s="1"/>
  <c r="B54" i="500" s="1"/>
  <c r="A17" i="500"/>
  <c r="A18" i="500" s="1"/>
  <c r="A19" i="500" s="1"/>
  <c r="A20" i="500" s="1"/>
  <c r="A21" i="500" s="1"/>
  <c r="A22" i="500" s="1"/>
  <c r="A23" i="500" s="1"/>
  <c r="A24" i="500" s="1"/>
  <c r="A25" i="500" s="1"/>
  <c r="A26" i="500" s="1"/>
  <c r="A27" i="500" s="1"/>
  <c r="A28" i="500" s="1"/>
  <c r="A29" i="500" s="1"/>
  <c r="A30" i="500" s="1"/>
  <c r="A31" i="500" s="1"/>
  <c r="A32" i="500" s="1"/>
  <c r="A33" i="500" s="1"/>
  <c r="A34" i="500" s="1"/>
  <c r="A35" i="500" s="1"/>
  <c r="A36" i="500" s="1"/>
  <c r="A37" i="500" s="1"/>
  <c r="A38" i="500" s="1"/>
  <c r="A39" i="500" s="1"/>
  <c r="A40" i="500" s="1"/>
  <c r="A41" i="500" s="1"/>
  <c r="A42" i="500" s="1"/>
  <c r="A43" i="500" s="1"/>
  <c r="A44" i="500" s="1"/>
  <c r="A45" i="500" s="1"/>
  <c r="A46" i="500" s="1"/>
  <c r="A47" i="500" s="1"/>
  <c r="A48" i="500" s="1"/>
  <c r="A49" i="500" s="1"/>
  <c r="A50" i="500" s="1"/>
  <c r="A51" i="500" s="1"/>
  <c r="A52" i="500" s="1"/>
  <c r="A53" i="500" s="1"/>
  <c r="A54" i="500" s="1"/>
  <c r="A15" i="500"/>
  <c r="K12" i="500"/>
  <c r="B12" i="500"/>
  <c r="K11" i="500"/>
  <c r="E11" i="500"/>
  <c r="B11" i="500"/>
  <c r="K10" i="500"/>
  <c r="E10" i="500"/>
  <c r="B10" i="500"/>
  <c r="F33" i="500" s="1"/>
  <c r="K9" i="500"/>
  <c r="E9" i="500"/>
  <c r="B9" i="500"/>
  <c r="K8" i="500"/>
  <c r="E8" i="500"/>
  <c r="B8" i="500"/>
  <c r="K7" i="500"/>
  <c r="E7" i="500"/>
  <c r="B7" i="500"/>
  <c r="K6" i="500"/>
  <c r="H6" i="500"/>
  <c r="E6" i="500"/>
  <c r="B6" i="500"/>
  <c r="K5" i="500"/>
  <c r="H5" i="500"/>
  <c r="E5" i="500"/>
  <c r="B5" i="500"/>
  <c r="K4" i="500"/>
  <c r="H4" i="500"/>
  <c r="E4" i="500"/>
  <c r="J17" i="500" s="1"/>
  <c r="B4" i="500"/>
  <c r="K3" i="500"/>
  <c r="H3" i="500"/>
  <c r="E3" i="500"/>
  <c r="F4" i="500" s="1"/>
  <c r="B3" i="500"/>
  <c r="K2" i="500"/>
  <c r="H2" i="500"/>
  <c r="E2" i="500"/>
  <c r="B2" i="500"/>
  <c r="D17" i="500" s="1"/>
  <c r="C18" i="499"/>
  <c r="C19" i="499" s="1"/>
  <c r="B17" i="499"/>
  <c r="B18" i="499" s="1"/>
  <c r="B19" i="499" s="1"/>
  <c r="B20" i="499" s="1"/>
  <c r="B21" i="499" s="1"/>
  <c r="B22" i="499" s="1"/>
  <c r="B23" i="499" s="1"/>
  <c r="B24" i="499" s="1"/>
  <c r="B25" i="499" s="1"/>
  <c r="B26" i="499" s="1"/>
  <c r="B27" i="499" s="1"/>
  <c r="B28" i="499" s="1"/>
  <c r="B29" i="499" s="1"/>
  <c r="B30" i="499" s="1"/>
  <c r="B31" i="499" s="1"/>
  <c r="B32" i="499" s="1"/>
  <c r="B33" i="499" s="1"/>
  <c r="B34" i="499" s="1"/>
  <c r="B35" i="499" s="1"/>
  <c r="B36" i="499" s="1"/>
  <c r="B37" i="499" s="1"/>
  <c r="B38" i="499" s="1"/>
  <c r="B39" i="499" s="1"/>
  <c r="B40" i="499" s="1"/>
  <c r="B41" i="499" s="1"/>
  <c r="B42" i="499" s="1"/>
  <c r="B43" i="499" s="1"/>
  <c r="B44" i="499" s="1"/>
  <c r="B45" i="499" s="1"/>
  <c r="B46" i="499" s="1"/>
  <c r="B47" i="499" s="1"/>
  <c r="B48" i="499" s="1"/>
  <c r="B49" i="499" s="1"/>
  <c r="B50" i="499" s="1"/>
  <c r="B51" i="499" s="1"/>
  <c r="B52" i="499" s="1"/>
  <c r="B53" i="499" s="1"/>
  <c r="B54" i="499" s="1"/>
  <c r="A17" i="499"/>
  <c r="A18" i="499" s="1"/>
  <c r="A19" i="499" s="1"/>
  <c r="A20" i="499" s="1"/>
  <c r="A21" i="499" s="1"/>
  <c r="A22" i="499" s="1"/>
  <c r="A23" i="499" s="1"/>
  <c r="A24" i="499" s="1"/>
  <c r="A25" i="499" s="1"/>
  <c r="A26" i="499" s="1"/>
  <c r="A27" i="499" s="1"/>
  <c r="A28" i="499" s="1"/>
  <c r="A29" i="499" s="1"/>
  <c r="A30" i="499" s="1"/>
  <c r="A31" i="499" s="1"/>
  <c r="A32" i="499" s="1"/>
  <c r="A33" i="499" s="1"/>
  <c r="A34" i="499" s="1"/>
  <c r="A35" i="499" s="1"/>
  <c r="A36" i="499" s="1"/>
  <c r="A37" i="499" s="1"/>
  <c r="A38" i="499" s="1"/>
  <c r="A39" i="499" s="1"/>
  <c r="A40" i="499" s="1"/>
  <c r="A41" i="499" s="1"/>
  <c r="A42" i="499" s="1"/>
  <c r="A43" i="499" s="1"/>
  <c r="A44" i="499" s="1"/>
  <c r="A45" i="499" s="1"/>
  <c r="A46" i="499" s="1"/>
  <c r="A47" i="499" s="1"/>
  <c r="A48" i="499" s="1"/>
  <c r="A49" i="499" s="1"/>
  <c r="A50" i="499" s="1"/>
  <c r="A51" i="499" s="1"/>
  <c r="A52" i="499" s="1"/>
  <c r="A53" i="499" s="1"/>
  <c r="A54" i="499" s="1"/>
  <c r="A15" i="499"/>
  <c r="K12" i="499"/>
  <c r="B12" i="499"/>
  <c r="K11" i="499"/>
  <c r="E11" i="499"/>
  <c r="B11" i="499"/>
  <c r="K10" i="499"/>
  <c r="E10" i="499"/>
  <c r="B10" i="499"/>
  <c r="F26" i="499" s="1"/>
  <c r="K9" i="499"/>
  <c r="E9" i="499"/>
  <c r="B9" i="499"/>
  <c r="K8" i="499"/>
  <c r="E8" i="499"/>
  <c r="B8" i="499"/>
  <c r="K7" i="499"/>
  <c r="E7" i="499"/>
  <c r="B7" i="499"/>
  <c r="K6" i="499"/>
  <c r="H6" i="499"/>
  <c r="E6" i="499"/>
  <c r="B6" i="499"/>
  <c r="K5" i="499"/>
  <c r="H5" i="499"/>
  <c r="E5" i="499"/>
  <c r="B5" i="499"/>
  <c r="K4" i="499"/>
  <c r="H4" i="499"/>
  <c r="E4" i="499"/>
  <c r="J17" i="499" s="1"/>
  <c r="B4" i="499"/>
  <c r="K3" i="499"/>
  <c r="H3" i="499"/>
  <c r="E3" i="499"/>
  <c r="N2" i="499" s="1"/>
  <c r="B3" i="499"/>
  <c r="K2" i="499"/>
  <c r="H2" i="499"/>
  <c r="E2" i="499"/>
  <c r="B2" i="499"/>
  <c r="D17" i="499" s="1"/>
  <c r="C19" i="498"/>
  <c r="C20" i="498" s="1"/>
  <c r="C18" i="498"/>
  <c r="B17" i="498"/>
  <c r="B18" i="498" s="1"/>
  <c r="B19" i="498" s="1"/>
  <c r="B20" i="498" s="1"/>
  <c r="B21" i="498" s="1"/>
  <c r="B22" i="498" s="1"/>
  <c r="B23" i="498" s="1"/>
  <c r="B24" i="498" s="1"/>
  <c r="B25" i="498" s="1"/>
  <c r="B26" i="498" s="1"/>
  <c r="B27" i="498" s="1"/>
  <c r="B28" i="498" s="1"/>
  <c r="B29" i="498" s="1"/>
  <c r="B30" i="498" s="1"/>
  <c r="B31" i="498" s="1"/>
  <c r="B32" i="498" s="1"/>
  <c r="B33" i="498" s="1"/>
  <c r="B34" i="498" s="1"/>
  <c r="B35" i="498" s="1"/>
  <c r="B36" i="498" s="1"/>
  <c r="B37" i="498" s="1"/>
  <c r="B38" i="498" s="1"/>
  <c r="B39" i="498" s="1"/>
  <c r="B40" i="498" s="1"/>
  <c r="B41" i="498" s="1"/>
  <c r="B42" i="498" s="1"/>
  <c r="B43" i="498" s="1"/>
  <c r="B44" i="498" s="1"/>
  <c r="B45" i="498" s="1"/>
  <c r="B46" i="498" s="1"/>
  <c r="B47" i="498" s="1"/>
  <c r="B48" i="498" s="1"/>
  <c r="B49" i="498" s="1"/>
  <c r="B50" i="498" s="1"/>
  <c r="B51" i="498" s="1"/>
  <c r="B52" i="498" s="1"/>
  <c r="B53" i="498" s="1"/>
  <c r="B54" i="498" s="1"/>
  <c r="A17" i="498"/>
  <c r="A18" i="498" s="1"/>
  <c r="A19" i="498" s="1"/>
  <c r="A20" i="498" s="1"/>
  <c r="A21" i="498" s="1"/>
  <c r="A22" i="498" s="1"/>
  <c r="A23" i="498" s="1"/>
  <c r="A24" i="498" s="1"/>
  <c r="A25" i="498" s="1"/>
  <c r="A26" i="498" s="1"/>
  <c r="A27" i="498" s="1"/>
  <c r="A28" i="498" s="1"/>
  <c r="A29" i="498" s="1"/>
  <c r="A30" i="498" s="1"/>
  <c r="A31" i="498" s="1"/>
  <c r="A32" i="498" s="1"/>
  <c r="A33" i="498" s="1"/>
  <c r="A34" i="498" s="1"/>
  <c r="A35" i="498" s="1"/>
  <c r="A36" i="498" s="1"/>
  <c r="A37" i="498" s="1"/>
  <c r="A38" i="498" s="1"/>
  <c r="A39" i="498" s="1"/>
  <c r="A40" i="498" s="1"/>
  <c r="A41" i="498" s="1"/>
  <c r="A42" i="498" s="1"/>
  <c r="A43" i="498" s="1"/>
  <c r="A44" i="498" s="1"/>
  <c r="A45" i="498" s="1"/>
  <c r="A46" i="498" s="1"/>
  <c r="A47" i="498" s="1"/>
  <c r="A48" i="498" s="1"/>
  <c r="A49" i="498" s="1"/>
  <c r="A50" i="498" s="1"/>
  <c r="A51" i="498" s="1"/>
  <c r="A52" i="498" s="1"/>
  <c r="A53" i="498" s="1"/>
  <c r="A54" i="498" s="1"/>
  <c r="A15" i="498"/>
  <c r="K12" i="498"/>
  <c r="B12" i="498"/>
  <c r="K11" i="498"/>
  <c r="E11" i="498"/>
  <c r="B11" i="498"/>
  <c r="K10" i="498"/>
  <c r="E10" i="498"/>
  <c r="B10" i="498"/>
  <c r="F37" i="498" s="1"/>
  <c r="K9" i="498"/>
  <c r="E9" i="498"/>
  <c r="B9" i="498"/>
  <c r="K8" i="498"/>
  <c r="E8" i="498"/>
  <c r="B8" i="498"/>
  <c r="K7" i="498"/>
  <c r="E7" i="498"/>
  <c r="B7" i="498"/>
  <c r="K6" i="498"/>
  <c r="H6" i="498"/>
  <c r="E6" i="498"/>
  <c r="B6" i="498"/>
  <c r="K5" i="498"/>
  <c r="H5" i="498"/>
  <c r="E5" i="498"/>
  <c r="B5" i="498"/>
  <c r="K4" i="498"/>
  <c r="H4" i="498"/>
  <c r="E4" i="498"/>
  <c r="J17" i="498" s="1"/>
  <c r="B4" i="498"/>
  <c r="K3" i="498"/>
  <c r="H3" i="498"/>
  <c r="E3" i="498"/>
  <c r="N2" i="498" s="1"/>
  <c r="B3" i="498"/>
  <c r="K2" i="498"/>
  <c r="H2" i="498"/>
  <c r="E2" i="498"/>
  <c r="B2" i="498"/>
  <c r="D17" i="498" s="1"/>
  <c r="C18" i="497"/>
  <c r="C19" i="497" s="1"/>
  <c r="B17" i="497"/>
  <c r="B18" i="497" s="1"/>
  <c r="B19" i="497" s="1"/>
  <c r="B20" i="497" s="1"/>
  <c r="B21" i="497" s="1"/>
  <c r="B22" i="497" s="1"/>
  <c r="B23" i="497" s="1"/>
  <c r="B24" i="497" s="1"/>
  <c r="B25" i="497" s="1"/>
  <c r="B26" i="497" s="1"/>
  <c r="B27" i="497" s="1"/>
  <c r="B28" i="497" s="1"/>
  <c r="B29" i="497" s="1"/>
  <c r="B30" i="497" s="1"/>
  <c r="B31" i="497" s="1"/>
  <c r="B32" i="497" s="1"/>
  <c r="B33" i="497" s="1"/>
  <c r="B34" i="497" s="1"/>
  <c r="B35" i="497" s="1"/>
  <c r="B36" i="497" s="1"/>
  <c r="B37" i="497" s="1"/>
  <c r="B38" i="497" s="1"/>
  <c r="B39" i="497" s="1"/>
  <c r="B40" i="497" s="1"/>
  <c r="B41" i="497" s="1"/>
  <c r="B42" i="497" s="1"/>
  <c r="B43" i="497" s="1"/>
  <c r="B44" i="497" s="1"/>
  <c r="B45" i="497" s="1"/>
  <c r="B46" i="497" s="1"/>
  <c r="B47" i="497" s="1"/>
  <c r="B48" i="497" s="1"/>
  <c r="B49" i="497" s="1"/>
  <c r="B50" i="497" s="1"/>
  <c r="B51" i="497" s="1"/>
  <c r="B52" i="497" s="1"/>
  <c r="B53" i="497" s="1"/>
  <c r="B54" i="497" s="1"/>
  <c r="A17" i="497"/>
  <c r="A18" i="497" s="1"/>
  <c r="A19" i="497" s="1"/>
  <c r="A20" i="497" s="1"/>
  <c r="A21" i="497" s="1"/>
  <c r="A22" i="497" s="1"/>
  <c r="A23" i="497" s="1"/>
  <c r="A24" i="497" s="1"/>
  <c r="A25" i="497" s="1"/>
  <c r="A26" i="497" s="1"/>
  <c r="A27" i="497" s="1"/>
  <c r="A28" i="497" s="1"/>
  <c r="A29" i="497" s="1"/>
  <c r="A30" i="497" s="1"/>
  <c r="A31" i="497" s="1"/>
  <c r="A32" i="497" s="1"/>
  <c r="A33" i="497" s="1"/>
  <c r="A34" i="497" s="1"/>
  <c r="A35" i="497" s="1"/>
  <c r="A36" i="497" s="1"/>
  <c r="A37" i="497" s="1"/>
  <c r="A38" i="497" s="1"/>
  <c r="A39" i="497" s="1"/>
  <c r="A40" i="497" s="1"/>
  <c r="A41" i="497" s="1"/>
  <c r="A42" i="497" s="1"/>
  <c r="A43" i="497" s="1"/>
  <c r="A44" i="497" s="1"/>
  <c r="A45" i="497" s="1"/>
  <c r="A46" i="497" s="1"/>
  <c r="A47" i="497" s="1"/>
  <c r="A48" i="497" s="1"/>
  <c r="A49" i="497" s="1"/>
  <c r="A50" i="497" s="1"/>
  <c r="A51" i="497" s="1"/>
  <c r="A52" i="497" s="1"/>
  <c r="A53" i="497" s="1"/>
  <c r="A54" i="497" s="1"/>
  <c r="A15" i="497"/>
  <c r="K12" i="497"/>
  <c r="B12" i="497"/>
  <c r="K11" i="497"/>
  <c r="E11" i="497"/>
  <c r="B11" i="497"/>
  <c r="H18" i="497" s="1"/>
  <c r="K10" i="497"/>
  <c r="E10" i="497"/>
  <c r="B10" i="497"/>
  <c r="K9" i="497"/>
  <c r="E9" i="497"/>
  <c r="B9" i="497"/>
  <c r="K8" i="497"/>
  <c r="E8" i="497"/>
  <c r="B8" i="497"/>
  <c r="K7" i="497"/>
  <c r="E7" i="497"/>
  <c r="B7" i="497"/>
  <c r="K6" i="497"/>
  <c r="H6" i="497"/>
  <c r="E6" i="497"/>
  <c r="B6" i="497"/>
  <c r="K5" i="497"/>
  <c r="H5" i="497"/>
  <c r="E5" i="497"/>
  <c r="B5" i="497"/>
  <c r="K4" i="497"/>
  <c r="H4" i="497"/>
  <c r="E4" i="497"/>
  <c r="J17" i="497" s="1"/>
  <c r="B4" i="497"/>
  <c r="K3" i="497"/>
  <c r="H3" i="497"/>
  <c r="E3" i="497"/>
  <c r="F3" i="497" s="1"/>
  <c r="B3" i="497"/>
  <c r="K2" i="497"/>
  <c r="H2" i="497"/>
  <c r="E2" i="497"/>
  <c r="B2" i="497"/>
  <c r="D17" i="497" s="1"/>
  <c r="C18" i="496"/>
  <c r="B17" i="496"/>
  <c r="B18" i="496" s="1"/>
  <c r="B19" i="496" s="1"/>
  <c r="B20" i="496" s="1"/>
  <c r="B21" i="496" s="1"/>
  <c r="B22" i="496" s="1"/>
  <c r="B23" i="496" s="1"/>
  <c r="B24" i="496" s="1"/>
  <c r="B25" i="496" s="1"/>
  <c r="B26" i="496" s="1"/>
  <c r="B27" i="496" s="1"/>
  <c r="B28" i="496" s="1"/>
  <c r="B29" i="496" s="1"/>
  <c r="B30" i="496" s="1"/>
  <c r="B31" i="496" s="1"/>
  <c r="B32" i="496" s="1"/>
  <c r="B33" i="496" s="1"/>
  <c r="B34" i="496" s="1"/>
  <c r="B35" i="496" s="1"/>
  <c r="B36" i="496" s="1"/>
  <c r="B37" i="496" s="1"/>
  <c r="B38" i="496" s="1"/>
  <c r="B39" i="496" s="1"/>
  <c r="B40" i="496" s="1"/>
  <c r="B41" i="496" s="1"/>
  <c r="B42" i="496" s="1"/>
  <c r="B43" i="496" s="1"/>
  <c r="B44" i="496" s="1"/>
  <c r="B45" i="496" s="1"/>
  <c r="B46" i="496" s="1"/>
  <c r="B47" i="496" s="1"/>
  <c r="B48" i="496" s="1"/>
  <c r="B49" i="496" s="1"/>
  <c r="B50" i="496" s="1"/>
  <c r="B51" i="496" s="1"/>
  <c r="B52" i="496" s="1"/>
  <c r="B53" i="496" s="1"/>
  <c r="B54" i="496" s="1"/>
  <c r="A17" i="496"/>
  <c r="A18" i="496" s="1"/>
  <c r="A19" i="496" s="1"/>
  <c r="A20" i="496" s="1"/>
  <c r="A21" i="496" s="1"/>
  <c r="A22" i="496" s="1"/>
  <c r="A23" i="496" s="1"/>
  <c r="A24" i="496" s="1"/>
  <c r="A25" i="496" s="1"/>
  <c r="A26" i="496" s="1"/>
  <c r="A27" i="496" s="1"/>
  <c r="A28" i="496" s="1"/>
  <c r="A29" i="496" s="1"/>
  <c r="A30" i="496" s="1"/>
  <c r="A31" i="496" s="1"/>
  <c r="A32" i="496" s="1"/>
  <c r="A33" i="496" s="1"/>
  <c r="A34" i="496" s="1"/>
  <c r="A35" i="496" s="1"/>
  <c r="A36" i="496" s="1"/>
  <c r="A37" i="496" s="1"/>
  <c r="A38" i="496" s="1"/>
  <c r="A39" i="496" s="1"/>
  <c r="A40" i="496" s="1"/>
  <c r="A41" i="496" s="1"/>
  <c r="A42" i="496" s="1"/>
  <c r="A43" i="496" s="1"/>
  <c r="A44" i="496" s="1"/>
  <c r="A45" i="496" s="1"/>
  <c r="A46" i="496" s="1"/>
  <c r="A47" i="496" s="1"/>
  <c r="A48" i="496" s="1"/>
  <c r="A49" i="496" s="1"/>
  <c r="A50" i="496" s="1"/>
  <c r="A51" i="496" s="1"/>
  <c r="A52" i="496" s="1"/>
  <c r="A53" i="496" s="1"/>
  <c r="A54" i="496" s="1"/>
  <c r="A15" i="496"/>
  <c r="K12" i="496"/>
  <c r="B12" i="496"/>
  <c r="K11" i="496"/>
  <c r="E11" i="496"/>
  <c r="B11" i="496"/>
  <c r="K10" i="496"/>
  <c r="E10" i="496"/>
  <c r="B10" i="496"/>
  <c r="F26" i="496" s="1"/>
  <c r="K9" i="496"/>
  <c r="E9" i="496"/>
  <c r="B9" i="496"/>
  <c r="K8" i="496"/>
  <c r="E8" i="496"/>
  <c r="B8" i="496"/>
  <c r="K7" i="496"/>
  <c r="E7" i="496"/>
  <c r="B7" i="496"/>
  <c r="K6" i="496"/>
  <c r="H6" i="496"/>
  <c r="E6" i="496"/>
  <c r="B6" i="496"/>
  <c r="K5" i="496"/>
  <c r="H5" i="496"/>
  <c r="E5" i="496"/>
  <c r="B5" i="496"/>
  <c r="K4" i="496"/>
  <c r="H4" i="496"/>
  <c r="E4" i="496"/>
  <c r="J17" i="496" s="1"/>
  <c r="B4" i="496"/>
  <c r="K3" i="496"/>
  <c r="H3" i="496"/>
  <c r="E3" i="496"/>
  <c r="F4" i="496" s="1"/>
  <c r="B3" i="496"/>
  <c r="K2" i="496"/>
  <c r="H2" i="496"/>
  <c r="E2" i="496"/>
  <c r="B2" i="496"/>
  <c r="D17" i="496" s="1"/>
  <c r="C20" i="495"/>
  <c r="C21" i="495" s="1"/>
  <c r="C19" i="495"/>
  <c r="C18" i="495"/>
  <c r="B17" i="495"/>
  <c r="B18" i="495" s="1"/>
  <c r="B19" i="495" s="1"/>
  <c r="B20" i="495" s="1"/>
  <c r="B21" i="495" s="1"/>
  <c r="B22" i="495" s="1"/>
  <c r="B23" i="495" s="1"/>
  <c r="B24" i="495" s="1"/>
  <c r="B25" i="495" s="1"/>
  <c r="B26" i="495" s="1"/>
  <c r="B27" i="495" s="1"/>
  <c r="B28" i="495" s="1"/>
  <c r="B29" i="495" s="1"/>
  <c r="B30" i="495" s="1"/>
  <c r="B31" i="495" s="1"/>
  <c r="B32" i="495" s="1"/>
  <c r="B33" i="495" s="1"/>
  <c r="B34" i="495" s="1"/>
  <c r="B35" i="495" s="1"/>
  <c r="B36" i="495" s="1"/>
  <c r="B37" i="495" s="1"/>
  <c r="B38" i="495" s="1"/>
  <c r="B39" i="495" s="1"/>
  <c r="B40" i="495" s="1"/>
  <c r="B41" i="495" s="1"/>
  <c r="B42" i="495" s="1"/>
  <c r="B43" i="495" s="1"/>
  <c r="B44" i="495" s="1"/>
  <c r="B45" i="495" s="1"/>
  <c r="B46" i="495" s="1"/>
  <c r="B47" i="495" s="1"/>
  <c r="B48" i="495" s="1"/>
  <c r="B49" i="495" s="1"/>
  <c r="B50" i="495" s="1"/>
  <c r="B51" i="495" s="1"/>
  <c r="B52" i="495" s="1"/>
  <c r="B53" i="495" s="1"/>
  <c r="B54" i="495" s="1"/>
  <c r="A17" i="495"/>
  <c r="A18" i="495" s="1"/>
  <c r="A19" i="495" s="1"/>
  <c r="A20" i="495" s="1"/>
  <c r="A21" i="495" s="1"/>
  <c r="A22" i="495" s="1"/>
  <c r="A23" i="495" s="1"/>
  <c r="A24" i="495" s="1"/>
  <c r="A25" i="495" s="1"/>
  <c r="A26" i="495" s="1"/>
  <c r="A27" i="495" s="1"/>
  <c r="A28" i="495" s="1"/>
  <c r="A29" i="495" s="1"/>
  <c r="A30" i="495" s="1"/>
  <c r="A31" i="495" s="1"/>
  <c r="A32" i="495" s="1"/>
  <c r="A33" i="495" s="1"/>
  <c r="A34" i="495" s="1"/>
  <c r="A35" i="495" s="1"/>
  <c r="A36" i="495" s="1"/>
  <c r="A37" i="495" s="1"/>
  <c r="A38" i="495" s="1"/>
  <c r="A39" i="495" s="1"/>
  <c r="A40" i="495" s="1"/>
  <c r="A41" i="495" s="1"/>
  <c r="A42" i="495" s="1"/>
  <c r="A43" i="495" s="1"/>
  <c r="A44" i="495" s="1"/>
  <c r="A45" i="495" s="1"/>
  <c r="A46" i="495" s="1"/>
  <c r="A47" i="495" s="1"/>
  <c r="A48" i="495" s="1"/>
  <c r="A49" i="495" s="1"/>
  <c r="A50" i="495" s="1"/>
  <c r="A51" i="495" s="1"/>
  <c r="A52" i="495" s="1"/>
  <c r="A53" i="495" s="1"/>
  <c r="A54" i="495" s="1"/>
  <c r="A15" i="495"/>
  <c r="K12" i="495"/>
  <c r="B12" i="495"/>
  <c r="K11" i="495"/>
  <c r="E11" i="495"/>
  <c r="B11" i="495"/>
  <c r="H20" i="495" s="1"/>
  <c r="K10" i="495"/>
  <c r="E10" i="495"/>
  <c r="B10" i="495"/>
  <c r="F26" i="495" s="1"/>
  <c r="K9" i="495"/>
  <c r="E9" i="495"/>
  <c r="B9" i="495"/>
  <c r="K8" i="495"/>
  <c r="E8" i="495"/>
  <c r="B8" i="495"/>
  <c r="K7" i="495"/>
  <c r="E7" i="495"/>
  <c r="B7" i="495"/>
  <c r="K6" i="495"/>
  <c r="H6" i="495"/>
  <c r="E6" i="495"/>
  <c r="B6" i="495"/>
  <c r="K5" i="495"/>
  <c r="H5" i="495"/>
  <c r="E5" i="495"/>
  <c r="B5" i="495"/>
  <c r="K4" i="495"/>
  <c r="H4" i="495"/>
  <c r="F4" i="495"/>
  <c r="E4" i="495"/>
  <c r="J17" i="495" s="1"/>
  <c r="B4" i="495"/>
  <c r="K3" i="495"/>
  <c r="H3" i="495"/>
  <c r="E3" i="495"/>
  <c r="F3" i="495" s="1"/>
  <c r="B3" i="495"/>
  <c r="K2" i="495"/>
  <c r="H2" i="495"/>
  <c r="E2" i="495"/>
  <c r="B2" i="495"/>
  <c r="D17" i="495" s="1"/>
  <c r="C19" i="494"/>
  <c r="C18" i="494"/>
  <c r="B17" i="494"/>
  <c r="B18" i="494" s="1"/>
  <c r="B19" i="494" s="1"/>
  <c r="B20" i="494" s="1"/>
  <c r="B21" i="494" s="1"/>
  <c r="B22" i="494" s="1"/>
  <c r="B23" i="494" s="1"/>
  <c r="B24" i="494" s="1"/>
  <c r="B25" i="494" s="1"/>
  <c r="B26" i="494" s="1"/>
  <c r="B27" i="494" s="1"/>
  <c r="B28" i="494" s="1"/>
  <c r="B29" i="494" s="1"/>
  <c r="B30" i="494" s="1"/>
  <c r="B31" i="494" s="1"/>
  <c r="B32" i="494" s="1"/>
  <c r="B33" i="494" s="1"/>
  <c r="B34" i="494" s="1"/>
  <c r="B35" i="494" s="1"/>
  <c r="B36" i="494" s="1"/>
  <c r="B37" i="494" s="1"/>
  <c r="B38" i="494" s="1"/>
  <c r="B39" i="494" s="1"/>
  <c r="B40" i="494" s="1"/>
  <c r="B41" i="494" s="1"/>
  <c r="B42" i="494" s="1"/>
  <c r="B43" i="494" s="1"/>
  <c r="B44" i="494" s="1"/>
  <c r="B45" i="494" s="1"/>
  <c r="B46" i="494" s="1"/>
  <c r="B47" i="494" s="1"/>
  <c r="B48" i="494" s="1"/>
  <c r="B49" i="494" s="1"/>
  <c r="B50" i="494" s="1"/>
  <c r="B51" i="494" s="1"/>
  <c r="B52" i="494" s="1"/>
  <c r="B53" i="494" s="1"/>
  <c r="B54" i="494" s="1"/>
  <c r="A17" i="494"/>
  <c r="A18" i="494" s="1"/>
  <c r="A19" i="494" s="1"/>
  <c r="A20" i="494" s="1"/>
  <c r="A21" i="494" s="1"/>
  <c r="A22" i="494" s="1"/>
  <c r="A23" i="494" s="1"/>
  <c r="A24" i="494" s="1"/>
  <c r="A25" i="494" s="1"/>
  <c r="A26" i="494" s="1"/>
  <c r="A27" i="494" s="1"/>
  <c r="A28" i="494" s="1"/>
  <c r="A29" i="494" s="1"/>
  <c r="A30" i="494" s="1"/>
  <c r="A31" i="494" s="1"/>
  <c r="A32" i="494" s="1"/>
  <c r="A33" i="494" s="1"/>
  <c r="A34" i="494" s="1"/>
  <c r="A35" i="494" s="1"/>
  <c r="A36" i="494" s="1"/>
  <c r="A37" i="494" s="1"/>
  <c r="A38" i="494" s="1"/>
  <c r="A39" i="494" s="1"/>
  <c r="A40" i="494" s="1"/>
  <c r="A41" i="494" s="1"/>
  <c r="A42" i="494" s="1"/>
  <c r="A43" i="494" s="1"/>
  <c r="A44" i="494" s="1"/>
  <c r="A45" i="494" s="1"/>
  <c r="A46" i="494" s="1"/>
  <c r="A47" i="494" s="1"/>
  <c r="A48" i="494" s="1"/>
  <c r="A49" i="494" s="1"/>
  <c r="A50" i="494" s="1"/>
  <c r="A51" i="494" s="1"/>
  <c r="A52" i="494" s="1"/>
  <c r="A53" i="494" s="1"/>
  <c r="A54" i="494" s="1"/>
  <c r="A15" i="494"/>
  <c r="K12" i="494"/>
  <c r="B12" i="494"/>
  <c r="K11" i="494"/>
  <c r="E11" i="494"/>
  <c r="B11" i="494"/>
  <c r="K10" i="494"/>
  <c r="E10" i="494"/>
  <c r="B10" i="494"/>
  <c r="F33" i="494" s="1"/>
  <c r="K9" i="494"/>
  <c r="E9" i="494"/>
  <c r="B9" i="494"/>
  <c r="K8" i="494"/>
  <c r="E8" i="494"/>
  <c r="B8" i="494"/>
  <c r="K7" i="494"/>
  <c r="E7" i="494"/>
  <c r="B7" i="494"/>
  <c r="K6" i="494"/>
  <c r="H6" i="494"/>
  <c r="E6" i="494"/>
  <c r="B6" i="494"/>
  <c r="K5" i="494"/>
  <c r="H5" i="494"/>
  <c r="E5" i="494"/>
  <c r="B5" i="494"/>
  <c r="K4" i="494"/>
  <c r="H4" i="494"/>
  <c r="E4" i="494"/>
  <c r="J17" i="494" s="1"/>
  <c r="B4" i="494"/>
  <c r="K3" i="494"/>
  <c r="H3" i="494"/>
  <c r="E3" i="494"/>
  <c r="F3" i="494" s="1"/>
  <c r="B3" i="494"/>
  <c r="K2" i="494"/>
  <c r="H2" i="494"/>
  <c r="E2" i="494"/>
  <c r="B2" i="494"/>
  <c r="D17" i="494" s="1"/>
  <c r="C18" i="493"/>
  <c r="B17" i="493"/>
  <c r="B18" i="493" s="1"/>
  <c r="B19" i="493" s="1"/>
  <c r="B20" i="493" s="1"/>
  <c r="B21" i="493" s="1"/>
  <c r="B22" i="493" s="1"/>
  <c r="B23" i="493" s="1"/>
  <c r="B24" i="493" s="1"/>
  <c r="B25" i="493" s="1"/>
  <c r="B26" i="493" s="1"/>
  <c r="B27" i="493" s="1"/>
  <c r="B28" i="493" s="1"/>
  <c r="B29" i="493" s="1"/>
  <c r="B30" i="493" s="1"/>
  <c r="B31" i="493" s="1"/>
  <c r="B32" i="493" s="1"/>
  <c r="B33" i="493" s="1"/>
  <c r="B34" i="493" s="1"/>
  <c r="B35" i="493" s="1"/>
  <c r="B36" i="493" s="1"/>
  <c r="B37" i="493" s="1"/>
  <c r="B38" i="493" s="1"/>
  <c r="B39" i="493" s="1"/>
  <c r="B40" i="493" s="1"/>
  <c r="B41" i="493" s="1"/>
  <c r="B42" i="493" s="1"/>
  <c r="B43" i="493" s="1"/>
  <c r="B44" i="493" s="1"/>
  <c r="B45" i="493" s="1"/>
  <c r="B46" i="493" s="1"/>
  <c r="B47" i="493" s="1"/>
  <c r="B48" i="493" s="1"/>
  <c r="B49" i="493" s="1"/>
  <c r="B50" i="493" s="1"/>
  <c r="B51" i="493" s="1"/>
  <c r="B52" i="493" s="1"/>
  <c r="B53" i="493" s="1"/>
  <c r="B54" i="493" s="1"/>
  <c r="A17" i="493"/>
  <c r="A18" i="493" s="1"/>
  <c r="A19" i="493" s="1"/>
  <c r="A20" i="493" s="1"/>
  <c r="A21" i="493" s="1"/>
  <c r="A22" i="493" s="1"/>
  <c r="A23" i="493" s="1"/>
  <c r="A24" i="493" s="1"/>
  <c r="A25" i="493" s="1"/>
  <c r="A26" i="493" s="1"/>
  <c r="A27" i="493" s="1"/>
  <c r="A28" i="493" s="1"/>
  <c r="A29" i="493" s="1"/>
  <c r="A30" i="493" s="1"/>
  <c r="A31" i="493" s="1"/>
  <c r="A32" i="493" s="1"/>
  <c r="A33" i="493" s="1"/>
  <c r="A34" i="493" s="1"/>
  <c r="A35" i="493" s="1"/>
  <c r="A36" i="493" s="1"/>
  <c r="A37" i="493" s="1"/>
  <c r="A38" i="493" s="1"/>
  <c r="A39" i="493" s="1"/>
  <c r="A40" i="493" s="1"/>
  <c r="A41" i="493" s="1"/>
  <c r="A42" i="493" s="1"/>
  <c r="A43" i="493" s="1"/>
  <c r="A44" i="493" s="1"/>
  <c r="A45" i="493" s="1"/>
  <c r="A46" i="493" s="1"/>
  <c r="A47" i="493" s="1"/>
  <c r="A48" i="493" s="1"/>
  <c r="A49" i="493" s="1"/>
  <c r="A50" i="493" s="1"/>
  <c r="A51" i="493" s="1"/>
  <c r="A52" i="493" s="1"/>
  <c r="A53" i="493" s="1"/>
  <c r="A54" i="493" s="1"/>
  <c r="A15" i="493"/>
  <c r="K12" i="493"/>
  <c r="B12" i="493"/>
  <c r="K11" i="493"/>
  <c r="E11" i="493"/>
  <c r="B11" i="493"/>
  <c r="K10" i="493"/>
  <c r="E10" i="493"/>
  <c r="B10" i="493"/>
  <c r="F26" i="493" s="1"/>
  <c r="K9" i="493"/>
  <c r="E9" i="493"/>
  <c r="B9" i="493"/>
  <c r="K8" i="493"/>
  <c r="E8" i="493"/>
  <c r="B8" i="493"/>
  <c r="K7" i="493"/>
  <c r="E7" i="493"/>
  <c r="B7" i="493"/>
  <c r="K6" i="493"/>
  <c r="H6" i="493"/>
  <c r="E6" i="493"/>
  <c r="B6" i="493"/>
  <c r="K5" i="493"/>
  <c r="H5" i="493"/>
  <c r="E5" i="493"/>
  <c r="B5" i="493"/>
  <c r="K4" i="493"/>
  <c r="H4" i="493"/>
  <c r="E4" i="493"/>
  <c r="J17" i="493" s="1"/>
  <c r="B4" i="493"/>
  <c r="K3" i="493"/>
  <c r="H3" i="493"/>
  <c r="E3" i="493"/>
  <c r="F4" i="493" s="1"/>
  <c r="B3" i="493"/>
  <c r="K2" i="493"/>
  <c r="H2" i="493"/>
  <c r="E2" i="493"/>
  <c r="B2" i="493"/>
  <c r="D17" i="493" s="1"/>
  <c r="C18" i="492"/>
  <c r="C19" i="492" s="1"/>
  <c r="B17" i="492"/>
  <c r="B18" i="492" s="1"/>
  <c r="B19" i="492" s="1"/>
  <c r="B20" i="492" s="1"/>
  <c r="B21" i="492" s="1"/>
  <c r="B22" i="492" s="1"/>
  <c r="B23" i="492" s="1"/>
  <c r="B24" i="492" s="1"/>
  <c r="B25" i="492" s="1"/>
  <c r="B26" i="492" s="1"/>
  <c r="B27" i="492" s="1"/>
  <c r="B28" i="492" s="1"/>
  <c r="B29" i="492" s="1"/>
  <c r="B30" i="492" s="1"/>
  <c r="B31" i="492" s="1"/>
  <c r="B32" i="492" s="1"/>
  <c r="B33" i="492" s="1"/>
  <c r="B34" i="492" s="1"/>
  <c r="B35" i="492" s="1"/>
  <c r="B36" i="492" s="1"/>
  <c r="B37" i="492" s="1"/>
  <c r="B38" i="492" s="1"/>
  <c r="B39" i="492" s="1"/>
  <c r="B40" i="492" s="1"/>
  <c r="B41" i="492" s="1"/>
  <c r="B42" i="492" s="1"/>
  <c r="B43" i="492" s="1"/>
  <c r="B44" i="492" s="1"/>
  <c r="B45" i="492" s="1"/>
  <c r="B46" i="492" s="1"/>
  <c r="B47" i="492" s="1"/>
  <c r="B48" i="492" s="1"/>
  <c r="B49" i="492" s="1"/>
  <c r="B50" i="492" s="1"/>
  <c r="B51" i="492" s="1"/>
  <c r="B52" i="492" s="1"/>
  <c r="B53" i="492" s="1"/>
  <c r="B54" i="492" s="1"/>
  <c r="A17" i="492"/>
  <c r="A18" i="492" s="1"/>
  <c r="A19" i="492" s="1"/>
  <c r="A20" i="492" s="1"/>
  <c r="A21" i="492" s="1"/>
  <c r="A22" i="492" s="1"/>
  <c r="A23" i="492" s="1"/>
  <c r="A24" i="492" s="1"/>
  <c r="A25" i="492" s="1"/>
  <c r="A26" i="492" s="1"/>
  <c r="A27" i="492" s="1"/>
  <c r="A28" i="492" s="1"/>
  <c r="A29" i="492" s="1"/>
  <c r="A30" i="492" s="1"/>
  <c r="A31" i="492" s="1"/>
  <c r="A32" i="492" s="1"/>
  <c r="A33" i="492" s="1"/>
  <c r="A34" i="492" s="1"/>
  <c r="A35" i="492" s="1"/>
  <c r="A36" i="492" s="1"/>
  <c r="A37" i="492" s="1"/>
  <c r="A38" i="492" s="1"/>
  <c r="A39" i="492" s="1"/>
  <c r="A40" i="492" s="1"/>
  <c r="A41" i="492" s="1"/>
  <c r="A42" i="492" s="1"/>
  <c r="A43" i="492" s="1"/>
  <c r="A44" i="492" s="1"/>
  <c r="A45" i="492" s="1"/>
  <c r="A46" i="492" s="1"/>
  <c r="A47" i="492" s="1"/>
  <c r="A48" i="492" s="1"/>
  <c r="A49" i="492" s="1"/>
  <c r="A50" i="492" s="1"/>
  <c r="A51" i="492" s="1"/>
  <c r="A52" i="492" s="1"/>
  <c r="A53" i="492" s="1"/>
  <c r="A54" i="492" s="1"/>
  <c r="A15" i="492"/>
  <c r="K12" i="492"/>
  <c r="B12" i="492"/>
  <c r="K11" i="492"/>
  <c r="E11" i="492"/>
  <c r="B11" i="492"/>
  <c r="K10" i="492"/>
  <c r="E10" i="492"/>
  <c r="B10" i="492"/>
  <c r="K9" i="492"/>
  <c r="E9" i="492"/>
  <c r="B9" i="492"/>
  <c r="K8" i="492"/>
  <c r="E8" i="492"/>
  <c r="B8" i="492"/>
  <c r="K7" i="492"/>
  <c r="E7" i="492"/>
  <c r="B7" i="492"/>
  <c r="K6" i="492"/>
  <c r="H6" i="492"/>
  <c r="E6" i="492"/>
  <c r="B6" i="492"/>
  <c r="K5" i="492"/>
  <c r="H5" i="492"/>
  <c r="E5" i="492"/>
  <c r="B5" i="492"/>
  <c r="K4" i="492"/>
  <c r="H4" i="492"/>
  <c r="E4" i="492"/>
  <c r="J17" i="492" s="1"/>
  <c r="B4" i="492"/>
  <c r="K3" i="492"/>
  <c r="H3" i="492"/>
  <c r="E3" i="492"/>
  <c r="F3" i="492" s="1"/>
  <c r="B3" i="492"/>
  <c r="K2" i="492"/>
  <c r="H2" i="492"/>
  <c r="E2" i="492"/>
  <c r="B2" i="492"/>
  <c r="D17" i="492" s="1"/>
  <c r="C19" i="491"/>
  <c r="C18" i="491"/>
  <c r="B17" i="491"/>
  <c r="B18" i="491" s="1"/>
  <c r="B19" i="491" s="1"/>
  <c r="B20" i="491" s="1"/>
  <c r="B21" i="491" s="1"/>
  <c r="B22" i="491" s="1"/>
  <c r="B23" i="491" s="1"/>
  <c r="B24" i="491" s="1"/>
  <c r="B25" i="491" s="1"/>
  <c r="B26" i="491" s="1"/>
  <c r="B27" i="491" s="1"/>
  <c r="B28" i="491" s="1"/>
  <c r="B29" i="491" s="1"/>
  <c r="B30" i="491" s="1"/>
  <c r="B31" i="491" s="1"/>
  <c r="B32" i="491" s="1"/>
  <c r="B33" i="491" s="1"/>
  <c r="B34" i="491" s="1"/>
  <c r="B35" i="491" s="1"/>
  <c r="B36" i="491" s="1"/>
  <c r="B37" i="491" s="1"/>
  <c r="B38" i="491" s="1"/>
  <c r="B39" i="491" s="1"/>
  <c r="B40" i="491" s="1"/>
  <c r="B41" i="491" s="1"/>
  <c r="B42" i="491" s="1"/>
  <c r="B43" i="491" s="1"/>
  <c r="B44" i="491" s="1"/>
  <c r="B45" i="491" s="1"/>
  <c r="B46" i="491" s="1"/>
  <c r="B47" i="491" s="1"/>
  <c r="B48" i="491" s="1"/>
  <c r="B49" i="491" s="1"/>
  <c r="B50" i="491" s="1"/>
  <c r="B51" i="491" s="1"/>
  <c r="B52" i="491" s="1"/>
  <c r="B53" i="491" s="1"/>
  <c r="B54" i="491" s="1"/>
  <c r="A17" i="491"/>
  <c r="A18" i="491" s="1"/>
  <c r="A19" i="491" s="1"/>
  <c r="A20" i="491" s="1"/>
  <c r="A21" i="491" s="1"/>
  <c r="A22" i="491" s="1"/>
  <c r="A23" i="491" s="1"/>
  <c r="A24" i="491" s="1"/>
  <c r="A25" i="491" s="1"/>
  <c r="A26" i="491" s="1"/>
  <c r="A27" i="491" s="1"/>
  <c r="A28" i="491" s="1"/>
  <c r="A29" i="491" s="1"/>
  <c r="A30" i="491" s="1"/>
  <c r="A31" i="491" s="1"/>
  <c r="A32" i="491" s="1"/>
  <c r="A33" i="491" s="1"/>
  <c r="A34" i="491" s="1"/>
  <c r="A35" i="491" s="1"/>
  <c r="A36" i="491" s="1"/>
  <c r="A37" i="491" s="1"/>
  <c r="A38" i="491" s="1"/>
  <c r="A39" i="491" s="1"/>
  <c r="A40" i="491" s="1"/>
  <c r="A41" i="491" s="1"/>
  <c r="A42" i="491" s="1"/>
  <c r="A43" i="491" s="1"/>
  <c r="A44" i="491" s="1"/>
  <c r="A45" i="491" s="1"/>
  <c r="A46" i="491" s="1"/>
  <c r="A47" i="491" s="1"/>
  <c r="A48" i="491" s="1"/>
  <c r="A49" i="491" s="1"/>
  <c r="A50" i="491" s="1"/>
  <c r="A51" i="491" s="1"/>
  <c r="A52" i="491" s="1"/>
  <c r="A53" i="491" s="1"/>
  <c r="A54" i="491" s="1"/>
  <c r="A15" i="491"/>
  <c r="K12" i="491"/>
  <c r="B12" i="491"/>
  <c r="K11" i="491"/>
  <c r="E11" i="491"/>
  <c r="B11" i="491"/>
  <c r="K10" i="491"/>
  <c r="E10" i="491"/>
  <c r="B10" i="491"/>
  <c r="F29" i="491" s="1"/>
  <c r="K9" i="491"/>
  <c r="E9" i="491"/>
  <c r="B9" i="491"/>
  <c r="K8" i="491"/>
  <c r="E8" i="491"/>
  <c r="B8" i="491"/>
  <c r="K7" i="491"/>
  <c r="E7" i="491"/>
  <c r="B7" i="491"/>
  <c r="K6" i="491"/>
  <c r="H6" i="491"/>
  <c r="E6" i="491"/>
  <c r="B6" i="491"/>
  <c r="K5" i="491"/>
  <c r="H5" i="491"/>
  <c r="E5" i="491"/>
  <c r="B5" i="491"/>
  <c r="K4" i="491"/>
  <c r="H4" i="491"/>
  <c r="E4" i="491"/>
  <c r="J17" i="491" s="1"/>
  <c r="B4" i="491"/>
  <c r="K3" i="491"/>
  <c r="H3" i="491"/>
  <c r="E3" i="491"/>
  <c r="F3" i="491" s="1"/>
  <c r="B3" i="491"/>
  <c r="K2" i="491"/>
  <c r="H2" i="491"/>
  <c r="E2" i="491"/>
  <c r="B2" i="491"/>
  <c r="D17" i="491" s="1"/>
  <c r="C19" i="490"/>
  <c r="C20" i="490" s="1"/>
  <c r="C18" i="490"/>
  <c r="B17" i="490"/>
  <c r="B18" i="490" s="1"/>
  <c r="B19" i="490" s="1"/>
  <c r="B20" i="490" s="1"/>
  <c r="B21" i="490" s="1"/>
  <c r="B22" i="490" s="1"/>
  <c r="B23" i="490" s="1"/>
  <c r="B24" i="490" s="1"/>
  <c r="B25" i="490" s="1"/>
  <c r="B26" i="490" s="1"/>
  <c r="B27" i="490" s="1"/>
  <c r="B28" i="490" s="1"/>
  <c r="B29" i="490" s="1"/>
  <c r="B30" i="490" s="1"/>
  <c r="B31" i="490" s="1"/>
  <c r="B32" i="490" s="1"/>
  <c r="B33" i="490" s="1"/>
  <c r="B34" i="490" s="1"/>
  <c r="B35" i="490" s="1"/>
  <c r="B36" i="490" s="1"/>
  <c r="B37" i="490" s="1"/>
  <c r="B38" i="490" s="1"/>
  <c r="B39" i="490" s="1"/>
  <c r="B40" i="490" s="1"/>
  <c r="B41" i="490" s="1"/>
  <c r="B42" i="490" s="1"/>
  <c r="B43" i="490" s="1"/>
  <c r="B44" i="490" s="1"/>
  <c r="B45" i="490" s="1"/>
  <c r="B46" i="490" s="1"/>
  <c r="B47" i="490" s="1"/>
  <c r="B48" i="490" s="1"/>
  <c r="B49" i="490" s="1"/>
  <c r="B50" i="490" s="1"/>
  <c r="B51" i="490" s="1"/>
  <c r="B52" i="490" s="1"/>
  <c r="B53" i="490" s="1"/>
  <c r="B54" i="490" s="1"/>
  <c r="A17" i="490"/>
  <c r="A18" i="490" s="1"/>
  <c r="A19" i="490" s="1"/>
  <c r="A20" i="490" s="1"/>
  <c r="A21" i="490" s="1"/>
  <c r="A22" i="490" s="1"/>
  <c r="A23" i="490" s="1"/>
  <c r="A24" i="490" s="1"/>
  <c r="A25" i="490" s="1"/>
  <c r="A26" i="490" s="1"/>
  <c r="A27" i="490" s="1"/>
  <c r="A28" i="490" s="1"/>
  <c r="A29" i="490" s="1"/>
  <c r="A30" i="490" s="1"/>
  <c r="A31" i="490" s="1"/>
  <c r="A32" i="490" s="1"/>
  <c r="A33" i="490" s="1"/>
  <c r="A34" i="490" s="1"/>
  <c r="A35" i="490" s="1"/>
  <c r="A36" i="490" s="1"/>
  <c r="A37" i="490" s="1"/>
  <c r="A38" i="490" s="1"/>
  <c r="A39" i="490" s="1"/>
  <c r="A40" i="490" s="1"/>
  <c r="A41" i="490" s="1"/>
  <c r="A42" i="490" s="1"/>
  <c r="A43" i="490" s="1"/>
  <c r="A44" i="490" s="1"/>
  <c r="A45" i="490" s="1"/>
  <c r="A46" i="490" s="1"/>
  <c r="A47" i="490" s="1"/>
  <c r="A48" i="490" s="1"/>
  <c r="A49" i="490" s="1"/>
  <c r="A50" i="490" s="1"/>
  <c r="A51" i="490" s="1"/>
  <c r="A52" i="490" s="1"/>
  <c r="A53" i="490" s="1"/>
  <c r="A54" i="490" s="1"/>
  <c r="A15" i="490"/>
  <c r="K12" i="490"/>
  <c r="B12" i="490"/>
  <c r="K11" i="490"/>
  <c r="E11" i="490"/>
  <c r="B11" i="490"/>
  <c r="K10" i="490"/>
  <c r="E10" i="490"/>
  <c r="B10" i="490"/>
  <c r="F26" i="490" s="1"/>
  <c r="K9" i="490"/>
  <c r="E9" i="490"/>
  <c r="B9" i="490"/>
  <c r="K8" i="490"/>
  <c r="E8" i="490"/>
  <c r="B8" i="490"/>
  <c r="K7" i="490"/>
  <c r="E7" i="490"/>
  <c r="B7" i="490"/>
  <c r="K6" i="490"/>
  <c r="H6" i="490"/>
  <c r="E6" i="490"/>
  <c r="B6" i="490"/>
  <c r="K5" i="490"/>
  <c r="H5" i="490"/>
  <c r="E5" i="490"/>
  <c r="B5" i="490"/>
  <c r="K4" i="490"/>
  <c r="H4" i="490"/>
  <c r="E4" i="490"/>
  <c r="J17" i="490" s="1"/>
  <c r="B4" i="490"/>
  <c r="K3" i="490"/>
  <c r="H3" i="490"/>
  <c r="E3" i="490"/>
  <c r="F4" i="490" s="1"/>
  <c r="B3" i="490"/>
  <c r="K2" i="490"/>
  <c r="H2" i="490"/>
  <c r="E2" i="490"/>
  <c r="B2" i="490"/>
  <c r="D17" i="490" s="1"/>
  <c r="C19" i="489"/>
  <c r="C18" i="489"/>
  <c r="B17" i="489"/>
  <c r="B18" i="489" s="1"/>
  <c r="B19" i="489" s="1"/>
  <c r="B20" i="489" s="1"/>
  <c r="B21" i="489" s="1"/>
  <c r="B22" i="489" s="1"/>
  <c r="B23" i="489" s="1"/>
  <c r="B24" i="489" s="1"/>
  <c r="B25" i="489" s="1"/>
  <c r="B26" i="489" s="1"/>
  <c r="B27" i="489" s="1"/>
  <c r="B28" i="489" s="1"/>
  <c r="B29" i="489" s="1"/>
  <c r="B30" i="489" s="1"/>
  <c r="B31" i="489" s="1"/>
  <c r="B32" i="489" s="1"/>
  <c r="B33" i="489" s="1"/>
  <c r="B34" i="489" s="1"/>
  <c r="B35" i="489" s="1"/>
  <c r="B36" i="489" s="1"/>
  <c r="B37" i="489" s="1"/>
  <c r="B38" i="489" s="1"/>
  <c r="B39" i="489" s="1"/>
  <c r="B40" i="489" s="1"/>
  <c r="B41" i="489" s="1"/>
  <c r="B42" i="489" s="1"/>
  <c r="B43" i="489" s="1"/>
  <c r="B44" i="489" s="1"/>
  <c r="B45" i="489" s="1"/>
  <c r="B46" i="489" s="1"/>
  <c r="B47" i="489" s="1"/>
  <c r="B48" i="489" s="1"/>
  <c r="B49" i="489" s="1"/>
  <c r="B50" i="489" s="1"/>
  <c r="B51" i="489" s="1"/>
  <c r="B52" i="489" s="1"/>
  <c r="B53" i="489" s="1"/>
  <c r="B54" i="489" s="1"/>
  <c r="A17" i="489"/>
  <c r="A18" i="489" s="1"/>
  <c r="A19" i="489" s="1"/>
  <c r="A20" i="489" s="1"/>
  <c r="A21" i="489" s="1"/>
  <c r="A22" i="489" s="1"/>
  <c r="A23" i="489" s="1"/>
  <c r="A24" i="489" s="1"/>
  <c r="A25" i="489" s="1"/>
  <c r="A26" i="489" s="1"/>
  <c r="A27" i="489" s="1"/>
  <c r="A28" i="489" s="1"/>
  <c r="A29" i="489" s="1"/>
  <c r="A30" i="489" s="1"/>
  <c r="A31" i="489" s="1"/>
  <c r="A32" i="489" s="1"/>
  <c r="A33" i="489" s="1"/>
  <c r="A34" i="489" s="1"/>
  <c r="A35" i="489" s="1"/>
  <c r="A36" i="489" s="1"/>
  <c r="A37" i="489" s="1"/>
  <c r="A38" i="489" s="1"/>
  <c r="A39" i="489" s="1"/>
  <c r="A40" i="489" s="1"/>
  <c r="A41" i="489" s="1"/>
  <c r="A42" i="489" s="1"/>
  <c r="A43" i="489" s="1"/>
  <c r="A44" i="489" s="1"/>
  <c r="A45" i="489" s="1"/>
  <c r="A46" i="489" s="1"/>
  <c r="A47" i="489" s="1"/>
  <c r="A48" i="489" s="1"/>
  <c r="A49" i="489" s="1"/>
  <c r="A50" i="489" s="1"/>
  <c r="A51" i="489" s="1"/>
  <c r="A52" i="489" s="1"/>
  <c r="A53" i="489" s="1"/>
  <c r="A54" i="489" s="1"/>
  <c r="A15" i="489"/>
  <c r="K12" i="489"/>
  <c r="B12" i="489"/>
  <c r="K11" i="489"/>
  <c r="E11" i="489"/>
  <c r="B11" i="489"/>
  <c r="H18" i="489" s="1"/>
  <c r="K10" i="489"/>
  <c r="E10" i="489"/>
  <c r="B10" i="489"/>
  <c r="F37" i="489" s="1"/>
  <c r="K9" i="489"/>
  <c r="E9" i="489"/>
  <c r="B9" i="489"/>
  <c r="K8" i="489"/>
  <c r="E8" i="489"/>
  <c r="B8" i="489"/>
  <c r="K7" i="489"/>
  <c r="E7" i="489"/>
  <c r="B7" i="489"/>
  <c r="K6" i="489"/>
  <c r="H6" i="489"/>
  <c r="E6" i="489"/>
  <c r="B6" i="489"/>
  <c r="E17" i="489" s="1"/>
  <c r="K5" i="489"/>
  <c r="H5" i="489"/>
  <c r="E5" i="489"/>
  <c r="B5" i="489"/>
  <c r="K4" i="489"/>
  <c r="H4" i="489"/>
  <c r="E4" i="489"/>
  <c r="J17" i="489" s="1"/>
  <c r="B4" i="489"/>
  <c r="K3" i="489"/>
  <c r="H3" i="489"/>
  <c r="E3" i="489"/>
  <c r="F3" i="489" s="1"/>
  <c r="B3" i="489"/>
  <c r="K2" i="489"/>
  <c r="H2" i="489"/>
  <c r="E2" i="489"/>
  <c r="B2" i="489"/>
  <c r="D17" i="489" s="1"/>
  <c r="C18" i="488"/>
  <c r="B17" i="488"/>
  <c r="B18" i="488" s="1"/>
  <c r="B19" i="488" s="1"/>
  <c r="B20" i="488" s="1"/>
  <c r="B21" i="488" s="1"/>
  <c r="B22" i="488" s="1"/>
  <c r="B23" i="488" s="1"/>
  <c r="B24" i="488" s="1"/>
  <c r="B25" i="488" s="1"/>
  <c r="B26" i="488" s="1"/>
  <c r="B27" i="488" s="1"/>
  <c r="B28" i="488" s="1"/>
  <c r="B29" i="488" s="1"/>
  <c r="B30" i="488" s="1"/>
  <c r="B31" i="488" s="1"/>
  <c r="B32" i="488" s="1"/>
  <c r="B33" i="488" s="1"/>
  <c r="B34" i="488" s="1"/>
  <c r="B35" i="488" s="1"/>
  <c r="B36" i="488" s="1"/>
  <c r="B37" i="488" s="1"/>
  <c r="B38" i="488" s="1"/>
  <c r="B39" i="488" s="1"/>
  <c r="B40" i="488" s="1"/>
  <c r="B41" i="488" s="1"/>
  <c r="B42" i="488" s="1"/>
  <c r="B43" i="488" s="1"/>
  <c r="B44" i="488" s="1"/>
  <c r="B45" i="488" s="1"/>
  <c r="B46" i="488" s="1"/>
  <c r="B47" i="488" s="1"/>
  <c r="B48" i="488" s="1"/>
  <c r="B49" i="488" s="1"/>
  <c r="B50" i="488" s="1"/>
  <c r="B51" i="488" s="1"/>
  <c r="B52" i="488" s="1"/>
  <c r="B53" i="488" s="1"/>
  <c r="B54" i="488" s="1"/>
  <c r="A17" i="488"/>
  <c r="A18" i="488" s="1"/>
  <c r="A19" i="488" s="1"/>
  <c r="A20" i="488" s="1"/>
  <c r="A21" i="488" s="1"/>
  <c r="A22" i="488" s="1"/>
  <c r="A23" i="488" s="1"/>
  <c r="A24" i="488" s="1"/>
  <c r="A25" i="488" s="1"/>
  <c r="A26" i="488" s="1"/>
  <c r="A27" i="488" s="1"/>
  <c r="A28" i="488" s="1"/>
  <c r="A29" i="488" s="1"/>
  <c r="A30" i="488" s="1"/>
  <c r="A31" i="488" s="1"/>
  <c r="A32" i="488" s="1"/>
  <c r="A33" i="488" s="1"/>
  <c r="A34" i="488" s="1"/>
  <c r="A35" i="488" s="1"/>
  <c r="A36" i="488" s="1"/>
  <c r="A37" i="488" s="1"/>
  <c r="A38" i="488" s="1"/>
  <c r="A39" i="488" s="1"/>
  <c r="A40" i="488" s="1"/>
  <c r="A41" i="488" s="1"/>
  <c r="A42" i="488" s="1"/>
  <c r="A43" i="488" s="1"/>
  <c r="A44" i="488" s="1"/>
  <c r="A45" i="488" s="1"/>
  <c r="A46" i="488" s="1"/>
  <c r="A47" i="488" s="1"/>
  <c r="A48" i="488" s="1"/>
  <c r="A49" i="488" s="1"/>
  <c r="A50" i="488" s="1"/>
  <c r="A51" i="488" s="1"/>
  <c r="A52" i="488" s="1"/>
  <c r="A53" i="488" s="1"/>
  <c r="A54" i="488" s="1"/>
  <c r="A15" i="488"/>
  <c r="K12" i="488"/>
  <c r="B12" i="488"/>
  <c r="K11" i="488"/>
  <c r="E11" i="488"/>
  <c r="B11" i="488"/>
  <c r="K10" i="488"/>
  <c r="E10" i="488"/>
  <c r="B10" i="488"/>
  <c r="F31" i="488" s="1"/>
  <c r="K9" i="488"/>
  <c r="E9" i="488"/>
  <c r="B9" i="488"/>
  <c r="K8" i="488"/>
  <c r="E8" i="488"/>
  <c r="B8" i="488"/>
  <c r="K7" i="488"/>
  <c r="E7" i="488"/>
  <c r="B7" i="488"/>
  <c r="K6" i="488"/>
  <c r="H6" i="488"/>
  <c r="E6" i="488"/>
  <c r="B6" i="488"/>
  <c r="K5" i="488"/>
  <c r="H5" i="488"/>
  <c r="E5" i="488"/>
  <c r="B5" i="488"/>
  <c r="K4" i="488"/>
  <c r="H4" i="488"/>
  <c r="F4" i="488"/>
  <c r="E4" i="488"/>
  <c r="J17" i="488" s="1"/>
  <c r="B4" i="488"/>
  <c r="K3" i="488"/>
  <c r="H3" i="488"/>
  <c r="E3" i="488"/>
  <c r="F3" i="488" s="1"/>
  <c r="B3" i="488"/>
  <c r="K2" i="488"/>
  <c r="H2" i="488"/>
  <c r="E2" i="488"/>
  <c r="B2" i="488"/>
  <c r="D17" i="488" s="1"/>
  <c r="C18" i="487"/>
  <c r="B17" i="487"/>
  <c r="B18" i="487" s="1"/>
  <c r="B19" i="487" s="1"/>
  <c r="B20" i="487" s="1"/>
  <c r="B21" i="487" s="1"/>
  <c r="B22" i="487" s="1"/>
  <c r="B23" i="487" s="1"/>
  <c r="B24" i="487" s="1"/>
  <c r="B25" i="487" s="1"/>
  <c r="B26" i="487" s="1"/>
  <c r="B27" i="487" s="1"/>
  <c r="B28" i="487" s="1"/>
  <c r="B29" i="487" s="1"/>
  <c r="B30" i="487" s="1"/>
  <c r="B31" i="487" s="1"/>
  <c r="B32" i="487" s="1"/>
  <c r="B33" i="487" s="1"/>
  <c r="B34" i="487" s="1"/>
  <c r="B35" i="487" s="1"/>
  <c r="B36" i="487" s="1"/>
  <c r="B37" i="487" s="1"/>
  <c r="B38" i="487" s="1"/>
  <c r="B39" i="487" s="1"/>
  <c r="B40" i="487" s="1"/>
  <c r="B41" i="487" s="1"/>
  <c r="B42" i="487" s="1"/>
  <c r="B43" i="487" s="1"/>
  <c r="B44" i="487" s="1"/>
  <c r="B45" i="487" s="1"/>
  <c r="B46" i="487" s="1"/>
  <c r="B47" i="487" s="1"/>
  <c r="B48" i="487" s="1"/>
  <c r="B49" i="487" s="1"/>
  <c r="B50" i="487" s="1"/>
  <c r="B51" i="487" s="1"/>
  <c r="B52" i="487" s="1"/>
  <c r="B53" i="487" s="1"/>
  <c r="B54" i="487" s="1"/>
  <c r="A17" i="487"/>
  <c r="A18" i="487" s="1"/>
  <c r="A19" i="487" s="1"/>
  <c r="A20" i="487" s="1"/>
  <c r="A21" i="487" s="1"/>
  <c r="A22" i="487" s="1"/>
  <c r="A23" i="487" s="1"/>
  <c r="A24" i="487" s="1"/>
  <c r="A25" i="487" s="1"/>
  <c r="A26" i="487" s="1"/>
  <c r="A27" i="487" s="1"/>
  <c r="A28" i="487" s="1"/>
  <c r="A29" i="487" s="1"/>
  <c r="A30" i="487" s="1"/>
  <c r="A31" i="487" s="1"/>
  <c r="A32" i="487" s="1"/>
  <c r="A33" i="487" s="1"/>
  <c r="A34" i="487" s="1"/>
  <c r="A35" i="487" s="1"/>
  <c r="A36" i="487" s="1"/>
  <c r="A37" i="487" s="1"/>
  <c r="A38" i="487" s="1"/>
  <c r="A39" i="487" s="1"/>
  <c r="A40" i="487" s="1"/>
  <c r="A41" i="487" s="1"/>
  <c r="A42" i="487" s="1"/>
  <c r="A43" i="487" s="1"/>
  <c r="A44" i="487" s="1"/>
  <c r="A45" i="487" s="1"/>
  <c r="A46" i="487" s="1"/>
  <c r="A47" i="487" s="1"/>
  <c r="A48" i="487" s="1"/>
  <c r="A49" i="487" s="1"/>
  <c r="A50" i="487" s="1"/>
  <c r="A51" i="487" s="1"/>
  <c r="A52" i="487" s="1"/>
  <c r="A53" i="487" s="1"/>
  <c r="A54" i="487" s="1"/>
  <c r="A15" i="487"/>
  <c r="K12" i="487"/>
  <c r="B12" i="487"/>
  <c r="K11" i="487"/>
  <c r="E11" i="487"/>
  <c r="B11" i="487"/>
  <c r="K10" i="487"/>
  <c r="E10" i="487"/>
  <c r="B10" i="487"/>
  <c r="F33" i="487" s="1"/>
  <c r="K9" i="487"/>
  <c r="E9" i="487"/>
  <c r="B9" i="487"/>
  <c r="K8" i="487"/>
  <c r="E8" i="487"/>
  <c r="B8" i="487"/>
  <c r="K7" i="487"/>
  <c r="E7" i="487"/>
  <c r="B7" i="487"/>
  <c r="K6" i="487"/>
  <c r="H6" i="487"/>
  <c r="E6" i="487"/>
  <c r="B6" i="487"/>
  <c r="K5" i="487"/>
  <c r="H5" i="487"/>
  <c r="E5" i="487"/>
  <c r="B5" i="487"/>
  <c r="K4" i="487"/>
  <c r="H4" i="487"/>
  <c r="E4" i="487"/>
  <c r="J17" i="487" s="1"/>
  <c r="B4" i="487"/>
  <c r="K3" i="487"/>
  <c r="H3" i="487"/>
  <c r="E3" i="487"/>
  <c r="F4" i="487" s="1"/>
  <c r="B3" i="487"/>
  <c r="K2" i="487"/>
  <c r="H2" i="487"/>
  <c r="E2" i="487"/>
  <c r="B2" i="487"/>
  <c r="D17" i="487" s="1"/>
  <c r="C19" i="486"/>
  <c r="C18" i="486"/>
  <c r="B17" i="486"/>
  <c r="B18" i="486" s="1"/>
  <c r="B19" i="486" s="1"/>
  <c r="B20" i="486" s="1"/>
  <c r="B21" i="486" s="1"/>
  <c r="B22" i="486" s="1"/>
  <c r="B23" i="486" s="1"/>
  <c r="B24" i="486" s="1"/>
  <c r="B25" i="486" s="1"/>
  <c r="B26" i="486" s="1"/>
  <c r="B27" i="486" s="1"/>
  <c r="B28" i="486" s="1"/>
  <c r="B29" i="486" s="1"/>
  <c r="B30" i="486" s="1"/>
  <c r="B31" i="486" s="1"/>
  <c r="B32" i="486" s="1"/>
  <c r="B33" i="486" s="1"/>
  <c r="B34" i="486" s="1"/>
  <c r="B35" i="486" s="1"/>
  <c r="B36" i="486" s="1"/>
  <c r="B37" i="486" s="1"/>
  <c r="B38" i="486" s="1"/>
  <c r="B39" i="486" s="1"/>
  <c r="B40" i="486" s="1"/>
  <c r="B41" i="486" s="1"/>
  <c r="B42" i="486" s="1"/>
  <c r="B43" i="486" s="1"/>
  <c r="B44" i="486" s="1"/>
  <c r="B45" i="486" s="1"/>
  <c r="B46" i="486" s="1"/>
  <c r="B47" i="486" s="1"/>
  <c r="B48" i="486" s="1"/>
  <c r="B49" i="486" s="1"/>
  <c r="B50" i="486" s="1"/>
  <c r="B51" i="486" s="1"/>
  <c r="B52" i="486" s="1"/>
  <c r="B53" i="486" s="1"/>
  <c r="B54" i="486" s="1"/>
  <c r="A17" i="486"/>
  <c r="A18" i="486" s="1"/>
  <c r="A19" i="486" s="1"/>
  <c r="A20" i="486" s="1"/>
  <c r="A21" i="486" s="1"/>
  <c r="A22" i="486" s="1"/>
  <c r="A23" i="486" s="1"/>
  <c r="A24" i="486" s="1"/>
  <c r="A25" i="486" s="1"/>
  <c r="A26" i="486" s="1"/>
  <c r="A27" i="486" s="1"/>
  <c r="A28" i="486" s="1"/>
  <c r="A29" i="486" s="1"/>
  <c r="A30" i="486" s="1"/>
  <c r="A31" i="486" s="1"/>
  <c r="A32" i="486" s="1"/>
  <c r="A33" i="486" s="1"/>
  <c r="A34" i="486" s="1"/>
  <c r="A35" i="486" s="1"/>
  <c r="A36" i="486" s="1"/>
  <c r="A37" i="486" s="1"/>
  <c r="A38" i="486" s="1"/>
  <c r="A39" i="486" s="1"/>
  <c r="A40" i="486" s="1"/>
  <c r="A41" i="486" s="1"/>
  <c r="A42" i="486" s="1"/>
  <c r="A43" i="486" s="1"/>
  <c r="A44" i="486" s="1"/>
  <c r="A45" i="486" s="1"/>
  <c r="A46" i="486" s="1"/>
  <c r="A47" i="486" s="1"/>
  <c r="A48" i="486" s="1"/>
  <c r="A49" i="486" s="1"/>
  <c r="A50" i="486" s="1"/>
  <c r="A51" i="486" s="1"/>
  <c r="A52" i="486" s="1"/>
  <c r="A53" i="486" s="1"/>
  <c r="A54" i="486" s="1"/>
  <c r="A15" i="486"/>
  <c r="K12" i="486"/>
  <c r="B12" i="486"/>
  <c r="K11" i="486"/>
  <c r="E11" i="486"/>
  <c r="B11" i="486"/>
  <c r="K10" i="486"/>
  <c r="E10" i="486"/>
  <c r="B10" i="486"/>
  <c r="F45" i="486" s="1"/>
  <c r="K9" i="486"/>
  <c r="E9" i="486"/>
  <c r="B9" i="486"/>
  <c r="K8" i="486"/>
  <c r="E8" i="486"/>
  <c r="B8" i="486"/>
  <c r="K7" i="486"/>
  <c r="E7" i="486"/>
  <c r="B7" i="486"/>
  <c r="K6" i="486"/>
  <c r="H6" i="486"/>
  <c r="E6" i="486"/>
  <c r="B6" i="486"/>
  <c r="E18" i="486" s="1"/>
  <c r="K5" i="486"/>
  <c r="H5" i="486"/>
  <c r="E5" i="486"/>
  <c r="B5" i="486"/>
  <c r="K4" i="486"/>
  <c r="H4" i="486"/>
  <c r="E4" i="486"/>
  <c r="J17" i="486" s="1"/>
  <c r="B4" i="486"/>
  <c r="K3" i="486"/>
  <c r="H3" i="486"/>
  <c r="E3" i="486"/>
  <c r="F3" i="486" s="1"/>
  <c r="B3" i="486"/>
  <c r="K2" i="486"/>
  <c r="H2" i="486"/>
  <c r="E2" i="486"/>
  <c r="B2" i="486"/>
  <c r="D17" i="486" s="1"/>
  <c r="C20" i="485"/>
  <c r="F18" i="485"/>
  <c r="G18" i="485" s="1"/>
  <c r="C18" i="485"/>
  <c r="C19" i="485" s="1"/>
  <c r="B17" i="485"/>
  <c r="B18" i="485" s="1"/>
  <c r="B19" i="485" s="1"/>
  <c r="B20" i="485" s="1"/>
  <c r="B21" i="485" s="1"/>
  <c r="B22" i="485" s="1"/>
  <c r="B23" i="485" s="1"/>
  <c r="B24" i="485" s="1"/>
  <c r="B25" i="485" s="1"/>
  <c r="B26" i="485" s="1"/>
  <c r="B27" i="485" s="1"/>
  <c r="B28" i="485" s="1"/>
  <c r="B29" i="485" s="1"/>
  <c r="B30" i="485" s="1"/>
  <c r="B31" i="485" s="1"/>
  <c r="B32" i="485" s="1"/>
  <c r="B33" i="485" s="1"/>
  <c r="B34" i="485" s="1"/>
  <c r="B35" i="485" s="1"/>
  <c r="B36" i="485" s="1"/>
  <c r="B37" i="485" s="1"/>
  <c r="B38" i="485" s="1"/>
  <c r="B39" i="485" s="1"/>
  <c r="B40" i="485" s="1"/>
  <c r="B41" i="485" s="1"/>
  <c r="B42" i="485" s="1"/>
  <c r="B43" i="485" s="1"/>
  <c r="B44" i="485" s="1"/>
  <c r="B45" i="485" s="1"/>
  <c r="B46" i="485" s="1"/>
  <c r="B47" i="485" s="1"/>
  <c r="B48" i="485" s="1"/>
  <c r="B49" i="485" s="1"/>
  <c r="B50" i="485" s="1"/>
  <c r="B51" i="485" s="1"/>
  <c r="B52" i="485" s="1"/>
  <c r="B53" i="485" s="1"/>
  <c r="B54" i="485" s="1"/>
  <c r="A17" i="485"/>
  <c r="A18" i="485" s="1"/>
  <c r="A19" i="485" s="1"/>
  <c r="A20" i="485" s="1"/>
  <c r="A21" i="485" s="1"/>
  <c r="A22" i="485" s="1"/>
  <c r="A23" i="485" s="1"/>
  <c r="A24" i="485" s="1"/>
  <c r="A25" i="485" s="1"/>
  <c r="A26" i="485" s="1"/>
  <c r="A27" i="485" s="1"/>
  <c r="A28" i="485" s="1"/>
  <c r="A29" i="485" s="1"/>
  <c r="A30" i="485" s="1"/>
  <c r="A31" i="485" s="1"/>
  <c r="A32" i="485" s="1"/>
  <c r="A33" i="485" s="1"/>
  <c r="A34" i="485" s="1"/>
  <c r="A35" i="485" s="1"/>
  <c r="A36" i="485" s="1"/>
  <c r="A37" i="485" s="1"/>
  <c r="A38" i="485" s="1"/>
  <c r="A39" i="485" s="1"/>
  <c r="A40" i="485" s="1"/>
  <c r="A41" i="485" s="1"/>
  <c r="A42" i="485" s="1"/>
  <c r="A43" i="485" s="1"/>
  <c r="A44" i="485" s="1"/>
  <c r="A45" i="485" s="1"/>
  <c r="A46" i="485" s="1"/>
  <c r="A47" i="485" s="1"/>
  <c r="A48" i="485" s="1"/>
  <c r="A49" i="485" s="1"/>
  <c r="A50" i="485" s="1"/>
  <c r="A51" i="485" s="1"/>
  <c r="A52" i="485" s="1"/>
  <c r="A53" i="485" s="1"/>
  <c r="A54" i="485" s="1"/>
  <c r="A15" i="485"/>
  <c r="K12" i="485"/>
  <c r="B12" i="485"/>
  <c r="K11" i="485"/>
  <c r="E11" i="485"/>
  <c r="B11" i="485"/>
  <c r="K10" i="485"/>
  <c r="E10" i="485"/>
  <c r="B10" i="485"/>
  <c r="F31" i="485" s="1"/>
  <c r="K9" i="485"/>
  <c r="E9" i="485"/>
  <c r="B9" i="485"/>
  <c r="K8" i="485"/>
  <c r="E8" i="485"/>
  <c r="B8" i="485"/>
  <c r="K7" i="485"/>
  <c r="E7" i="485"/>
  <c r="B7" i="485"/>
  <c r="K6" i="485"/>
  <c r="H6" i="485"/>
  <c r="E6" i="485"/>
  <c r="B6" i="485"/>
  <c r="K5" i="485"/>
  <c r="H5" i="485"/>
  <c r="E5" i="485"/>
  <c r="B5" i="485"/>
  <c r="K4" i="485"/>
  <c r="H4" i="485"/>
  <c r="E4" i="485"/>
  <c r="J17" i="485" s="1"/>
  <c r="B4" i="485"/>
  <c r="K3" i="485"/>
  <c r="H3" i="485"/>
  <c r="E3" i="485"/>
  <c r="F3" i="485" s="1"/>
  <c r="N3" i="485" s="1"/>
  <c r="N6" i="485" s="1"/>
  <c r="B3" i="485"/>
  <c r="K2" i="485"/>
  <c r="H2" i="485"/>
  <c r="E2" i="485"/>
  <c r="B2" i="485"/>
  <c r="D17" i="485" s="1"/>
  <c r="N6" i="4"/>
  <c r="N4" i="4"/>
  <c r="N5" i="4"/>
  <c r="K5" i="4"/>
  <c r="F3" i="4"/>
  <c r="E10" i="4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68" i="2"/>
  <c r="B69" i="2"/>
  <c r="B70" i="2"/>
  <c r="B71" i="2"/>
  <c r="B72" i="2"/>
  <c r="B73" i="2"/>
  <c r="B74" i="2"/>
  <c r="B75" i="2"/>
  <c r="B76" i="2"/>
  <c r="B77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78" i="2"/>
  <c r="B79" i="2"/>
  <c r="B80" i="2"/>
  <c r="B81" i="2"/>
  <c r="B82" i="2"/>
  <c r="B83" i="2"/>
  <c r="B84" i="2"/>
  <c r="B85" i="2"/>
  <c r="B86" i="2"/>
  <c r="B3" i="2"/>
  <c r="M17" i="548" l="1"/>
  <c r="N17" i="548" s="1"/>
  <c r="P17" i="548" s="1"/>
  <c r="D18" i="548"/>
  <c r="O17" i="548"/>
  <c r="C22" i="548"/>
  <c r="F3" i="548"/>
  <c r="E21" i="548"/>
  <c r="E17" i="548"/>
  <c r="K17" i="548" s="1"/>
  <c r="L17" i="548" s="1"/>
  <c r="Q17" i="548" s="1"/>
  <c r="H20" i="548"/>
  <c r="F21" i="548"/>
  <c r="F25" i="548"/>
  <c r="F17" i="548"/>
  <c r="E18" i="548"/>
  <c r="E22" i="548"/>
  <c r="H17" i="548"/>
  <c r="F18" i="548"/>
  <c r="G18" i="548" s="1"/>
  <c r="H21" i="548"/>
  <c r="F22" i="548"/>
  <c r="F26" i="548"/>
  <c r="E19" i="548"/>
  <c r="N2" i="548"/>
  <c r="F52" i="548"/>
  <c r="F48" i="548"/>
  <c r="F44" i="548"/>
  <c r="F40" i="548"/>
  <c r="F36" i="548"/>
  <c r="F32" i="548"/>
  <c r="F51" i="548"/>
  <c r="F47" i="548"/>
  <c r="F43" i="548"/>
  <c r="F39" i="548"/>
  <c r="F35" i="548"/>
  <c r="F31" i="548"/>
  <c r="F54" i="548"/>
  <c r="F50" i="548"/>
  <c r="F46" i="548"/>
  <c r="F42" i="548"/>
  <c r="F38" i="548"/>
  <c r="F34" i="548"/>
  <c r="F30" i="548"/>
  <c r="F53" i="548"/>
  <c r="F49" i="548"/>
  <c r="F45" i="548"/>
  <c r="F41" i="548"/>
  <c r="F37" i="548"/>
  <c r="H18" i="548"/>
  <c r="F19" i="548"/>
  <c r="H22" i="548"/>
  <c r="F23" i="548"/>
  <c r="F27" i="548"/>
  <c r="F29" i="548"/>
  <c r="E20" i="548"/>
  <c r="H19" i="548"/>
  <c r="F20" i="548"/>
  <c r="F24" i="548"/>
  <c r="F28" i="548"/>
  <c r="F4" i="547"/>
  <c r="N3" i="547"/>
  <c r="M17" i="547"/>
  <c r="N17" i="547" s="1"/>
  <c r="P17" i="547" s="1"/>
  <c r="D18" i="547"/>
  <c r="O17" i="547"/>
  <c r="E17" i="547"/>
  <c r="K17" i="547" s="1"/>
  <c r="L17" i="547" s="1"/>
  <c r="F21" i="547"/>
  <c r="F25" i="547"/>
  <c r="F17" i="547"/>
  <c r="E18" i="547"/>
  <c r="H17" i="547"/>
  <c r="F18" i="547"/>
  <c r="G18" i="547" s="1"/>
  <c r="F22" i="547"/>
  <c r="F26" i="547"/>
  <c r="E19" i="547"/>
  <c r="C20" i="547"/>
  <c r="F52" i="547"/>
  <c r="F48" i="547"/>
  <c r="F44" i="547"/>
  <c r="F40" i="547"/>
  <c r="F36" i="547"/>
  <c r="F32" i="547"/>
  <c r="F51" i="547"/>
  <c r="F47" i="547"/>
  <c r="F43" i="547"/>
  <c r="F39" i="547"/>
  <c r="F35" i="547"/>
  <c r="F31" i="547"/>
  <c r="F54" i="547"/>
  <c r="F50" i="547"/>
  <c r="F46" i="547"/>
  <c r="F42" i="547"/>
  <c r="F38" i="547"/>
  <c r="F34" i="547"/>
  <c r="F53" i="547"/>
  <c r="F49" i="547"/>
  <c r="F45" i="547"/>
  <c r="F41" i="547"/>
  <c r="F37" i="547"/>
  <c r="F33" i="547"/>
  <c r="F29" i="547"/>
  <c r="F19" i="547"/>
  <c r="F23" i="547"/>
  <c r="F27" i="547"/>
  <c r="E20" i="547"/>
  <c r="H19" i="547"/>
  <c r="F20" i="547"/>
  <c r="F24" i="547"/>
  <c r="F28" i="547"/>
  <c r="F4" i="546"/>
  <c r="M17" i="546" s="1"/>
  <c r="N17" i="546" s="1"/>
  <c r="P17" i="546" s="1"/>
  <c r="N2" i="546"/>
  <c r="N3" i="546"/>
  <c r="D18" i="546"/>
  <c r="O17" i="546"/>
  <c r="C21" i="546"/>
  <c r="E20" i="546"/>
  <c r="F52" i="546"/>
  <c r="F48" i="546"/>
  <c r="F44" i="546"/>
  <c r="F40" i="546"/>
  <c r="F36" i="546"/>
  <c r="F32" i="546"/>
  <c r="F51" i="546"/>
  <c r="F47" i="546"/>
  <c r="F43" i="546"/>
  <c r="F39" i="546"/>
  <c r="F35" i="546"/>
  <c r="F54" i="546"/>
  <c r="F50" i="546"/>
  <c r="F46" i="546"/>
  <c r="F42" i="546"/>
  <c r="F19" i="546"/>
  <c r="F23" i="546"/>
  <c r="F27" i="546"/>
  <c r="F29" i="546"/>
  <c r="F30" i="546"/>
  <c r="F45" i="546"/>
  <c r="H19" i="546"/>
  <c r="F20" i="546"/>
  <c r="F24" i="546"/>
  <c r="F28" i="546"/>
  <c r="F31" i="546"/>
  <c r="F33" i="546"/>
  <c r="F34" i="546"/>
  <c r="E21" i="546"/>
  <c r="F37" i="546"/>
  <c r="F49" i="546"/>
  <c r="E17" i="546"/>
  <c r="K17" i="546" s="1"/>
  <c r="L17" i="546" s="1"/>
  <c r="H20" i="546"/>
  <c r="F21" i="546"/>
  <c r="F25" i="546"/>
  <c r="F17" i="546"/>
  <c r="E18" i="546"/>
  <c r="F38" i="546"/>
  <c r="F53" i="546"/>
  <c r="H17" i="546"/>
  <c r="F18" i="546"/>
  <c r="G18" i="546" s="1"/>
  <c r="H21" i="546"/>
  <c r="F22" i="546"/>
  <c r="F26" i="546"/>
  <c r="E19" i="546"/>
  <c r="F41" i="546"/>
  <c r="M17" i="545"/>
  <c r="N17" i="545" s="1"/>
  <c r="D18" i="545"/>
  <c r="O17" i="545"/>
  <c r="F3" i="545"/>
  <c r="E17" i="545"/>
  <c r="F21" i="545"/>
  <c r="F25" i="545"/>
  <c r="F37" i="545"/>
  <c r="F17" i="545"/>
  <c r="E18" i="545"/>
  <c r="C19" i="545"/>
  <c r="F30" i="545"/>
  <c r="F33" i="545"/>
  <c r="H17" i="545"/>
  <c r="F18" i="545"/>
  <c r="G18" i="545" s="1"/>
  <c r="F22" i="545"/>
  <c r="F26" i="545"/>
  <c r="N2" i="545"/>
  <c r="F52" i="545"/>
  <c r="F48" i="545"/>
  <c r="F44" i="545"/>
  <c r="F40" i="545"/>
  <c r="F36" i="545"/>
  <c r="F32" i="545"/>
  <c r="F51" i="545"/>
  <c r="F47" i="545"/>
  <c r="F43" i="545"/>
  <c r="F39" i="545"/>
  <c r="F35" i="545"/>
  <c r="F31" i="545"/>
  <c r="F54" i="545"/>
  <c r="F50" i="545"/>
  <c r="F46" i="545"/>
  <c r="F42" i="545"/>
  <c r="F38" i="545"/>
  <c r="F53" i="545"/>
  <c r="F49" i="545"/>
  <c r="F45" i="545"/>
  <c r="F41" i="545"/>
  <c r="K17" i="545"/>
  <c r="L17" i="545" s="1"/>
  <c r="H18" i="545"/>
  <c r="F19" i="545"/>
  <c r="F23" i="545"/>
  <c r="F27" i="545"/>
  <c r="F29" i="545"/>
  <c r="H19" i="545"/>
  <c r="F20" i="545"/>
  <c r="F24" i="545"/>
  <c r="F28" i="545"/>
  <c r="M17" i="544"/>
  <c r="N17" i="544" s="1"/>
  <c r="P17" i="544" s="1"/>
  <c r="D18" i="544"/>
  <c r="O17" i="544"/>
  <c r="F3" i="544"/>
  <c r="E17" i="544"/>
  <c r="K17" i="544" s="1"/>
  <c r="L17" i="544" s="1"/>
  <c r="F21" i="544"/>
  <c r="F25" i="544"/>
  <c r="F17" i="544"/>
  <c r="E18" i="544"/>
  <c r="C19" i="544"/>
  <c r="F33" i="544"/>
  <c r="H17" i="544"/>
  <c r="F18" i="544"/>
  <c r="G18" i="544" s="1"/>
  <c r="G19" i="544" s="1"/>
  <c r="F22" i="544"/>
  <c r="F26" i="544"/>
  <c r="E19" i="544"/>
  <c r="N2" i="544"/>
  <c r="F52" i="544"/>
  <c r="F48" i="544"/>
  <c r="F44" i="544"/>
  <c r="F40" i="544"/>
  <c r="F36" i="544"/>
  <c r="F32" i="544"/>
  <c r="F51" i="544"/>
  <c r="F47" i="544"/>
  <c r="F43" i="544"/>
  <c r="F39" i="544"/>
  <c r="F35" i="544"/>
  <c r="F31" i="544"/>
  <c r="F54" i="544"/>
  <c r="F50" i="544"/>
  <c r="F46" i="544"/>
  <c r="F42" i="544"/>
  <c r="F38" i="544"/>
  <c r="F34" i="544"/>
  <c r="F53" i="544"/>
  <c r="F49" i="544"/>
  <c r="F45" i="544"/>
  <c r="F41" i="544"/>
  <c r="F37" i="544"/>
  <c r="H18" i="544"/>
  <c r="F19" i="544"/>
  <c r="F23" i="544"/>
  <c r="F27" i="544"/>
  <c r="F29" i="544"/>
  <c r="H19" i="544"/>
  <c r="F20" i="544"/>
  <c r="F24" i="544"/>
  <c r="F28" i="544"/>
  <c r="F17" i="543"/>
  <c r="N3" i="543"/>
  <c r="M17" i="543"/>
  <c r="N17" i="543" s="1"/>
  <c r="D18" i="543"/>
  <c r="O17" i="543"/>
  <c r="E17" i="543"/>
  <c r="K17" i="543" s="1"/>
  <c r="L17" i="543" s="1"/>
  <c r="H20" i="543"/>
  <c r="F21" i="543"/>
  <c r="F25" i="543"/>
  <c r="F37" i="543"/>
  <c r="F45" i="543"/>
  <c r="F53" i="543"/>
  <c r="H17" i="543"/>
  <c r="F18" i="543"/>
  <c r="G18" i="543" s="1"/>
  <c r="F22" i="543"/>
  <c r="F26" i="543"/>
  <c r="F34" i="543"/>
  <c r="F42" i="543"/>
  <c r="E19" i="543"/>
  <c r="C20" i="543"/>
  <c r="F52" i="543"/>
  <c r="F48" i="543"/>
  <c r="F44" i="543"/>
  <c r="F40" i="543"/>
  <c r="F36" i="543"/>
  <c r="F32" i="543"/>
  <c r="F51" i="543"/>
  <c r="F47" i="543"/>
  <c r="F43" i="543"/>
  <c r="F39" i="543"/>
  <c r="F35" i="543"/>
  <c r="F31" i="543"/>
  <c r="H18" i="543"/>
  <c r="F19" i="543"/>
  <c r="F23" i="543"/>
  <c r="F27" i="543"/>
  <c r="F29" i="543"/>
  <c r="F33" i="543"/>
  <c r="F41" i="543"/>
  <c r="F49" i="543"/>
  <c r="E20" i="543"/>
  <c r="F30" i="543"/>
  <c r="H19" i="543"/>
  <c r="F20" i="543"/>
  <c r="F24" i="543"/>
  <c r="F28" i="543"/>
  <c r="F38" i="543"/>
  <c r="F46" i="543"/>
  <c r="F54" i="543"/>
  <c r="N2" i="542"/>
  <c r="F4" i="542"/>
  <c r="N3" i="542"/>
  <c r="D18" i="542"/>
  <c r="O17" i="542"/>
  <c r="M17" i="542"/>
  <c r="N17" i="542" s="1"/>
  <c r="P17" i="542" s="1"/>
  <c r="C20" i="542"/>
  <c r="F52" i="542"/>
  <c r="F48" i="542"/>
  <c r="F44" i="542"/>
  <c r="F40" i="542"/>
  <c r="F36" i="542"/>
  <c r="F32" i="542"/>
  <c r="F51" i="542"/>
  <c r="F47" i="542"/>
  <c r="F43" i="542"/>
  <c r="F39" i="542"/>
  <c r="F35" i="542"/>
  <c r="F31" i="542"/>
  <c r="F54" i="542"/>
  <c r="F50" i="542"/>
  <c r="F46" i="542"/>
  <c r="F42" i="542"/>
  <c r="F38" i="542"/>
  <c r="F34" i="542"/>
  <c r="F19" i="542"/>
  <c r="F23" i="542"/>
  <c r="F27" i="542"/>
  <c r="F30" i="542"/>
  <c r="F49" i="542"/>
  <c r="F45" i="542"/>
  <c r="H19" i="542"/>
  <c r="F20" i="542"/>
  <c r="F24" i="542"/>
  <c r="F28" i="542"/>
  <c r="F29" i="542"/>
  <c r="F41" i="542"/>
  <c r="F37" i="542"/>
  <c r="E17" i="542"/>
  <c r="K17" i="542" s="1"/>
  <c r="L17" i="542" s="1"/>
  <c r="H20" i="542"/>
  <c r="F21" i="542"/>
  <c r="F25" i="542"/>
  <c r="F33" i="542"/>
  <c r="F17" i="542"/>
  <c r="E18" i="542"/>
  <c r="H17" i="542"/>
  <c r="F18" i="542"/>
  <c r="G18" i="542" s="1"/>
  <c r="G19" i="542" s="1"/>
  <c r="F22" i="542"/>
  <c r="F26" i="542"/>
  <c r="E19" i="542"/>
  <c r="F53" i="542"/>
  <c r="F20" i="541"/>
  <c r="F21" i="541"/>
  <c r="F25" i="541"/>
  <c r="D18" i="541"/>
  <c r="O17" i="541"/>
  <c r="C20" i="541"/>
  <c r="N3" i="541"/>
  <c r="E19" i="541"/>
  <c r="N2" i="541"/>
  <c r="F52" i="541"/>
  <c r="F48" i="541"/>
  <c r="F44" i="541"/>
  <c r="F40" i="541"/>
  <c r="F36" i="541"/>
  <c r="F32" i="541"/>
  <c r="F54" i="541"/>
  <c r="F50" i="541"/>
  <c r="F46" i="541"/>
  <c r="F42" i="541"/>
  <c r="F38" i="541"/>
  <c r="F34" i="541"/>
  <c r="F53" i="541"/>
  <c r="F49" i="541"/>
  <c r="F45" i="541"/>
  <c r="F41" i="541"/>
  <c r="F37" i="541"/>
  <c r="F33" i="541"/>
  <c r="H18" i="541"/>
  <c r="F19" i="541"/>
  <c r="F23" i="541"/>
  <c r="F27" i="541"/>
  <c r="F39" i="541"/>
  <c r="F4" i="541"/>
  <c r="M17" i="541" s="1"/>
  <c r="N17" i="541" s="1"/>
  <c r="P17" i="541" s="1"/>
  <c r="E20" i="541"/>
  <c r="H19" i="541"/>
  <c r="F24" i="541"/>
  <c r="F28" i="541"/>
  <c r="F30" i="541"/>
  <c r="F43" i="541"/>
  <c r="F29" i="541"/>
  <c r="E17" i="541"/>
  <c r="K17" i="541" s="1"/>
  <c r="L17" i="541" s="1"/>
  <c r="F17" i="541"/>
  <c r="E18" i="541"/>
  <c r="H17" i="541"/>
  <c r="F18" i="541"/>
  <c r="G18" i="541" s="1"/>
  <c r="G19" i="541" s="1"/>
  <c r="G20" i="541" s="1"/>
  <c r="G21" i="541" s="1"/>
  <c r="F22" i="541"/>
  <c r="F26" i="541"/>
  <c r="F31" i="541"/>
  <c r="F35" i="541"/>
  <c r="F51" i="541"/>
  <c r="F4" i="540"/>
  <c r="N3" i="540"/>
  <c r="D18" i="540"/>
  <c r="O17" i="540"/>
  <c r="M17" i="540"/>
  <c r="N17" i="540" s="1"/>
  <c r="P17" i="540" s="1"/>
  <c r="C20" i="540"/>
  <c r="E19" i="540"/>
  <c r="F52" i="540"/>
  <c r="F48" i="540"/>
  <c r="F44" i="540"/>
  <c r="F40" i="540"/>
  <c r="F36" i="540"/>
  <c r="F32" i="540"/>
  <c r="F51" i="540"/>
  <c r="F47" i="540"/>
  <c r="F43" i="540"/>
  <c r="F39" i="540"/>
  <c r="F35" i="540"/>
  <c r="F31" i="540"/>
  <c r="F54" i="540"/>
  <c r="F50" i="540"/>
  <c r="F46" i="540"/>
  <c r="F53" i="540"/>
  <c r="F49" i="540"/>
  <c r="F45" i="540"/>
  <c r="F41" i="540"/>
  <c r="F37" i="540"/>
  <c r="F33" i="540"/>
  <c r="F29" i="540"/>
  <c r="F19" i="540"/>
  <c r="F23" i="540"/>
  <c r="F27" i="540"/>
  <c r="F42" i="540"/>
  <c r="E20" i="540"/>
  <c r="H19" i="540"/>
  <c r="F20" i="540"/>
  <c r="F24" i="540"/>
  <c r="F28" i="540"/>
  <c r="F30" i="540"/>
  <c r="E17" i="540"/>
  <c r="K17" i="540" s="1"/>
  <c r="L17" i="540" s="1"/>
  <c r="H20" i="540"/>
  <c r="F21" i="540"/>
  <c r="F25" i="540"/>
  <c r="F34" i="540"/>
  <c r="F17" i="540"/>
  <c r="E18" i="540"/>
  <c r="H17" i="540"/>
  <c r="F18" i="540"/>
  <c r="G18" i="540" s="1"/>
  <c r="F22" i="540"/>
  <c r="F26" i="540"/>
  <c r="F38" i="540"/>
  <c r="F17" i="539"/>
  <c r="M17" i="539"/>
  <c r="N17" i="539" s="1"/>
  <c r="D18" i="539"/>
  <c r="O17" i="539"/>
  <c r="C21" i="539"/>
  <c r="F3" i="539"/>
  <c r="E17" i="539"/>
  <c r="K17" i="539" s="1"/>
  <c r="L17" i="539" s="1"/>
  <c r="H20" i="539"/>
  <c r="F21" i="539"/>
  <c r="F25" i="539"/>
  <c r="F45" i="539"/>
  <c r="E18" i="539"/>
  <c r="H17" i="539"/>
  <c r="F18" i="539"/>
  <c r="G18" i="539" s="1"/>
  <c r="G19" i="539" s="1"/>
  <c r="H21" i="539"/>
  <c r="F22" i="539"/>
  <c r="F26" i="539"/>
  <c r="F33" i="539"/>
  <c r="F49" i="539"/>
  <c r="E19" i="539"/>
  <c r="N2" i="539"/>
  <c r="F52" i="539"/>
  <c r="F48" i="539"/>
  <c r="F44" i="539"/>
  <c r="F40" i="539"/>
  <c r="F36" i="539"/>
  <c r="F32" i="539"/>
  <c r="F51" i="539"/>
  <c r="F47" i="539"/>
  <c r="F43" i="539"/>
  <c r="F39" i="539"/>
  <c r="F35" i="539"/>
  <c r="F31" i="539"/>
  <c r="F54" i="539"/>
  <c r="F50" i="539"/>
  <c r="F46" i="539"/>
  <c r="F42" i="539"/>
  <c r="F38" i="539"/>
  <c r="F34" i="539"/>
  <c r="H18" i="539"/>
  <c r="F19" i="539"/>
  <c r="F23" i="539"/>
  <c r="F27" i="539"/>
  <c r="F37" i="539"/>
  <c r="F53" i="539"/>
  <c r="E20" i="539"/>
  <c r="F30" i="539"/>
  <c r="H19" i="539"/>
  <c r="F20" i="539"/>
  <c r="F24" i="539"/>
  <c r="F28" i="539"/>
  <c r="F41" i="539"/>
  <c r="F20" i="538"/>
  <c r="F28" i="538"/>
  <c r="F30" i="538"/>
  <c r="F31" i="538"/>
  <c r="D18" i="538"/>
  <c r="O17" i="538"/>
  <c r="H19" i="538"/>
  <c r="C20" i="538"/>
  <c r="N3" i="538"/>
  <c r="H17" i="538"/>
  <c r="F18" i="538"/>
  <c r="G18" i="538" s="1"/>
  <c r="F22" i="538"/>
  <c r="F26" i="538"/>
  <c r="F33" i="538"/>
  <c r="E19" i="538"/>
  <c r="N2" i="538"/>
  <c r="F52" i="538"/>
  <c r="F48" i="538"/>
  <c r="F44" i="538"/>
  <c r="F40" i="538"/>
  <c r="F36" i="538"/>
  <c r="F32" i="538"/>
  <c r="F51" i="538"/>
  <c r="F47" i="538"/>
  <c r="F43" i="538"/>
  <c r="F39" i="538"/>
  <c r="F35" i="538"/>
  <c r="F54" i="538"/>
  <c r="F50" i="538"/>
  <c r="F46" i="538"/>
  <c r="F42" i="538"/>
  <c r="F53" i="538"/>
  <c r="F49" i="538"/>
  <c r="F45" i="538"/>
  <c r="F41" i="538"/>
  <c r="H18" i="538"/>
  <c r="F19" i="538"/>
  <c r="F23" i="538"/>
  <c r="F27" i="538"/>
  <c r="F4" i="538"/>
  <c r="M17" i="538" s="1"/>
  <c r="N17" i="538" s="1"/>
  <c r="E20" i="538"/>
  <c r="F29" i="538"/>
  <c r="E17" i="538"/>
  <c r="K17" i="538" s="1"/>
  <c r="L17" i="538" s="1"/>
  <c r="H20" i="538"/>
  <c r="F21" i="538"/>
  <c r="F25" i="538"/>
  <c r="F34" i="538"/>
  <c r="F38" i="538"/>
  <c r="F17" i="538"/>
  <c r="E18" i="538"/>
  <c r="F21" i="537"/>
  <c r="F25" i="537"/>
  <c r="M17" i="537"/>
  <c r="N17" i="537" s="1"/>
  <c r="P17" i="537" s="1"/>
  <c r="D18" i="537"/>
  <c r="O17" i="537"/>
  <c r="F3" i="537"/>
  <c r="E17" i="537"/>
  <c r="K17" i="537" s="1"/>
  <c r="L17" i="537" s="1"/>
  <c r="F17" i="537"/>
  <c r="E18" i="537"/>
  <c r="C19" i="537"/>
  <c r="H17" i="537"/>
  <c r="F18" i="537"/>
  <c r="G18" i="537" s="1"/>
  <c r="F22" i="537"/>
  <c r="E19" i="537"/>
  <c r="N2" i="537"/>
  <c r="F52" i="537"/>
  <c r="F48" i="537"/>
  <c r="F44" i="537"/>
  <c r="F40" i="537"/>
  <c r="F36" i="537"/>
  <c r="F32" i="537"/>
  <c r="F51" i="537"/>
  <c r="F47" i="537"/>
  <c r="F43" i="537"/>
  <c r="F39" i="537"/>
  <c r="F35" i="537"/>
  <c r="F54" i="537"/>
  <c r="F50" i="537"/>
  <c r="F46" i="537"/>
  <c r="F42" i="537"/>
  <c r="F38" i="537"/>
  <c r="F34" i="537"/>
  <c r="F30" i="537"/>
  <c r="F53" i="537"/>
  <c r="F49" i="537"/>
  <c r="F45" i="537"/>
  <c r="F41" i="537"/>
  <c r="F37" i="537"/>
  <c r="F33" i="537"/>
  <c r="H18" i="537"/>
  <c r="F19" i="537"/>
  <c r="F23" i="537"/>
  <c r="F27" i="537"/>
  <c r="F29" i="537"/>
  <c r="H19" i="537"/>
  <c r="F20" i="537"/>
  <c r="F24" i="537"/>
  <c r="F28" i="537"/>
  <c r="F31" i="537"/>
  <c r="F4" i="536"/>
  <c r="D18" i="536"/>
  <c r="O17" i="536"/>
  <c r="M17" i="536"/>
  <c r="N17" i="536" s="1"/>
  <c r="P17" i="536" s="1"/>
  <c r="C20" i="536"/>
  <c r="E20" i="536"/>
  <c r="F29" i="536"/>
  <c r="F34" i="536"/>
  <c r="H19" i="536"/>
  <c r="F20" i="536"/>
  <c r="F24" i="536"/>
  <c r="F28" i="536"/>
  <c r="F3" i="536"/>
  <c r="E17" i="536"/>
  <c r="K17" i="536" s="1"/>
  <c r="L17" i="536" s="1"/>
  <c r="H20" i="536"/>
  <c r="F21" i="536"/>
  <c r="F25" i="536"/>
  <c r="F30" i="536"/>
  <c r="F17" i="536"/>
  <c r="E18" i="536"/>
  <c r="F31" i="536"/>
  <c r="H17" i="536"/>
  <c r="F18" i="536"/>
  <c r="G18" i="536" s="1"/>
  <c r="G19" i="536" s="1"/>
  <c r="G20" i="536" s="1"/>
  <c r="G21" i="536" s="1"/>
  <c r="G22" i="536" s="1"/>
  <c r="G23" i="536" s="1"/>
  <c r="G24" i="536" s="1"/>
  <c r="G25" i="536" s="1"/>
  <c r="G26" i="536" s="1"/>
  <c r="F22" i="536"/>
  <c r="F26" i="536"/>
  <c r="F37" i="536"/>
  <c r="E19" i="536"/>
  <c r="F52" i="536"/>
  <c r="F48" i="536"/>
  <c r="F44" i="536"/>
  <c r="F40" i="536"/>
  <c r="F36" i="536"/>
  <c r="F32" i="536"/>
  <c r="F51" i="536"/>
  <c r="F47" i="536"/>
  <c r="F43" i="536"/>
  <c r="F39" i="536"/>
  <c r="F35" i="536"/>
  <c r="F54" i="536"/>
  <c r="F50" i="536"/>
  <c r="F46" i="536"/>
  <c r="F42" i="536"/>
  <c r="F38" i="536"/>
  <c r="F53" i="536"/>
  <c r="F49" i="536"/>
  <c r="F45" i="536"/>
  <c r="F41" i="536"/>
  <c r="H18" i="536"/>
  <c r="F19" i="536"/>
  <c r="F23" i="536"/>
  <c r="F27" i="536"/>
  <c r="F20" i="535"/>
  <c r="F24" i="535"/>
  <c r="F28" i="535"/>
  <c r="D18" i="535"/>
  <c r="O17" i="535"/>
  <c r="M17" i="535"/>
  <c r="N17" i="535" s="1"/>
  <c r="P17" i="535" s="1"/>
  <c r="K17" i="535"/>
  <c r="L17" i="535" s="1"/>
  <c r="F3" i="535"/>
  <c r="E17" i="535"/>
  <c r="F21" i="535"/>
  <c r="F25" i="535"/>
  <c r="F17" i="535"/>
  <c r="E18" i="535"/>
  <c r="C19" i="535"/>
  <c r="E19" i="535" s="1"/>
  <c r="H17" i="535"/>
  <c r="F18" i="535"/>
  <c r="G18" i="535" s="1"/>
  <c r="F22" i="535"/>
  <c r="N2" i="535"/>
  <c r="F52" i="535"/>
  <c r="F48" i="535"/>
  <c r="F44" i="535"/>
  <c r="F40" i="535"/>
  <c r="F36" i="535"/>
  <c r="F32" i="535"/>
  <c r="F51" i="535"/>
  <c r="F47" i="535"/>
  <c r="F43" i="535"/>
  <c r="F39" i="535"/>
  <c r="F35" i="535"/>
  <c r="F54" i="535"/>
  <c r="F50" i="535"/>
  <c r="F46" i="535"/>
  <c r="F42" i="535"/>
  <c r="F38" i="535"/>
  <c r="F34" i="535"/>
  <c r="F53" i="535"/>
  <c r="F49" i="535"/>
  <c r="F45" i="535"/>
  <c r="F41" i="535"/>
  <c r="F37" i="535"/>
  <c r="F33" i="535"/>
  <c r="F29" i="535"/>
  <c r="H18" i="535"/>
  <c r="F19" i="535"/>
  <c r="F23" i="535"/>
  <c r="F27" i="535"/>
  <c r="F30" i="535"/>
  <c r="F31" i="535"/>
  <c r="F4" i="534"/>
  <c r="F21" i="534"/>
  <c r="F3" i="534"/>
  <c r="N3" i="534" s="1"/>
  <c r="F25" i="534"/>
  <c r="F33" i="534"/>
  <c r="M17" i="534"/>
  <c r="N17" i="534" s="1"/>
  <c r="E17" i="534"/>
  <c r="O17" i="534"/>
  <c r="D18" i="534"/>
  <c r="F17" i="534"/>
  <c r="E18" i="534"/>
  <c r="C19" i="534"/>
  <c r="F37" i="534"/>
  <c r="H17" i="534"/>
  <c r="F18" i="534"/>
  <c r="G18" i="534" s="1"/>
  <c r="G19" i="534" s="1"/>
  <c r="F22" i="534"/>
  <c r="F52" i="534"/>
  <c r="F48" i="534"/>
  <c r="F44" i="534"/>
  <c r="F40" i="534"/>
  <c r="F36" i="534"/>
  <c r="F51" i="534"/>
  <c r="F47" i="534"/>
  <c r="F43" i="534"/>
  <c r="F39" i="534"/>
  <c r="F35" i="534"/>
  <c r="F31" i="534"/>
  <c r="F54" i="534"/>
  <c r="F50" i="534"/>
  <c r="F46" i="534"/>
  <c r="F42" i="534"/>
  <c r="F38" i="534"/>
  <c r="F34" i="534"/>
  <c r="F30" i="534"/>
  <c r="F53" i="534"/>
  <c r="F49" i="534"/>
  <c r="F45" i="534"/>
  <c r="F41" i="534"/>
  <c r="K17" i="534"/>
  <c r="L17" i="534" s="1"/>
  <c r="H18" i="534"/>
  <c r="F19" i="534"/>
  <c r="F23" i="534"/>
  <c r="F27" i="534"/>
  <c r="F29" i="534"/>
  <c r="F32" i="534"/>
  <c r="H19" i="534"/>
  <c r="F20" i="534"/>
  <c r="F24" i="534"/>
  <c r="F28" i="534"/>
  <c r="F18" i="533"/>
  <c r="G18" i="533" s="1"/>
  <c r="N3" i="533"/>
  <c r="C20" i="533"/>
  <c r="D18" i="533"/>
  <c r="O17" i="533"/>
  <c r="M17" i="533"/>
  <c r="N17" i="533" s="1"/>
  <c r="H17" i="533"/>
  <c r="F22" i="533"/>
  <c r="E19" i="533"/>
  <c r="N2" i="533"/>
  <c r="F52" i="533"/>
  <c r="F48" i="533"/>
  <c r="F44" i="533"/>
  <c r="F40" i="533"/>
  <c r="F51" i="533"/>
  <c r="F47" i="533"/>
  <c r="F43" i="533"/>
  <c r="F39" i="533"/>
  <c r="F35" i="533"/>
  <c r="F54" i="533"/>
  <c r="F50" i="533"/>
  <c r="F46" i="533"/>
  <c r="F42" i="533"/>
  <c r="F38" i="533"/>
  <c r="F34" i="533"/>
  <c r="F53" i="533"/>
  <c r="F49" i="533"/>
  <c r="F45" i="533"/>
  <c r="F41" i="533"/>
  <c r="F37" i="533"/>
  <c r="F33" i="533"/>
  <c r="F29" i="533"/>
  <c r="H18" i="533"/>
  <c r="F19" i="533"/>
  <c r="G19" i="533" s="1"/>
  <c r="F23" i="533"/>
  <c r="F27" i="533"/>
  <c r="F36" i="533"/>
  <c r="E20" i="533"/>
  <c r="F30" i="533"/>
  <c r="F32" i="533"/>
  <c r="H19" i="533"/>
  <c r="F20" i="533"/>
  <c r="F24" i="533"/>
  <c r="F28" i="533"/>
  <c r="F31" i="533"/>
  <c r="E17" i="533"/>
  <c r="K17" i="533" s="1"/>
  <c r="L17" i="533" s="1"/>
  <c r="H20" i="533"/>
  <c r="F21" i="533"/>
  <c r="F25" i="533"/>
  <c r="F17" i="533"/>
  <c r="E18" i="533"/>
  <c r="F17" i="532"/>
  <c r="F18" i="532"/>
  <c r="G18" i="532" s="1"/>
  <c r="N3" i="532"/>
  <c r="D18" i="532"/>
  <c r="O17" i="532"/>
  <c r="E18" i="532"/>
  <c r="H17" i="532"/>
  <c r="F22" i="532"/>
  <c r="F26" i="532"/>
  <c r="F29" i="532"/>
  <c r="E19" i="532"/>
  <c r="C20" i="532"/>
  <c r="N2" i="532"/>
  <c r="F52" i="532"/>
  <c r="F48" i="532"/>
  <c r="F44" i="532"/>
  <c r="F40" i="532"/>
  <c r="F36" i="532"/>
  <c r="F32" i="532"/>
  <c r="F51" i="532"/>
  <c r="F47" i="532"/>
  <c r="F43" i="532"/>
  <c r="F39" i="532"/>
  <c r="F35" i="532"/>
  <c r="F31" i="532"/>
  <c r="F54" i="532"/>
  <c r="F50" i="532"/>
  <c r="F46" i="532"/>
  <c r="F42" i="532"/>
  <c r="F38" i="532"/>
  <c r="F34" i="532"/>
  <c r="F30" i="532"/>
  <c r="H18" i="532"/>
  <c r="F19" i="532"/>
  <c r="G19" i="532" s="1"/>
  <c r="F23" i="532"/>
  <c r="F27" i="532"/>
  <c r="F33" i="532"/>
  <c r="F49" i="532"/>
  <c r="F4" i="532"/>
  <c r="M17" i="532" s="1"/>
  <c r="N17" i="532" s="1"/>
  <c r="P17" i="532" s="1"/>
  <c r="E20" i="532"/>
  <c r="H19" i="532"/>
  <c r="F20" i="532"/>
  <c r="F24" i="532"/>
  <c r="F28" i="532"/>
  <c r="F37" i="532"/>
  <c r="F53" i="532"/>
  <c r="E17" i="532"/>
  <c r="K17" i="532" s="1"/>
  <c r="L17" i="532" s="1"/>
  <c r="F21" i="532"/>
  <c r="F25" i="532"/>
  <c r="F41" i="532"/>
  <c r="F4" i="531"/>
  <c r="N3" i="531"/>
  <c r="D18" i="531"/>
  <c r="O17" i="531"/>
  <c r="M17" i="531"/>
  <c r="N17" i="531" s="1"/>
  <c r="F17" i="531"/>
  <c r="E18" i="531"/>
  <c r="H17" i="531"/>
  <c r="F18" i="531"/>
  <c r="G18" i="531" s="1"/>
  <c r="F22" i="531"/>
  <c r="E19" i="531"/>
  <c r="C20" i="531"/>
  <c r="N2" i="531"/>
  <c r="F52" i="531"/>
  <c r="F48" i="531"/>
  <c r="F44" i="531"/>
  <c r="F40" i="531"/>
  <c r="F36" i="531"/>
  <c r="F32" i="531"/>
  <c r="F51" i="531"/>
  <c r="F47" i="531"/>
  <c r="F43" i="531"/>
  <c r="F39" i="531"/>
  <c r="F35" i="531"/>
  <c r="F31" i="531"/>
  <c r="F54" i="531"/>
  <c r="F50" i="531"/>
  <c r="F46" i="531"/>
  <c r="F42" i="531"/>
  <c r="F38" i="531"/>
  <c r="F34" i="531"/>
  <c r="F30" i="531"/>
  <c r="F53" i="531"/>
  <c r="F49" i="531"/>
  <c r="F45" i="531"/>
  <c r="F41" i="531"/>
  <c r="F37" i="531"/>
  <c r="F33" i="531"/>
  <c r="F19" i="531"/>
  <c r="F23" i="531"/>
  <c r="F27" i="531"/>
  <c r="F29" i="531"/>
  <c r="E20" i="531"/>
  <c r="H19" i="531"/>
  <c r="F20" i="531"/>
  <c r="F24" i="531"/>
  <c r="F28" i="531"/>
  <c r="E17" i="531"/>
  <c r="K17" i="531" s="1"/>
  <c r="L17" i="531" s="1"/>
  <c r="H20" i="531"/>
  <c r="F21" i="531"/>
  <c r="F25" i="531"/>
  <c r="N3" i="530"/>
  <c r="D18" i="530"/>
  <c r="O17" i="530"/>
  <c r="C20" i="530"/>
  <c r="E19" i="530"/>
  <c r="N2" i="530"/>
  <c r="F52" i="530"/>
  <c r="F48" i="530"/>
  <c r="F44" i="530"/>
  <c r="F40" i="530"/>
  <c r="F36" i="530"/>
  <c r="F32" i="530"/>
  <c r="F51" i="530"/>
  <c r="F47" i="530"/>
  <c r="F43" i="530"/>
  <c r="F39" i="530"/>
  <c r="F54" i="530"/>
  <c r="F50" i="530"/>
  <c r="F46" i="530"/>
  <c r="F42" i="530"/>
  <c r="F38" i="530"/>
  <c r="F53" i="530"/>
  <c r="F49" i="530"/>
  <c r="F45" i="530"/>
  <c r="F41" i="530"/>
  <c r="H18" i="530"/>
  <c r="F19" i="530"/>
  <c r="F23" i="530"/>
  <c r="F27" i="530"/>
  <c r="F4" i="530"/>
  <c r="M17" i="530" s="1"/>
  <c r="N17" i="530" s="1"/>
  <c r="P17" i="530" s="1"/>
  <c r="E20" i="530"/>
  <c r="F29" i="530"/>
  <c r="F30" i="530"/>
  <c r="H19" i="530"/>
  <c r="F20" i="530"/>
  <c r="F24" i="530"/>
  <c r="F28" i="530"/>
  <c r="F31" i="530"/>
  <c r="F35" i="530"/>
  <c r="F37" i="530"/>
  <c r="E17" i="530"/>
  <c r="K17" i="530" s="1"/>
  <c r="L17" i="530" s="1"/>
  <c r="H20" i="530"/>
  <c r="F21" i="530"/>
  <c r="F25" i="530"/>
  <c r="F34" i="530"/>
  <c r="F17" i="530"/>
  <c r="E18" i="530"/>
  <c r="H17" i="530"/>
  <c r="F18" i="530"/>
  <c r="G18" i="530" s="1"/>
  <c r="G19" i="530" s="1"/>
  <c r="G20" i="530" s="1"/>
  <c r="G21" i="530" s="1"/>
  <c r="F22" i="530"/>
  <c r="F26" i="530"/>
  <c r="F20" i="529"/>
  <c r="F24" i="529"/>
  <c r="F28" i="529"/>
  <c r="D18" i="529"/>
  <c r="O17" i="529"/>
  <c r="N3" i="529"/>
  <c r="F17" i="529"/>
  <c r="E18" i="529"/>
  <c r="H17" i="529"/>
  <c r="F18" i="529"/>
  <c r="G18" i="529" s="1"/>
  <c r="F22" i="529"/>
  <c r="F26" i="529"/>
  <c r="E19" i="529"/>
  <c r="C20" i="529"/>
  <c r="N2" i="529"/>
  <c r="F52" i="529"/>
  <c r="F48" i="529"/>
  <c r="F44" i="529"/>
  <c r="F40" i="529"/>
  <c r="F36" i="529"/>
  <c r="F32" i="529"/>
  <c r="F51" i="529"/>
  <c r="F47" i="529"/>
  <c r="F43" i="529"/>
  <c r="F39" i="529"/>
  <c r="F35" i="529"/>
  <c r="F31" i="529"/>
  <c r="F54" i="529"/>
  <c r="F50" i="529"/>
  <c r="F46" i="529"/>
  <c r="F42" i="529"/>
  <c r="F38" i="529"/>
  <c r="F53" i="529"/>
  <c r="F49" i="529"/>
  <c r="F45" i="529"/>
  <c r="F41" i="529"/>
  <c r="H18" i="529"/>
  <c r="F19" i="529"/>
  <c r="F23" i="529"/>
  <c r="F27" i="529"/>
  <c r="F34" i="529"/>
  <c r="F4" i="529"/>
  <c r="M17" i="529" s="1"/>
  <c r="N17" i="529" s="1"/>
  <c r="P17" i="529" s="1"/>
  <c r="E20" i="529"/>
  <c r="F30" i="529"/>
  <c r="F33" i="529"/>
  <c r="F37" i="529"/>
  <c r="E17" i="529"/>
  <c r="K17" i="529" s="1"/>
  <c r="L17" i="529" s="1"/>
  <c r="H20" i="529"/>
  <c r="F21" i="529"/>
  <c r="F25" i="529"/>
  <c r="F20" i="528"/>
  <c r="F24" i="528"/>
  <c r="F42" i="528"/>
  <c r="D18" i="528"/>
  <c r="O17" i="528"/>
  <c r="C20" i="528"/>
  <c r="H19" i="528"/>
  <c r="F4" i="528"/>
  <c r="M17" i="528" s="1"/>
  <c r="N17" i="528" s="1"/>
  <c r="P17" i="528" s="1"/>
  <c r="E20" i="528"/>
  <c r="F3" i="528"/>
  <c r="F33" i="528"/>
  <c r="E17" i="528"/>
  <c r="K17" i="528" s="1"/>
  <c r="L17" i="528" s="1"/>
  <c r="H20" i="528"/>
  <c r="F21" i="528"/>
  <c r="F25" i="528"/>
  <c r="F38" i="528"/>
  <c r="F17" i="528"/>
  <c r="E18" i="528"/>
  <c r="H17" i="528"/>
  <c r="F18" i="528"/>
  <c r="G18" i="528" s="1"/>
  <c r="F22" i="528"/>
  <c r="F26" i="528"/>
  <c r="F29" i="528"/>
  <c r="E19" i="528"/>
  <c r="F52" i="528"/>
  <c r="F48" i="528"/>
  <c r="F44" i="528"/>
  <c r="F40" i="528"/>
  <c r="F36" i="528"/>
  <c r="F32" i="528"/>
  <c r="F51" i="528"/>
  <c r="F47" i="528"/>
  <c r="F43" i="528"/>
  <c r="F39" i="528"/>
  <c r="F35" i="528"/>
  <c r="F31" i="528"/>
  <c r="F54" i="528"/>
  <c r="F50" i="528"/>
  <c r="F46" i="528"/>
  <c r="F53" i="528"/>
  <c r="F49" i="528"/>
  <c r="F45" i="528"/>
  <c r="F41" i="528"/>
  <c r="F37" i="528"/>
  <c r="H18" i="528"/>
  <c r="F19" i="528"/>
  <c r="F23" i="528"/>
  <c r="F27" i="528"/>
  <c r="F30" i="528"/>
  <c r="F3" i="527"/>
  <c r="F4" i="527"/>
  <c r="D19" i="527"/>
  <c r="O18" i="527"/>
  <c r="M18" i="527"/>
  <c r="N18" i="527" s="1"/>
  <c r="P18" i="527" s="1"/>
  <c r="C20" i="527"/>
  <c r="E20" i="527"/>
  <c r="F30" i="527"/>
  <c r="M17" i="527"/>
  <c r="N17" i="527" s="1"/>
  <c r="H19" i="527"/>
  <c r="F20" i="527"/>
  <c r="F24" i="527"/>
  <c r="F28" i="527"/>
  <c r="F45" i="527"/>
  <c r="E17" i="527"/>
  <c r="K17" i="527" s="1"/>
  <c r="L17" i="527" s="1"/>
  <c r="O17" i="527"/>
  <c r="H20" i="527"/>
  <c r="F21" i="527"/>
  <c r="F25" i="527"/>
  <c r="F49" i="527"/>
  <c r="F17" i="527"/>
  <c r="E18" i="527"/>
  <c r="N3" i="527"/>
  <c r="H17" i="527"/>
  <c r="F18" i="527"/>
  <c r="G18" i="527" s="1"/>
  <c r="F22" i="527"/>
  <c r="F26" i="527"/>
  <c r="F33" i="527"/>
  <c r="F37" i="527"/>
  <c r="F53" i="527"/>
  <c r="E19" i="527"/>
  <c r="F52" i="527"/>
  <c r="F48" i="527"/>
  <c r="F44" i="527"/>
  <c r="F40" i="527"/>
  <c r="F36" i="527"/>
  <c r="F32" i="527"/>
  <c r="F51" i="527"/>
  <c r="F47" i="527"/>
  <c r="F43" i="527"/>
  <c r="F39" i="527"/>
  <c r="F35" i="527"/>
  <c r="F31" i="527"/>
  <c r="F54" i="527"/>
  <c r="F50" i="527"/>
  <c r="F46" i="527"/>
  <c r="F42" i="527"/>
  <c r="F38" i="527"/>
  <c r="H18" i="527"/>
  <c r="F19" i="527"/>
  <c r="F23" i="527"/>
  <c r="F27" i="527"/>
  <c r="F34" i="527"/>
  <c r="F41" i="527"/>
  <c r="F20" i="526"/>
  <c r="N3" i="526"/>
  <c r="D18" i="526"/>
  <c r="O17" i="526"/>
  <c r="F17" i="526"/>
  <c r="E18" i="526"/>
  <c r="H17" i="526"/>
  <c r="F18" i="526"/>
  <c r="G18" i="526" s="1"/>
  <c r="F22" i="526"/>
  <c r="F26" i="526"/>
  <c r="E19" i="526"/>
  <c r="C20" i="526"/>
  <c r="N2" i="526"/>
  <c r="F52" i="526"/>
  <c r="F48" i="526"/>
  <c r="F44" i="526"/>
  <c r="F40" i="526"/>
  <c r="F36" i="526"/>
  <c r="F32" i="526"/>
  <c r="F54" i="526"/>
  <c r="F50" i="526"/>
  <c r="F46" i="526"/>
  <c r="F42" i="526"/>
  <c r="F38" i="526"/>
  <c r="F34" i="526"/>
  <c r="F30" i="526"/>
  <c r="F53" i="526"/>
  <c r="F49" i="526"/>
  <c r="F45" i="526"/>
  <c r="F41" i="526"/>
  <c r="F37" i="526"/>
  <c r="F33" i="526"/>
  <c r="F29" i="526"/>
  <c r="H18" i="526"/>
  <c r="F19" i="526"/>
  <c r="F23" i="526"/>
  <c r="F27" i="526"/>
  <c r="F43" i="526"/>
  <c r="F4" i="526"/>
  <c r="M17" i="526" s="1"/>
  <c r="N17" i="526" s="1"/>
  <c r="P17" i="526" s="1"/>
  <c r="E20" i="526"/>
  <c r="F24" i="526"/>
  <c r="F28" i="526"/>
  <c r="F31" i="526"/>
  <c r="F47" i="526"/>
  <c r="E17" i="526"/>
  <c r="K17" i="526" s="1"/>
  <c r="L17" i="526" s="1"/>
  <c r="F21" i="526"/>
  <c r="F25" i="526"/>
  <c r="F35" i="526"/>
  <c r="F51" i="526"/>
  <c r="F21" i="525"/>
  <c r="F25" i="525"/>
  <c r="D18" i="525"/>
  <c r="O17" i="525"/>
  <c r="C22" i="525"/>
  <c r="N3" i="525"/>
  <c r="E17" i="525"/>
  <c r="K17" i="525" s="1"/>
  <c r="L17" i="525" s="1"/>
  <c r="F17" i="525"/>
  <c r="E18" i="525"/>
  <c r="E22" i="525"/>
  <c r="F31" i="525"/>
  <c r="H17" i="525"/>
  <c r="F18" i="525"/>
  <c r="G18" i="525" s="1"/>
  <c r="H21" i="525"/>
  <c r="F22" i="525"/>
  <c r="E19" i="525"/>
  <c r="N2" i="525"/>
  <c r="F52" i="525"/>
  <c r="F48" i="525"/>
  <c r="F44" i="525"/>
  <c r="F40" i="525"/>
  <c r="F36" i="525"/>
  <c r="F32" i="525"/>
  <c r="F51" i="525"/>
  <c r="F47" i="525"/>
  <c r="F43" i="525"/>
  <c r="F39" i="525"/>
  <c r="F54" i="525"/>
  <c r="F50" i="525"/>
  <c r="F46" i="525"/>
  <c r="F42" i="525"/>
  <c r="F38" i="525"/>
  <c r="F34" i="525"/>
  <c r="F30" i="525"/>
  <c r="F53" i="525"/>
  <c r="F49" i="525"/>
  <c r="F45" i="525"/>
  <c r="F41" i="525"/>
  <c r="F37" i="525"/>
  <c r="F33" i="525"/>
  <c r="F29" i="525"/>
  <c r="H18" i="525"/>
  <c r="F19" i="525"/>
  <c r="H22" i="525"/>
  <c r="F23" i="525"/>
  <c r="F27" i="525"/>
  <c r="F4" i="525"/>
  <c r="M17" i="525" s="1"/>
  <c r="N17" i="525" s="1"/>
  <c r="P17" i="525" s="1"/>
  <c r="E20" i="525"/>
  <c r="H19" i="525"/>
  <c r="F20" i="525"/>
  <c r="F24" i="525"/>
  <c r="F28" i="525"/>
  <c r="F35" i="525"/>
  <c r="E21" i="525"/>
  <c r="F4" i="524"/>
  <c r="M17" i="524" s="1"/>
  <c r="N17" i="524" s="1"/>
  <c r="P17" i="524" s="1"/>
  <c r="N3" i="524"/>
  <c r="D18" i="524"/>
  <c r="O17" i="524"/>
  <c r="C20" i="524"/>
  <c r="F18" i="524"/>
  <c r="G18" i="524" s="1"/>
  <c r="F22" i="524"/>
  <c r="F26" i="524"/>
  <c r="F32" i="524"/>
  <c r="E19" i="524"/>
  <c r="N2" i="524"/>
  <c r="F52" i="524"/>
  <c r="F48" i="524"/>
  <c r="F44" i="524"/>
  <c r="F40" i="524"/>
  <c r="F51" i="524"/>
  <c r="F47" i="524"/>
  <c r="F43" i="524"/>
  <c r="F39" i="524"/>
  <c r="F35" i="524"/>
  <c r="F31" i="524"/>
  <c r="F54" i="524"/>
  <c r="F50" i="524"/>
  <c r="F46" i="524"/>
  <c r="F42" i="524"/>
  <c r="F38" i="524"/>
  <c r="F34" i="524"/>
  <c r="F30" i="524"/>
  <c r="H18" i="524"/>
  <c r="F19" i="524"/>
  <c r="F23" i="524"/>
  <c r="F27" i="524"/>
  <c r="F29" i="524"/>
  <c r="F37" i="524"/>
  <c r="F53" i="524"/>
  <c r="E20" i="524"/>
  <c r="H19" i="524"/>
  <c r="F20" i="524"/>
  <c r="F24" i="524"/>
  <c r="F28" i="524"/>
  <c r="F36" i="524"/>
  <c r="F41" i="524"/>
  <c r="E17" i="524"/>
  <c r="K17" i="524" s="1"/>
  <c r="L17" i="524" s="1"/>
  <c r="F21" i="524"/>
  <c r="F25" i="524"/>
  <c r="F33" i="524"/>
  <c r="F45" i="524"/>
  <c r="F17" i="524"/>
  <c r="E18" i="524"/>
  <c r="N3" i="523"/>
  <c r="D18" i="523"/>
  <c r="O17" i="523"/>
  <c r="E17" i="523"/>
  <c r="K17" i="523" s="1"/>
  <c r="L17" i="523" s="1"/>
  <c r="F21" i="523"/>
  <c r="F25" i="523"/>
  <c r="F17" i="523"/>
  <c r="E18" i="523"/>
  <c r="H17" i="523"/>
  <c r="F18" i="523"/>
  <c r="G18" i="523" s="1"/>
  <c r="F22" i="523"/>
  <c r="F26" i="523"/>
  <c r="E19" i="523"/>
  <c r="C20" i="523"/>
  <c r="N2" i="523"/>
  <c r="F52" i="523"/>
  <c r="F48" i="523"/>
  <c r="F44" i="523"/>
  <c r="F40" i="523"/>
  <c r="F36" i="523"/>
  <c r="F32" i="523"/>
  <c r="F51" i="523"/>
  <c r="F47" i="523"/>
  <c r="F43" i="523"/>
  <c r="F39" i="523"/>
  <c r="F35" i="523"/>
  <c r="F31" i="523"/>
  <c r="F54" i="523"/>
  <c r="F50" i="523"/>
  <c r="F46" i="523"/>
  <c r="F42" i="523"/>
  <c r="F38" i="523"/>
  <c r="F34" i="523"/>
  <c r="F30" i="523"/>
  <c r="F53" i="523"/>
  <c r="F49" i="523"/>
  <c r="F45" i="523"/>
  <c r="F41" i="523"/>
  <c r="F37" i="523"/>
  <c r="F33" i="523"/>
  <c r="H18" i="523"/>
  <c r="F19" i="523"/>
  <c r="F23" i="523"/>
  <c r="F27" i="523"/>
  <c r="F4" i="523"/>
  <c r="M17" i="523" s="1"/>
  <c r="N17" i="523" s="1"/>
  <c r="P17" i="523" s="1"/>
  <c r="E20" i="523"/>
  <c r="H19" i="523"/>
  <c r="F20" i="523"/>
  <c r="F24" i="523"/>
  <c r="F28" i="523"/>
  <c r="F4" i="522"/>
  <c r="M17" i="522" s="1"/>
  <c r="N17" i="522" s="1"/>
  <c r="P17" i="522" s="1"/>
  <c r="N2" i="522"/>
  <c r="F29" i="522"/>
  <c r="F31" i="522"/>
  <c r="D18" i="522"/>
  <c r="O17" i="522"/>
  <c r="N3" i="522"/>
  <c r="E17" i="522"/>
  <c r="K17" i="522" s="1"/>
  <c r="L17" i="522" s="1"/>
  <c r="F21" i="522"/>
  <c r="F25" i="522"/>
  <c r="F41" i="522"/>
  <c r="F43" i="522"/>
  <c r="F17" i="522"/>
  <c r="H17" i="522"/>
  <c r="F18" i="522"/>
  <c r="G18" i="522" s="1"/>
  <c r="F22" i="522"/>
  <c r="F26" i="522"/>
  <c r="E19" i="522"/>
  <c r="C20" i="522"/>
  <c r="F52" i="522"/>
  <c r="F48" i="522"/>
  <c r="F44" i="522"/>
  <c r="F40" i="522"/>
  <c r="F36" i="522"/>
  <c r="F32" i="522"/>
  <c r="F54" i="522"/>
  <c r="F50" i="522"/>
  <c r="F46" i="522"/>
  <c r="F42" i="522"/>
  <c r="F38" i="522"/>
  <c r="F34" i="522"/>
  <c r="F30" i="522"/>
  <c r="F53" i="522"/>
  <c r="F49" i="522"/>
  <c r="F45" i="522"/>
  <c r="F19" i="522"/>
  <c r="F23" i="522"/>
  <c r="F27" i="522"/>
  <c r="F51" i="522"/>
  <c r="H19" i="522"/>
  <c r="F20" i="522"/>
  <c r="F24" i="522"/>
  <c r="F28" i="522"/>
  <c r="F33" i="522"/>
  <c r="F35" i="522"/>
  <c r="F37" i="522"/>
  <c r="F39" i="522"/>
  <c r="F24" i="521"/>
  <c r="F27" i="521"/>
  <c r="F4" i="521"/>
  <c r="M17" i="521" s="1"/>
  <c r="N17" i="521" s="1"/>
  <c r="P17" i="521" s="1"/>
  <c r="F29" i="521"/>
  <c r="N2" i="521"/>
  <c r="F30" i="521"/>
  <c r="F20" i="521"/>
  <c r="F46" i="521"/>
  <c r="F22" i="521"/>
  <c r="F50" i="521"/>
  <c r="N3" i="521"/>
  <c r="E20" i="521"/>
  <c r="C21" i="521"/>
  <c r="O17" i="521"/>
  <c r="D18" i="521"/>
  <c r="F41" i="521"/>
  <c r="K17" i="521"/>
  <c r="L17" i="521" s="1"/>
  <c r="F52" i="521"/>
  <c r="F48" i="521"/>
  <c r="F44" i="521"/>
  <c r="F40" i="521"/>
  <c r="F36" i="521"/>
  <c r="F32" i="521"/>
  <c r="F51" i="521"/>
  <c r="F47" i="521"/>
  <c r="F43" i="521"/>
  <c r="F39" i="521"/>
  <c r="F35" i="521"/>
  <c r="F31" i="521"/>
  <c r="F17" i="521"/>
  <c r="F54" i="521"/>
  <c r="F25" i="521"/>
  <c r="F21" i="521"/>
  <c r="E19" i="521"/>
  <c r="F23" i="521"/>
  <c r="F49" i="521"/>
  <c r="F19" i="521"/>
  <c r="E21" i="521"/>
  <c r="F34" i="521"/>
  <c r="F53" i="521"/>
  <c r="E18" i="521"/>
  <c r="F18" i="521"/>
  <c r="G18" i="521" s="1"/>
  <c r="H21" i="521"/>
  <c r="F26" i="521"/>
  <c r="F28" i="521"/>
  <c r="F38" i="521"/>
  <c r="H20" i="521"/>
  <c r="H19" i="521"/>
  <c r="F42" i="521"/>
  <c r="M17" i="520"/>
  <c r="N17" i="520" s="1"/>
  <c r="U17" i="520"/>
  <c r="H19" i="520"/>
  <c r="C21" i="520"/>
  <c r="H21" i="520"/>
  <c r="H18" i="520"/>
  <c r="H17" i="520"/>
  <c r="N4" i="520"/>
  <c r="E18" i="520"/>
  <c r="E20" i="520"/>
  <c r="F51" i="520"/>
  <c r="F47" i="520"/>
  <c r="F43" i="520"/>
  <c r="F39" i="520"/>
  <c r="F35" i="520"/>
  <c r="F31" i="520"/>
  <c r="F54" i="520"/>
  <c r="F50" i="520"/>
  <c r="F53" i="520"/>
  <c r="F40" i="520"/>
  <c r="F34" i="520"/>
  <c r="F41" i="520"/>
  <c r="F48" i="520"/>
  <c r="F42" i="520"/>
  <c r="F29" i="520"/>
  <c r="F52" i="520"/>
  <c r="F36" i="520"/>
  <c r="F30" i="520"/>
  <c r="F28" i="520"/>
  <c r="F37" i="520"/>
  <c r="F21" i="520"/>
  <c r="F49" i="520"/>
  <c r="F44" i="520"/>
  <c r="F32" i="520"/>
  <c r="F18" i="520"/>
  <c r="G18" i="520" s="1"/>
  <c r="F20" i="520"/>
  <c r="F26" i="520"/>
  <c r="N5" i="520"/>
  <c r="F38" i="520"/>
  <c r="F23" i="520"/>
  <c r="F45" i="520"/>
  <c r="F46" i="520"/>
  <c r="E17" i="520"/>
  <c r="K17" i="520" s="1"/>
  <c r="L17" i="520" s="1"/>
  <c r="E21" i="520"/>
  <c r="D18" i="520"/>
  <c r="E19" i="520"/>
  <c r="F27" i="520"/>
  <c r="F17" i="520"/>
  <c r="F19" i="520"/>
  <c r="F33" i="520"/>
  <c r="O17" i="520"/>
  <c r="H20" i="520"/>
  <c r="F29" i="519"/>
  <c r="F18" i="519"/>
  <c r="G18" i="519" s="1"/>
  <c r="G19" i="519" s="1"/>
  <c r="G20" i="519" s="1"/>
  <c r="G21" i="519" s="1"/>
  <c r="G22" i="519" s="1"/>
  <c r="F30" i="519"/>
  <c r="F20" i="519"/>
  <c r="F38" i="519"/>
  <c r="F21" i="519"/>
  <c r="F41" i="519"/>
  <c r="F22" i="519"/>
  <c r="F46" i="519"/>
  <c r="F24" i="519"/>
  <c r="F50" i="519"/>
  <c r="F26" i="519"/>
  <c r="F54" i="519"/>
  <c r="D19" i="519"/>
  <c r="M18" i="519"/>
  <c r="N18" i="519" s="1"/>
  <c r="O18" i="519"/>
  <c r="C20" i="519"/>
  <c r="E18" i="519"/>
  <c r="F3" i="519"/>
  <c r="H18" i="519"/>
  <c r="O17" i="519"/>
  <c r="H19" i="519"/>
  <c r="E17" i="519"/>
  <c r="K17" i="519" s="1"/>
  <c r="L17" i="519" s="1"/>
  <c r="E20" i="519"/>
  <c r="H17" i="519"/>
  <c r="N2" i="519"/>
  <c r="F52" i="519"/>
  <c r="F48" i="519"/>
  <c r="F44" i="519"/>
  <c r="F40" i="519"/>
  <c r="F36" i="519"/>
  <c r="F32" i="519"/>
  <c r="F51" i="519"/>
  <c r="F47" i="519"/>
  <c r="F43" i="519"/>
  <c r="F39" i="519"/>
  <c r="F35" i="519"/>
  <c r="F31" i="519"/>
  <c r="F37" i="519"/>
  <c r="F34" i="519"/>
  <c r="F27" i="519"/>
  <c r="F23" i="519"/>
  <c r="F19" i="519"/>
  <c r="F33" i="519"/>
  <c r="H20" i="519"/>
  <c r="F25" i="519"/>
  <c r="F49" i="519"/>
  <c r="M17" i="519"/>
  <c r="N17" i="519" s="1"/>
  <c r="E19" i="519"/>
  <c r="F42" i="519"/>
  <c r="F53" i="519"/>
  <c r="N3" i="518"/>
  <c r="D18" i="518"/>
  <c r="O17" i="518"/>
  <c r="C20" i="518"/>
  <c r="H17" i="518"/>
  <c r="F18" i="518"/>
  <c r="G18" i="518" s="1"/>
  <c r="F22" i="518"/>
  <c r="E19" i="518"/>
  <c r="N2" i="518"/>
  <c r="F52" i="518"/>
  <c r="F48" i="518"/>
  <c r="F44" i="518"/>
  <c r="F40" i="518"/>
  <c r="F36" i="518"/>
  <c r="F32" i="518"/>
  <c r="F51" i="518"/>
  <c r="F47" i="518"/>
  <c r="F43" i="518"/>
  <c r="F39" i="518"/>
  <c r="F35" i="518"/>
  <c r="F31" i="518"/>
  <c r="F54" i="518"/>
  <c r="F50" i="518"/>
  <c r="F46" i="518"/>
  <c r="F42" i="518"/>
  <c r="F38" i="518"/>
  <c r="F34" i="518"/>
  <c r="F30" i="518"/>
  <c r="F53" i="518"/>
  <c r="F49" i="518"/>
  <c r="F45" i="518"/>
  <c r="F41" i="518"/>
  <c r="F37" i="518"/>
  <c r="F33" i="518"/>
  <c r="F19" i="518"/>
  <c r="F23" i="518"/>
  <c r="F27" i="518"/>
  <c r="F29" i="518"/>
  <c r="F4" i="518"/>
  <c r="M17" i="518" s="1"/>
  <c r="N17" i="518" s="1"/>
  <c r="E20" i="518"/>
  <c r="H19" i="518"/>
  <c r="F20" i="518"/>
  <c r="F24" i="518"/>
  <c r="F28" i="518"/>
  <c r="E17" i="518"/>
  <c r="K17" i="518" s="1"/>
  <c r="L17" i="518" s="1"/>
  <c r="H20" i="518"/>
  <c r="F21" i="518"/>
  <c r="F25" i="518"/>
  <c r="F17" i="518"/>
  <c r="E18" i="518"/>
  <c r="F17" i="517"/>
  <c r="F4" i="517"/>
  <c r="F20" i="517"/>
  <c r="F24" i="517"/>
  <c r="F51" i="517"/>
  <c r="D18" i="517"/>
  <c r="O17" i="517"/>
  <c r="M17" i="517"/>
  <c r="N17" i="517" s="1"/>
  <c r="N3" i="517"/>
  <c r="E18" i="517"/>
  <c r="H17" i="517"/>
  <c r="F18" i="517"/>
  <c r="G18" i="517" s="1"/>
  <c r="F22" i="517"/>
  <c r="F26" i="517"/>
  <c r="E19" i="517"/>
  <c r="C20" i="517"/>
  <c r="F33" i="517"/>
  <c r="N2" i="517"/>
  <c r="F52" i="517"/>
  <c r="F48" i="517"/>
  <c r="F44" i="517"/>
  <c r="F40" i="517"/>
  <c r="F36" i="517"/>
  <c r="F32" i="517"/>
  <c r="F54" i="517"/>
  <c r="F50" i="517"/>
  <c r="F46" i="517"/>
  <c r="F42" i="517"/>
  <c r="F38" i="517"/>
  <c r="F34" i="517"/>
  <c r="F30" i="517"/>
  <c r="F53" i="517"/>
  <c r="F49" i="517"/>
  <c r="F45" i="517"/>
  <c r="F41" i="517"/>
  <c r="H18" i="517"/>
  <c r="F19" i="517"/>
  <c r="F23" i="517"/>
  <c r="F27" i="517"/>
  <c r="F31" i="517"/>
  <c r="F35" i="517"/>
  <c r="F43" i="517"/>
  <c r="H19" i="517"/>
  <c r="F28" i="517"/>
  <c r="F29" i="517"/>
  <c r="F37" i="517"/>
  <c r="F47" i="517"/>
  <c r="E17" i="517"/>
  <c r="K17" i="517" s="1"/>
  <c r="L17" i="517" s="1"/>
  <c r="H20" i="517"/>
  <c r="F21" i="517"/>
  <c r="F25" i="517"/>
  <c r="F24" i="516"/>
  <c r="F28" i="516"/>
  <c r="F37" i="516"/>
  <c r="D18" i="516"/>
  <c r="O17" i="516"/>
  <c r="N3" i="516"/>
  <c r="F17" i="516"/>
  <c r="E18" i="516"/>
  <c r="F44" i="516"/>
  <c r="H17" i="516"/>
  <c r="F18" i="516"/>
  <c r="G18" i="516" s="1"/>
  <c r="F22" i="516"/>
  <c r="F26" i="516"/>
  <c r="F49" i="516"/>
  <c r="E19" i="516"/>
  <c r="C20" i="516"/>
  <c r="F29" i="516"/>
  <c r="F40" i="516"/>
  <c r="N2" i="516"/>
  <c r="F52" i="516"/>
  <c r="F51" i="516"/>
  <c r="F47" i="516"/>
  <c r="F43" i="516"/>
  <c r="F39" i="516"/>
  <c r="F35" i="516"/>
  <c r="F31" i="516"/>
  <c r="F54" i="516"/>
  <c r="F50" i="516"/>
  <c r="F46" i="516"/>
  <c r="F42" i="516"/>
  <c r="F38" i="516"/>
  <c r="F34" i="516"/>
  <c r="F30" i="516"/>
  <c r="H18" i="516"/>
  <c r="F19" i="516"/>
  <c r="F23" i="516"/>
  <c r="F27" i="516"/>
  <c r="F36" i="516"/>
  <c r="F4" i="516"/>
  <c r="M17" i="516" s="1"/>
  <c r="N17" i="516" s="1"/>
  <c r="P17" i="516" s="1"/>
  <c r="E20" i="516"/>
  <c r="F32" i="516"/>
  <c r="F41" i="516"/>
  <c r="F33" i="516"/>
  <c r="F53" i="516"/>
  <c r="E17" i="516"/>
  <c r="K17" i="516" s="1"/>
  <c r="L17" i="516" s="1"/>
  <c r="H20" i="516"/>
  <c r="F21" i="516"/>
  <c r="F25" i="516"/>
  <c r="F45" i="516"/>
  <c r="M17" i="515"/>
  <c r="N17" i="515" s="1"/>
  <c r="D18" i="515"/>
  <c r="O17" i="515"/>
  <c r="F3" i="515"/>
  <c r="F49" i="515"/>
  <c r="E17" i="515"/>
  <c r="K17" i="515" s="1"/>
  <c r="L17" i="515" s="1"/>
  <c r="F21" i="515"/>
  <c r="F25" i="515"/>
  <c r="F33" i="515"/>
  <c r="F41" i="515"/>
  <c r="F45" i="515"/>
  <c r="F17" i="515"/>
  <c r="E18" i="515"/>
  <c r="C19" i="515"/>
  <c r="H17" i="515"/>
  <c r="F18" i="515"/>
  <c r="G18" i="515" s="1"/>
  <c r="F22" i="515"/>
  <c r="E19" i="515"/>
  <c r="F52" i="515"/>
  <c r="F48" i="515"/>
  <c r="F44" i="515"/>
  <c r="F40" i="515"/>
  <c r="F36" i="515"/>
  <c r="F32" i="515"/>
  <c r="F51" i="515"/>
  <c r="F47" i="515"/>
  <c r="F43" i="515"/>
  <c r="F39" i="515"/>
  <c r="F35" i="515"/>
  <c r="F31" i="515"/>
  <c r="F54" i="515"/>
  <c r="F50" i="515"/>
  <c r="F46" i="515"/>
  <c r="F42" i="515"/>
  <c r="F38" i="515"/>
  <c r="F34" i="515"/>
  <c r="F30" i="515"/>
  <c r="H18" i="515"/>
  <c r="F19" i="515"/>
  <c r="F23" i="515"/>
  <c r="F27" i="515"/>
  <c r="F29" i="515"/>
  <c r="F37" i="515"/>
  <c r="H19" i="515"/>
  <c r="F20" i="515"/>
  <c r="F24" i="515"/>
  <c r="F28" i="515"/>
  <c r="F53" i="515"/>
  <c r="F20" i="514"/>
  <c r="M17" i="514"/>
  <c r="N17" i="514" s="1"/>
  <c r="D18" i="514"/>
  <c r="O17" i="514"/>
  <c r="F3" i="514"/>
  <c r="F34" i="514"/>
  <c r="F35" i="514"/>
  <c r="F37" i="514"/>
  <c r="F49" i="514"/>
  <c r="E17" i="514"/>
  <c r="K17" i="514" s="1"/>
  <c r="L17" i="514" s="1"/>
  <c r="F21" i="514"/>
  <c r="F25" i="514"/>
  <c r="F38" i="514"/>
  <c r="F39" i="514"/>
  <c r="F45" i="514"/>
  <c r="F17" i="514"/>
  <c r="E18" i="514"/>
  <c r="C19" i="514"/>
  <c r="E19" i="514" s="1"/>
  <c r="F41" i="514"/>
  <c r="H17" i="514"/>
  <c r="F18" i="514"/>
  <c r="G18" i="514" s="1"/>
  <c r="G19" i="514" s="1"/>
  <c r="G20" i="514" s="1"/>
  <c r="F22" i="514"/>
  <c r="N2" i="514"/>
  <c r="F52" i="514"/>
  <c r="F48" i="514"/>
  <c r="F44" i="514"/>
  <c r="F40" i="514"/>
  <c r="F36" i="514"/>
  <c r="F32" i="514"/>
  <c r="F51" i="514"/>
  <c r="F47" i="514"/>
  <c r="F43" i="514"/>
  <c r="F54" i="514"/>
  <c r="F50" i="514"/>
  <c r="F46" i="514"/>
  <c r="F42" i="514"/>
  <c r="H18" i="514"/>
  <c r="F19" i="514"/>
  <c r="F23" i="514"/>
  <c r="F27" i="514"/>
  <c r="F29" i="514"/>
  <c r="F24" i="514"/>
  <c r="F28" i="514"/>
  <c r="F30" i="514"/>
  <c r="F31" i="514"/>
  <c r="F33" i="514"/>
  <c r="F53" i="514"/>
  <c r="F4" i="513"/>
  <c r="F22" i="513"/>
  <c r="F26" i="513"/>
  <c r="F32" i="513"/>
  <c r="F40" i="513"/>
  <c r="C20" i="513"/>
  <c r="D18" i="513"/>
  <c r="O17" i="513"/>
  <c r="M17" i="513"/>
  <c r="N17" i="513" s="1"/>
  <c r="E19" i="513"/>
  <c r="F51" i="513"/>
  <c r="F47" i="513"/>
  <c r="F43" i="513"/>
  <c r="F39" i="513"/>
  <c r="F35" i="513"/>
  <c r="F31" i="513"/>
  <c r="F54" i="513"/>
  <c r="F50" i="513"/>
  <c r="F46" i="513"/>
  <c r="F42" i="513"/>
  <c r="F38" i="513"/>
  <c r="F34" i="513"/>
  <c r="F30" i="513"/>
  <c r="F53" i="513"/>
  <c r="F49" i="513"/>
  <c r="F45" i="513"/>
  <c r="K17" i="513"/>
  <c r="L17" i="513" s="1"/>
  <c r="H18" i="513"/>
  <c r="F19" i="513"/>
  <c r="G19" i="513" s="1"/>
  <c r="F23" i="513"/>
  <c r="F27" i="513"/>
  <c r="F29" i="513"/>
  <c r="F37" i="513"/>
  <c r="N5" i="513"/>
  <c r="E20" i="513"/>
  <c r="U17" i="513"/>
  <c r="H19" i="513"/>
  <c r="F20" i="513"/>
  <c r="F24" i="513"/>
  <c r="F28" i="513"/>
  <c r="F36" i="513"/>
  <c r="F44" i="513"/>
  <c r="N4" i="513"/>
  <c r="E17" i="513"/>
  <c r="H20" i="513"/>
  <c r="F21" i="513"/>
  <c r="F25" i="513"/>
  <c r="F33" i="513"/>
  <c r="F41" i="513"/>
  <c r="F17" i="513"/>
  <c r="E18" i="513"/>
  <c r="F48" i="513"/>
  <c r="N6" i="513"/>
  <c r="H17" i="513"/>
  <c r="M17" i="512"/>
  <c r="N17" i="512" s="1"/>
  <c r="P17" i="512" s="1"/>
  <c r="D18" i="512"/>
  <c r="O17" i="512"/>
  <c r="F3" i="512"/>
  <c r="F34" i="512"/>
  <c r="E17" i="512"/>
  <c r="K17" i="512" s="1"/>
  <c r="L17" i="512" s="1"/>
  <c r="F21" i="512"/>
  <c r="F25" i="512"/>
  <c r="F17" i="512"/>
  <c r="E18" i="512"/>
  <c r="C19" i="512"/>
  <c r="F30" i="512"/>
  <c r="H17" i="512"/>
  <c r="F18" i="512"/>
  <c r="G18" i="512" s="1"/>
  <c r="F22" i="512"/>
  <c r="N2" i="512"/>
  <c r="F52" i="512"/>
  <c r="F48" i="512"/>
  <c r="F44" i="512"/>
  <c r="F40" i="512"/>
  <c r="F36" i="512"/>
  <c r="F51" i="512"/>
  <c r="F47" i="512"/>
  <c r="F43" i="512"/>
  <c r="F39" i="512"/>
  <c r="F35" i="512"/>
  <c r="F54" i="512"/>
  <c r="F50" i="512"/>
  <c r="F46" i="512"/>
  <c r="F42" i="512"/>
  <c r="F38" i="512"/>
  <c r="F53" i="512"/>
  <c r="F49" i="512"/>
  <c r="F45" i="512"/>
  <c r="F41" i="512"/>
  <c r="F37" i="512"/>
  <c r="F33" i="512"/>
  <c r="H18" i="512"/>
  <c r="F19" i="512"/>
  <c r="F23" i="512"/>
  <c r="F27" i="512"/>
  <c r="F31" i="512"/>
  <c r="F32" i="512"/>
  <c r="H19" i="512"/>
  <c r="F20" i="512"/>
  <c r="F24" i="512"/>
  <c r="F28" i="512"/>
  <c r="F29" i="512"/>
  <c r="F4" i="511"/>
  <c r="F18" i="511"/>
  <c r="G18" i="511" s="1"/>
  <c r="F22" i="511"/>
  <c r="F26" i="511"/>
  <c r="F35" i="511"/>
  <c r="F36" i="511"/>
  <c r="N3" i="511"/>
  <c r="C20" i="511"/>
  <c r="D18" i="511"/>
  <c r="O17" i="511"/>
  <c r="M17" i="511"/>
  <c r="N17" i="511" s="1"/>
  <c r="P17" i="511" s="1"/>
  <c r="H17" i="511"/>
  <c r="E19" i="511"/>
  <c r="F52" i="511"/>
  <c r="F48" i="511"/>
  <c r="F44" i="511"/>
  <c r="F40" i="511"/>
  <c r="F51" i="511"/>
  <c r="F47" i="511"/>
  <c r="F43" i="511"/>
  <c r="F39" i="511"/>
  <c r="F54" i="511"/>
  <c r="F50" i="511"/>
  <c r="F46" i="511"/>
  <c r="F42" i="511"/>
  <c r="F38" i="511"/>
  <c r="H18" i="511"/>
  <c r="F19" i="511"/>
  <c r="F23" i="511"/>
  <c r="F27" i="511"/>
  <c r="F33" i="511"/>
  <c r="E20" i="511"/>
  <c r="F31" i="511"/>
  <c r="F49" i="511"/>
  <c r="H19" i="511"/>
  <c r="F20" i="511"/>
  <c r="F24" i="511"/>
  <c r="F28" i="511"/>
  <c r="F29" i="511"/>
  <c r="F34" i="511"/>
  <c r="F37" i="511"/>
  <c r="F53" i="511"/>
  <c r="E17" i="511"/>
  <c r="K17" i="511" s="1"/>
  <c r="L17" i="511" s="1"/>
  <c r="Q17" i="511" s="1"/>
  <c r="F21" i="511"/>
  <c r="F25" i="511"/>
  <c r="F32" i="511"/>
  <c r="F17" i="511"/>
  <c r="E18" i="511"/>
  <c r="F30" i="511"/>
  <c r="F41" i="511"/>
  <c r="M17" i="510"/>
  <c r="N17" i="510" s="1"/>
  <c r="D18" i="510"/>
  <c r="O17" i="510"/>
  <c r="F3" i="510"/>
  <c r="F31" i="510"/>
  <c r="E17" i="510"/>
  <c r="K17" i="510" s="1"/>
  <c r="L17" i="510" s="1"/>
  <c r="F21" i="510"/>
  <c r="F25" i="510"/>
  <c r="F33" i="510"/>
  <c r="F35" i="510"/>
  <c r="F45" i="510"/>
  <c r="F17" i="510"/>
  <c r="E18" i="510"/>
  <c r="C19" i="510"/>
  <c r="F37" i="510"/>
  <c r="F39" i="510"/>
  <c r="H17" i="510"/>
  <c r="F18" i="510"/>
  <c r="G18" i="510" s="1"/>
  <c r="F22" i="510"/>
  <c r="F26" i="510"/>
  <c r="F41" i="510"/>
  <c r="E19" i="510"/>
  <c r="N2" i="510"/>
  <c r="F52" i="510"/>
  <c r="F48" i="510"/>
  <c r="F44" i="510"/>
  <c r="F40" i="510"/>
  <c r="F36" i="510"/>
  <c r="F32" i="510"/>
  <c r="F51" i="510"/>
  <c r="F47" i="510"/>
  <c r="F54" i="510"/>
  <c r="F50" i="510"/>
  <c r="F46" i="510"/>
  <c r="F42" i="510"/>
  <c r="F38" i="510"/>
  <c r="F34" i="510"/>
  <c r="F30" i="510"/>
  <c r="H18" i="510"/>
  <c r="F19" i="510"/>
  <c r="F23" i="510"/>
  <c r="F27" i="510"/>
  <c r="F53" i="510"/>
  <c r="H19" i="510"/>
  <c r="F20" i="510"/>
  <c r="F24" i="510"/>
  <c r="F28" i="510"/>
  <c r="F29" i="510"/>
  <c r="F43" i="510"/>
  <c r="N3" i="509"/>
  <c r="D18" i="509"/>
  <c r="O17" i="509"/>
  <c r="C20" i="509"/>
  <c r="H20" i="509" s="1"/>
  <c r="N2" i="509"/>
  <c r="F52" i="509"/>
  <c r="F48" i="509"/>
  <c r="F44" i="509"/>
  <c r="F40" i="509"/>
  <c r="F36" i="509"/>
  <c r="F32" i="509"/>
  <c r="F51" i="509"/>
  <c r="F47" i="509"/>
  <c r="F43" i="509"/>
  <c r="F39" i="509"/>
  <c r="F35" i="509"/>
  <c r="F31" i="509"/>
  <c r="F54" i="509"/>
  <c r="F50" i="509"/>
  <c r="F46" i="509"/>
  <c r="F42" i="509"/>
  <c r="F19" i="509"/>
  <c r="F23" i="509"/>
  <c r="F27" i="509"/>
  <c r="F4" i="509"/>
  <c r="M17" i="509" s="1"/>
  <c r="N17" i="509" s="1"/>
  <c r="P17" i="509" s="1"/>
  <c r="E20" i="509"/>
  <c r="F45" i="509"/>
  <c r="H19" i="509"/>
  <c r="F20" i="509"/>
  <c r="F24" i="509"/>
  <c r="F28" i="509"/>
  <c r="F33" i="509"/>
  <c r="F29" i="509"/>
  <c r="F49" i="509"/>
  <c r="E17" i="509"/>
  <c r="K17" i="509" s="1"/>
  <c r="L17" i="509" s="1"/>
  <c r="F21" i="509"/>
  <c r="F25" i="509"/>
  <c r="F37" i="509"/>
  <c r="F17" i="509"/>
  <c r="E18" i="509"/>
  <c r="F53" i="509"/>
  <c r="H17" i="509"/>
  <c r="F18" i="509"/>
  <c r="G18" i="509" s="1"/>
  <c r="F22" i="509"/>
  <c r="F26" i="509"/>
  <c r="F38" i="509"/>
  <c r="E19" i="509"/>
  <c r="F30" i="509"/>
  <c r="F34" i="509"/>
  <c r="F41" i="509"/>
  <c r="N3" i="508"/>
  <c r="C20" i="508"/>
  <c r="E20" i="508" s="1"/>
  <c r="D18" i="508"/>
  <c r="O17" i="508"/>
  <c r="M17" i="508"/>
  <c r="N17" i="508" s="1"/>
  <c r="P17" i="508" s="1"/>
  <c r="E19" i="508"/>
  <c r="N2" i="508"/>
  <c r="F52" i="508"/>
  <c r="F48" i="508"/>
  <c r="F44" i="508"/>
  <c r="F40" i="508"/>
  <c r="F36" i="508"/>
  <c r="F32" i="508"/>
  <c r="F51" i="508"/>
  <c r="F47" i="508"/>
  <c r="F43" i="508"/>
  <c r="F39" i="508"/>
  <c r="F35" i="508"/>
  <c r="F31" i="508"/>
  <c r="F54" i="508"/>
  <c r="F50" i="508"/>
  <c r="F46" i="508"/>
  <c r="F42" i="508"/>
  <c r="F38" i="508"/>
  <c r="F34" i="508"/>
  <c r="F30" i="508"/>
  <c r="F53" i="508"/>
  <c r="F49" i="508"/>
  <c r="F45" i="508"/>
  <c r="F41" i="508"/>
  <c r="H18" i="508"/>
  <c r="F19" i="508"/>
  <c r="F23" i="508"/>
  <c r="F27" i="508"/>
  <c r="F29" i="508"/>
  <c r="H19" i="508"/>
  <c r="F20" i="508"/>
  <c r="F24" i="508"/>
  <c r="F28" i="508"/>
  <c r="F37" i="508"/>
  <c r="E17" i="508"/>
  <c r="K17" i="508" s="1"/>
  <c r="L17" i="508" s="1"/>
  <c r="F17" i="508"/>
  <c r="E18" i="508"/>
  <c r="F33" i="508"/>
  <c r="H17" i="508"/>
  <c r="F18" i="508"/>
  <c r="G18" i="508" s="1"/>
  <c r="F22" i="508"/>
  <c r="F26" i="508"/>
  <c r="F17" i="507"/>
  <c r="F4" i="507"/>
  <c r="M17" i="507" s="1"/>
  <c r="N17" i="507" s="1"/>
  <c r="P17" i="507" s="1"/>
  <c r="N3" i="507"/>
  <c r="D18" i="507"/>
  <c r="O17" i="507"/>
  <c r="E18" i="507"/>
  <c r="H17" i="507"/>
  <c r="F18" i="507"/>
  <c r="G18" i="507" s="1"/>
  <c r="F22" i="507"/>
  <c r="F26" i="507"/>
  <c r="E19" i="507"/>
  <c r="C20" i="507"/>
  <c r="N2" i="507"/>
  <c r="F52" i="507"/>
  <c r="F48" i="507"/>
  <c r="F44" i="507"/>
  <c r="F40" i="507"/>
  <c r="F36" i="507"/>
  <c r="F32" i="507"/>
  <c r="F51" i="507"/>
  <c r="F47" i="507"/>
  <c r="F43" i="507"/>
  <c r="F39" i="507"/>
  <c r="F35" i="507"/>
  <c r="F31" i="507"/>
  <c r="F54" i="507"/>
  <c r="F50" i="507"/>
  <c r="F46" i="507"/>
  <c r="F42" i="507"/>
  <c r="F53" i="507"/>
  <c r="F49" i="507"/>
  <c r="F45" i="507"/>
  <c r="F41" i="507"/>
  <c r="F37" i="507"/>
  <c r="H18" i="507"/>
  <c r="F19" i="507"/>
  <c r="F23" i="507"/>
  <c r="F27" i="507"/>
  <c r="E20" i="507"/>
  <c r="H19" i="507"/>
  <c r="F20" i="507"/>
  <c r="F24" i="507"/>
  <c r="F28" i="507"/>
  <c r="F29" i="507"/>
  <c r="F33" i="507"/>
  <c r="F30" i="507"/>
  <c r="E17" i="507"/>
  <c r="K17" i="507" s="1"/>
  <c r="L17" i="507" s="1"/>
  <c r="F21" i="507"/>
  <c r="F25" i="507"/>
  <c r="F34" i="507"/>
  <c r="H17" i="506"/>
  <c r="N3" i="506"/>
  <c r="D18" i="506"/>
  <c r="O17" i="506"/>
  <c r="M17" i="506"/>
  <c r="N17" i="506" s="1"/>
  <c r="P17" i="506" s="1"/>
  <c r="F17" i="506"/>
  <c r="E18" i="506"/>
  <c r="F46" i="506"/>
  <c r="F18" i="506"/>
  <c r="G18" i="506" s="1"/>
  <c r="F22" i="506"/>
  <c r="F26" i="506"/>
  <c r="E19" i="506"/>
  <c r="C20" i="506"/>
  <c r="F35" i="506"/>
  <c r="N2" i="506"/>
  <c r="F52" i="506"/>
  <c r="F48" i="506"/>
  <c r="F44" i="506"/>
  <c r="F40" i="506"/>
  <c r="F36" i="506"/>
  <c r="F32" i="506"/>
  <c r="F51" i="506"/>
  <c r="F47" i="506"/>
  <c r="F43" i="506"/>
  <c r="F39" i="506"/>
  <c r="F53" i="506"/>
  <c r="F49" i="506"/>
  <c r="F45" i="506"/>
  <c r="F41" i="506"/>
  <c r="F37" i="506"/>
  <c r="H18" i="506"/>
  <c r="F19" i="506"/>
  <c r="F23" i="506"/>
  <c r="F27" i="506"/>
  <c r="F38" i="506"/>
  <c r="E20" i="506"/>
  <c r="F29" i="506"/>
  <c r="F54" i="506"/>
  <c r="H19" i="506"/>
  <c r="F20" i="506"/>
  <c r="F24" i="506"/>
  <c r="F28" i="506"/>
  <c r="F30" i="506"/>
  <c r="F31" i="506"/>
  <c r="F33" i="506"/>
  <c r="F34" i="506"/>
  <c r="F42" i="506"/>
  <c r="E17" i="506"/>
  <c r="K17" i="506" s="1"/>
  <c r="L17" i="506" s="1"/>
  <c r="H20" i="506"/>
  <c r="F21" i="506"/>
  <c r="F25" i="506"/>
  <c r="F4" i="505"/>
  <c r="N2" i="505"/>
  <c r="F29" i="505"/>
  <c r="D18" i="505"/>
  <c r="U18" i="505" s="1"/>
  <c r="O17" i="505"/>
  <c r="M17" i="505"/>
  <c r="N17" i="505" s="1"/>
  <c r="C20" i="505"/>
  <c r="N3" i="505"/>
  <c r="U17" i="505"/>
  <c r="E20" i="505"/>
  <c r="E19" i="505"/>
  <c r="F52" i="505"/>
  <c r="F48" i="505"/>
  <c r="F44" i="505"/>
  <c r="F40" i="505"/>
  <c r="F36" i="505"/>
  <c r="F32" i="505"/>
  <c r="F51" i="505"/>
  <c r="F47" i="505"/>
  <c r="F43" i="505"/>
  <c r="F39" i="505"/>
  <c r="F35" i="505"/>
  <c r="F31" i="505"/>
  <c r="F54" i="505"/>
  <c r="F50" i="505"/>
  <c r="F46" i="505"/>
  <c r="F42" i="505"/>
  <c r="F38" i="505"/>
  <c r="F34" i="505"/>
  <c r="F30" i="505"/>
  <c r="F53" i="505"/>
  <c r="F49" i="505"/>
  <c r="F19" i="505"/>
  <c r="F23" i="505"/>
  <c r="F27" i="505"/>
  <c r="H19" i="505"/>
  <c r="F20" i="505"/>
  <c r="F24" i="505"/>
  <c r="F28" i="505"/>
  <c r="E17" i="505"/>
  <c r="K17" i="505" s="1"/>
  <c r="L17" i="505" s="1"/>
  <c r="H20" i="505"/>
  <c r="F21" i="505"/>
  <c r="F25" i="505"/>
  <c r="F41" i="505"/>
  <c r="F17" i="505"/>
  <c r="E18" i="505"/>
  <c r="F37" i="505"/>
  <c r="H17" i="505"/>
  <c r="F18" i="505"/>
  <c r="G18" i="505" s="1"/>
  <c r="G19" i="505" s="1"/>
  <c r="F22" i="505"/>
  <c r="F26" i="505"/>
  <c r="F33" i="505"/>
  <c r="N3" i="504"/>
  <c r="D18" i="504"/>
  <c r="O17" i="504"/>
  <c r="C20" i="504"/>
  <c r="H19" i="504"/>
  <c r="N2" i="504"/>
  <c r="F52" i="504"/>
  <c r="F48" i="504"/>
  <c r="F44" i="504"/>
  <c r="F40" i="504"/>
  <c r="F36" i="504"/>
  <c r="F32" i="504"/>
  <c r="F51" i="504"/>
  <c r="F47" i="504"/>
  <c r="F43" i="504"/>
  <c r="F39" i="504"/>
  <c r="F35" i="504"/>
  <c r="F31" i="504"/>
  <c r="F54" i="504"/>
  <c r="F53" i="504"/>
  <c r="F49" i="504"/>
  <c r="F45" i="504"/>
  <c r="F41" i="504"/>
  <c r="F19" i="504"/>
  <c r="F23" i="504"/>
  <c r="F27" i="504"/>
  <c r="F38" i="504"/>
  <c r="F4" i="504"/>
  <c r="M17" i="504" s="1"/>
  <c r="N17" i="504" s="1"/>
  <c r="P17" i="504" s="1"/>
  <c r="E20" i="504"/>
  <c r="F50" i="504"/>
  <c r="F20" i="504"/>
  <c r="F24" i="504"/>
  <c r="F28" i="504"/>
  <c r="F30" i="504"/>
  <c r="F46" i="504"/>
  <c r="F29" i="504"/>
  <c r="F42" i="504"/>
  <c r="E17" i="504"/>
  <c r="K17" i="504" s="1"/>
  <c r="L17" i="504" s="1"/>
  <c r="F21" i="504"/>
  <c r="F25" i="504"/>
  <c r="F33" i="504"/>
  <c r="F17" i="504"/>
  <c r="E18" i="504"/>
  <c r="H17" i="504"/>
  <c r="F18" i="504"/>
  <c r="G18" i="504" s="1"/>
  <c r="G19" i="504" s="1"/>
  <c r="F22" i="504"/>
  <c r="F26" i="504"/>
  <c r="E19" i="504"/>
  <c r="F34" i="504"/>
  <c r="F37" i="504"/>
  <c r="F30" i="503"/>
  <c r="F33" i="503"/>
  <c r="F39" i="503"/>
  <c r="N3" i="503"/>
  <c r="C20" i="503"/>
  <c r="M17" i="503"/>
  <c r="N17" i="503" s="1"/>
  <c r="P17" i="503" s="1"/>
  <c r="D18" i="503"/>
  <c r="O17" i="503"/>
  <c r="E17" i="503"/>
  <c r="K17" i="503" s="1"/>
  <c r="L17" i="503" s="1"/>
  <c r="H20" i="503"/>
  <c r="F21" i="503"/>
  <c r="F25" i="503"/>
  <c r="F34" i="503"/>
  <c r="F17" i="503"/>
  <c r="E18" i="503"/>
  <c r="H17" i="503"/>
  <c r="F18" i="503"/>
  <c r="G18" i="503" s="1"/>
  <c r="G19" i="503" s="1"/>
  <c r="F22" i="503"/>
  <c r="F26" i="503"/>
  <c r="E19" i="503"/>
  <c r="N2" i="503"/>
  <c r="F52" i="503"/>
  <c r="F48" i="503"/>
  <c r="F44" i="503"/>
  <c r="F40" i="503"/>
  <c r="F36" i="503"/>
  <c r="F32" i="503"/>
  <c r="F54" i="503"/>
  <c r="F50" i="503"/>
  <c r="F46" i="503"/>
  <c r="F42" i="503"/>
  <c r="F38" i="503"/>
  <c r="F53" i="503"/>
  <c r="F49" i="503"/>
  <c r="F45" i="503"/>
  <c r="F41" i="503"/>
  <c r="F37" i="503"/>
  <c r="H18" i="503"/>
  <c r="F19" i="503"/>
  <c r="F23" i="503"/>
  <c r="F27" i="503"/>
  <c r="F29" i="503"/>
  <c r="F31" i="503"/>
  <c r="F51" i="503"/>
  <c r="H19" i="503"/>
  <c r="F20" i="503"/>
  <c r="F24" i="503"/>
  <c r="F28" i="503"/>
  <c r="F35" i="503"/>
  <c r="F47" i="503"/>
  <c r="D18" i="502"/>
  <c r="O17" i="502"/>
  <c r="M17" i="502"/>
  <c r="N17" i="502" s="1"/>
  <c r="P17" i="502" s="1"/>
  <c r="C20" i="502"/>
  <c r="H19" i="502"/>
  <c r="F20" i="502"/>
  <c r="F24" i="502"/>
  <c r="F28" i="502"/>
  <c r="F30" i="502"/>
  <c r="F3" i="502"/>
  <c r="F29" i="502"/>
  <c r="E17" i="502"/>
  <c r="K17" i="502" s="1"/>
  <c r="L17" i="502" s="1"/>
  <c r="H20" i="502"/>
  <c r="F21" i="502"/>
  <c r="F25" i="502"/>
  <c r="F17" i="502"/>
  <c r="E18" i="502"/>
  <c r="F32" i="502"/>
  <c r="H17" i="502"/>
  <c r="F18" i="502"/>
  <c r="G18" i="502" s="1"/>
  <c r="F22" i="502"/>
  <c r="F26" i="502"/>
  <c r="F33" i="502"/>
  <c r="F36" i="502"/>
  <c r="F53" i="502"/>
  <c r="E19" i="502"/>
  <c r="F37" i="502"/>
  <c r="F40" i="502"/>
  <c r="F52" i="502"/>
  <c r="F48" i="502"/>
  <c r="F44" i="502"/>
  <c r="F51" i="502"/>
  <c r="F47" i="502"/>
  <c r="F43" i="502"/>
  <c r="F39" i="502"/>
  <c r="F35" i="502"/>
  <c r="F31" i="502"/>
  <c r="F54" i="502"/>
  <c r="F50" i="502"/>
  <c r="F46" i="502"/>
  <c r="F42" i="502"/>
  <c r="F38" i="502"/>
  <c r="F34" i="502"/>
  <c r="H18" i="502"/>
  <c r="F19" i="502"/>
  <c r="F23" i="502"/>
  <c r="F27" i="502"/>
  <c r="F41" i="502"/>
  <c r="F45" i="502"/>
  <c r="F4" i="501"/>
  <c r="F18" i="501"/>
  <c r="G18" i="501" s="1"/>
  <c r="N3" i="501"/>
  <c r="D18" i="501"/>
  <c r="O17" i="501"/>
  <c r="M17" i="501"/>
  <c r="N17" i="501" s="1"/>
  <c r="P17" i="501" s="1"/>
  <c r="C20" i="501"/>
  <c r="H17" i="501"/>
  <c r="F22" i="501"/>
  <c r="F26" i="501"/>
  <c r="E19" i="501"/>
  <c r="N2" i="501"/>
  <c r="F52" i="501"/>
  <c r="F48" i="501"/>
  <c r="F44" i="501"/>
  <c r="F40" i="501"/>
  <c r="F36" i="501"/>
  <c r="F32" i="501"/>
  <c r="F51" i="501"/>
  <c r="F47" i="501"/>
  <c r="F43" i="501"/>
  <c r="F39" i="501"/>
  <c r="F35" i="501"/>
  <c r="F31" i="501"/>
  <c r="F54" i="501"/>
  <c r="F50" i="501"/>
  <c r="F46" i="501"/>
  <c r="F42" i="501"/>
  <c r="F38" i="501"/>
  <c r="F53" i="501"/>
  <c r="F49" i="501"/>
  <c r="F45" i="501"/>
  <c r="F41" i="501"/>
  <c r="F37" i="501"/>
  <c r="F33" i="501"/>
  <c r="H18" i="501"/>
  <c r="F19" i="501"/>
  <c r="G19" i="501" s="1"/>
  <c r="F23" i="501"/>
  <c r="F27" i="501"/>
  <c r="H19" i="501"/>
  <c r="F20" i="501"/>
  <c r="F24" i="501"/>
  <c r="F28" i="501"/>
  <c r="F29" i="501"/>
  <c r="E17" i="501"/>
  <c r="K17" i="501" s="1"/>
  <c r="L17" i="501" s="1"/>
  <c r="F21" i="501"/>
  <c r="F25" i="501"/>
  <c r="F17" i="501"/>
  <c r="E18" i="501"/>
  <c r="F30" i="501"/>
  <c r="D18" i="500"/>
  <c r="O17" i="500"/>
  <c r="M17" i="500"/>
  <c r="N17" i="500" s="1"/>
  <c r="P17" i="500" s="1"/>
  <c r="H19" i="500"/>
  <c r="F20" i="500"/>
  <c r="F24" i="500"/>
  <c r="F28" i="500"/>
  <c r="F3" i="500"/>
  <c r="E17" i="500"/>
  <c r="K17" i="500" s="1"/>
  <c r="L17" i="500" s="1"/>
  <c r="F21" i="500"/>
  <c r="F25" i="500"/>
  <c r="F17" i="500"/>
  <c r="E18" i="500"/>
  <c r="C19" i="500"/>
  <c r="H17" i="500"/>
  <c r="F18" i="500"/>
  <c r="G18" i="500" s="1"/>
  <c r="F22" i="500"/>
  <c r="F26" i="500"/>
  <c r="F37" i="500"/>
  <c r="E19" i="500"/>
  <c r="N2" i="500"/>
  <c r="F52" i="500"/>
  <c r="F48" i="500"/>
  <c r="F44" i="500"/>
  <c r="F40" i="500"/>
  <c r="F36" i="500"/>
  <c r="F32" i="500"/>
  <c r="F51" i="500"/>
  <c r="F47" i="500"/>
  <c r="F43" i="500"/>
  <c r="F39" i="500"/>
  <c r="F35" i="500"/>
  <c r="F31" i="500"/>
  <c r="F54" i="500"/>
  <c r="F50" i="500"/>
  <c r="F46" i="500"/>
  <c r="F42" i="500"/>
  <c r="F38" i="500"/>
  <c r="F34" i="500"/>
  <c r="F53" i="500"/>
  <c r="F49" i="500"/>
  <c r="F45" i="500"/>
  <c r="F41" i="500"/>
  <c r="H18" i="500"/>
  <c r="F19" i="500"/>
  <c r="F23" i="500"/>
  <c r="F27" i="500"/>
  <c r="F30" i="500"/>
  <c r="F29" i="500"/>
  <c r="F4" i="499"/>
  <c r="M17" i="499" s="1"/>
  <c r="N17" i="499" s="1"/>
  <c r="P17" i="499" s="1"/>
  <c r="D18" i="499"/>
  <c r="O17" i="499"/>
  <c r="C20" i="499"/>
  <c r="E20" i="499"/>
  <c r="F29" i="499"/>
  <c r="H19" i="499"/>
  <c r="F20" i="499"/>
  <c r="F24" i="499"/>
  <c r="F28" i="499"/>
  <c r="F3" i="499"/>
  <c r="F31" i="499"/>
  <c r="E17" i="499"/>
  <c r="K17" i="499" s="1"/>
  <c r="L17" i="499" s="1"/>
  <c r="H20" i="499"/>
  <c r="F21" i="499"/>
  <c r="F25" i="499"/>
  <c r="F17" i="499"/>
  <c r="E18" i="499"/>
  <c r="H17" i="499"/>
  <c r="F18" i="499"/>
  <c r="G18" i="499" s="1"/>
  <c r="F22" i="499"/>
  <c r="E19" i="499"/>
  <c r="F52" i="499"/>
  <c r="F48" i="499"/>
  <c r="F44" i="499"/>
  <c r="F40" i="499"/>
  <c r="F36" i="499"/>
  <c r="F32" i="499"/>
  <c r="F51" i="499"/>
  <c r="F47" i="499"/>
  <c r="F43" i="499"/>
  <c r="F39" i="499"/>
  <c r="F35" i="499"/>
  <c r="F54" i="499"/>
  <c r="F50" i="499"/>
  <c r="F46" i="499"/>
  <c r="F42" i="499"/>
  <c r="F38" i="499"/>
  <c r="F34" i="499"/>
  <c r="F30" i="499"/>
  <c r="F53" i="499"/>
  <c r="F49" i="499"/>
  <c r="F45" i="499"/>
  <c r="F41" i="499"/>
  <c r="F37" i="499"/>
  <c r="F33" i="499"/>
  <c r="H18" i="499"/>
  <c r="F19" i="499"/>
  <c r="F23" i="499"/>
  <c r="F27" i="499"/>
  <c r="F4" i="498"/>
  <c r="D18" i="498"/>
  <c r="O17" i="498"/>
  <c r="M17" i="498"/>
  <c r="N17" i="498" s="1"/>
  <c r="P17" i="498" s="1"/>
  <c r="C21" i="498"/>
  <c r="E20" i="498"/>
  <c r="H19" i="498"/>
  <c r="F20" i="498"/>
  <c r="F24" i="498"/>
  <c r="F28" i="498"/>
  <c r="F29" i="498"/>
  <c r="F3" i="498"/>
  <c r="E21" i="498"/>
  <c r="F36" i="498"/>
  <c r="E17" i="498"/>
  <c r="K17" i="498" s="1"/>
  <c r="L17" i="498" s="1"/>
  <c r="H20" i="498"/>
  <c r="F21" i="498"/>
  <c r="F25" i="498"/>
  <c r="F49" i="498"/>
  <c r="F17" i="498"/>
  <c r="E18" i="498"/>
  <c r="F33" i="498"/>
  <c r="F45" i="498"/>
  <c r="H17" i="498"/>
  <c r="F18" i="498"/>
  <c r="G18" i="498" s="1"/>
  <c r="G19" i="498" s="1"/>
  <c r="G20" i="498" s="1"/>
  <c r="G21" i="498" s="1"/>
  <c r="H21" i="498"/>
  <c r="F22" i="498"/>
  <c r="F26" i="498"/>
  <c r="F41" i="498"/>
  <c r="F53" i="498"/>
  <c r="E19" i="498"/>
  <c r="F32" i="498"/>
  <c r="F52" i="498"/>
  <c r="F48" i="498"/>
  <c r="F44" i="498"/>
  <c r="F40" i="498"/>
  <c r="F51" i="498"/>
  <c r="F47" i="498"/>
  <c r="F43" i="498"/>
  <c r="F39" i="498"/>
  <c r="F35" i="498"/>
  <c r="F31" i="498"/>
  <c r="F54" i="498"/>
  <c r="F50" i="498"/>
  <c r="F46" i="498"/>
  <c r="F42" i="498"/>
  <c r="F38" i="498"/>
  <c r="F34" i="498"/>
  <c r="F30" i="498"/>
  <c r="H18" i="498"/>
  <c r="F19" i="498"/>
  <c r="F23" i="498"/>
  <c r="F27" i="498"/>
  <c r="F4" i="497"/>
  <c r="N3" i="497"/>
  <c r="D18" i="497"/>
  <c r="O17" i="497"/>
  <c r="M17" i="497"/>
  <c r="N17" i="497" s="1"/>
  <c r="P17" i="497" s="1"/>
  <c r="C20" i="497"/>
  <c r="H19" i="497"/>
  <c r="N2" i="497"/>
  <c r="F52" i="497"/>
  <c r="F48" i="497"/>
  <c r="F44" i="497"/>
  <c r="F40" i="497"/>
  <c r="F36" i="497"/>
  <c r="F32" i="497"/>
  <c r="F51" i="497"/>
  <c r="F47" i="497"/>
  <c r="F43" i="497"/>
  <c r="F39" i="497"/>
  <c r="F54" i="497"/>
  <c r="F50" i="497"/>
  <c r="F46" i="497"/>
  <c r="F53" i="497"/>
  <c r="F49" i="497"/>
  <c r="F45" i="497"/>
  <c r="F41" i="497"/>
  <c r="F37" i="497"/>
  <c r="F33" i="497"/>
  <c r="F19" i="497"/>
  <c r="F23" i="497"/>
  <c r="F27" i="497"/>
  <c r="F35" i="497"/>
  <c r="F20" i="497"/>
  <c r="F24" i="497"/>
  <c r="F28" i="497"/>
  <c r="F29" i="497"/>
  <c r="E17" i="497"/>
  <c r="K17" i="497" s="1"/>
  <c r="L17" i="497" s="1"/>
  <c r="F21" i="497"/>
  <c r="F25" i="497"/>
  <c r="F17" i="497"/>
  <c r="E18" i="497"/>
  <c r="F30" i="497"/>
  <c r="F38" i="497"/>
  <c r="H17" i="497"/>
  <c r="F18" i="497"/>
  <c r="G18" i="497" s="1"/>
  <c r="G19" i="497" s="1"/>
  <c r="G20" i="497" s="1"/>
  <c r="F22" i="497"/>
  <c r="F26" i="497"/>
  <c r="F31" i="497"/>
  <c r="E19" i="497"/>
  <c r="F34" i="497"/>
  <c r="F42" i="497"/>
  <c r="D18" i="496"/>
  <c r="O17" i="496"/>
  <c r="M17" i="496"/>
  <c r="N17" i="496" s="1"/>
  <c r="P17" i="496" s="1"/>
  <c r="H19" i="496"/>
  <c r="F20" i="496"/>
  <c r="F24" i="496"/>
  <c r="F28" i="496"/>
  <c r="F3" i="496"/>
  <c r="E17" i="496"/>
  <c r="K17" i="496" s="1"/>
  <c r="L17" i="496" s="1"/>
  <c r="F21" i="496"/>
  <c r="F25" i="496"/>
  <c r="F17" i="496"/>
  <c r="E18" i="496"/>
  <c r="C19" i="496"/>
  <c r="H17" i="496"/>
  <c r="F18" i="496"/>
  <c r="G18" i="496" s="1"/>
  <c r="F22" i="496"/>
  <c r="N2" i="496"/>
  <c r="F52" i="496"/>
  <c r="F48" i="496"/>
  <c r="F44" i="496"/>
  <c r="F40" i="496"/>
  <c r="F36" i="496"/>
  <c r="F32" i="496"/>
  <c r="F51" i="496"/>
  <c r="F47" i="496"/>
  <c r="F43" i="496"/>
  <c r="F39" i="496"/>
  <c r="F35" i="496"/>
  <c r="F31" i="496"/>
  <c r="F54" i="496"/>
  <c r="F50" i="496"/>
  <c r="F46" i="496"/>
  <c r="F42" i="496"/>
  <c r="F38" i="496"/>
  <c r="F34" i="496"/>
  <c r="F30" i="496"/>
  <c r="F53" i="496"/>
  <c r="F49" i="496"/>
  <c r="F45" i="496"/>
  <c r="F41" i="496"/>
  <c r="F37" i="496"/>
  <c r="F33" i="496"/>
  <c r="F29" i="496"/>
  <c r="H18" i="496"/>
  <c r="F19" i="496"/>
  <c r="F23" i="496"/>
  <c r="F27" i="496"/>
  <c r="F21" i="495"/>
  <c r="F25" i="495"/>
  <c r="M17" i="495"/>
  <c r="N17" i="495" s="1"/>
  <c r="P17" i="495" s="1"/>
  <c r="D18" i="495"/>
  <c r="O17" i="495"/>
  <c r="C22" i="495"/>
  <c r="N3" i="495"/>
  <c r="E17" i="495"/>
  <c r="K17" i="495" s="1"/>
  <c r="L17" i="495" s="1"/>
  <c r="F17" i="495"/>
  <c r="E18" i="495"/>
  <c r="E22" i="495"/>
  <c r="H17" i="495"/>
  <c r="F18" i="495"/>
  <c r="G18" i="495" s="1"/>
  <c r="H21" i="495"/>
  <c r="F22" i="495"/>
  <c r="E19" i="495"/>
  <c r="N2" i="495"/>
  <c r="F52" i="495"/>
  <c r="F48" i="495"/>
  <c r="F44" i="495"/>
  <c r="F40" i="495"/>
  <c r="F36" i="495"/>
  <c r="F32" i="495"/>
  <c r="F51" i="495"/>
  <c r="F47" i="495"/>
  <c r="F43" i="495"/>
  <c r="F39" i="495"/>
  <c r="F35" i="495"/>
  <c r="F31" i="495"/>
  <c r="F54" i="495"/>
  <c r="F50" i="495"/>
  <c r="F46" i="495"/>
  <c r="F42" i="495"/>
  <c r="F38" i="495"/>
  <c r="F34" i="495"/>
  <c r="F30" i="495"/>
  <c r="F53" i="495"/>
  <c r="F49" i="495"/>
  <c r="F45" i="495"/>
  <c r="F41" i="495"/>
  <c r="F37" i="495"/>
  <c r="F33" i="495"/>
  <c r="H18" i="495"/>
  <c r="F19" i="495"/>
  <c r="H22" i="495"/>
  <c r="F23" i="495"/>
  <c r="F27" i="495"/>
  <c r="F29" i="495"/>
  <c r="E20" i="495"/>
  <c r="H19" i="495"/>
  <c r="F20" i="495"/>
  <c r="F24" i="495"/>
  <c r="F28" i="495"/>
  <c r="E21" i="495"/>
  <c r="D18" i="494"/>
  <c r="O17" i="494"/>
  <c r="U17" i="494"/>
  <c r="N3" i="494"/>
  <c r="F17" i="494"/>
  <c r="E18" i="494"/>
  <c r="H17" i="494"/>
  <c r="F18" i="494"/>
  <c r="G18" i="494" s="1"/>
  <c r="F22" i="494"/>
  <c r="F26" i="494"/>
  <c r="E19" i="494"/>
  <c r="C20" i="494"/>
  <c r="N2" i="494"/>
  <c r="F52" i="494"/>
  <c r="F48" i="494"/>
  <c r="F44" i="494"/>
  <c r="F40" i="494"/>
  <c r="F36" i="494"/>
  <c r="F32" i="494"/>
  <c r="F51" i="494"/>
  <c r="F47" i="494"/>
  <c r="F43" i="494"/>
  <c r="F39" i="494"/>
  <c r="F54" i="494"/>
  <c r="F50" i="494"/>
  <c r="F46" i="494"/>
  <c r="F42" i="494"/>
  <c r="F38" i="494"/>
  <c r="F34" i="494"/>
  <c r="F30" i="494"/>
  <c r="F53" i="494"/>
  <c r="F49" i="494"/>
  <c r="F45" i="494"/>
  <c r="H18" i="494"/>
  <c r="F19" i="494"/>
  <c r="F23" i="494"/>
  <c r="F27" i="494"/>
  <c r="F35" i="494"/>
  <c r="F4" i="494"/>
  <c r="M17" i="494" s="1"/>
  <c r="N17" i="494" s="1"/>
  <c r="P17" i="494" s="1"/>
  <c r="E20" i="494"/>
  <c r="F29" i="494"/>
  <c r="F37" i="494"/>
  <c r="F41" i="494"/>
  <c r="H19" i="494"/>
  <c r="F20" i="494"/>
  <c r="F24" i="494"/>
  <c r="F28" i="494"/>
  <c r="E17" i="494"/>
  <c r="K17" i="494" s="1"/>
  <c r="L17" i="494" s="1"/>
  <c r="H20" i="494"/>
  <c r="F21" i="494"/>
  <c r="F25" i="494"/>
  <c r="F31" i="494"/>
  <c r="D18" i="493"/>
  <c r="O17" i="493"/>
  <c r="M17" i="493"/>
  <c r="N17" i="493" s="1"/>
  <c r="P17" i="493" s="1"/>
  <c r="F20" i="493"/>
  <c r="F24" i="493"/>
  <c r="F28" i="493"/>
  <c r="F3" i="493"/>
  <c r="E17" i="493"/>
  <c r="K17" i="493" s="1"/>
  <c r="L17" i="493" s="1"/>
  <c r="F21" i="493"/>
  <c r="F25" i="493"/>
  <c r="F17" i="493"/>
  <c r="E18" i="493"/>
  <c r="C19" i="493"/>
  <c r="H19" i="493" s="1"/>
  <c r="H17" i="493"/>
  <c r="F18" i="493"/>
  <c r="G18" i="493" s="1"/>
  <c r="G19" i="493" s="1"/>
  <c r="G20" i="493" s="1"/>
  <c r="G21" i="493" s="1"/>
  <c r="F22" i="493"/>
  <c r="E19" i="493"/>
  <c r="N2" i="493"/>
  <c r="F52" i="493"/>
  <c r="F48" i="493"/>
  <c r="F44" i="493"/>
  <c r="F40" i="493"/>
  <c r="F36" i="493"/>
  <c r="F32" i="493"/>
  <c r="F51" i="493"/>
  <c r="F47" i="493"/>
  <c r="F43" i="493"/>
  <c r="F39" i="493"/>
  <c r="F35" i="493"/>
  <c r="F31" i="493"/>
  <c r="F54" i="493"/>
  <c r="F50" i="493"/>
  <c r="F46" i="493"/>
  <c r="F42" i="493"/>
  <c r="F38" i="493"/>
  <c r="F34" i="493"/>
  <c r="F30" i="493"/>
  <c r="F53" i="493"/>
  <c r="F49" i="493"/>
  <c r="F45" i="493"/>
  <c r="F41" i="493"/>
  <c r="F37" i="493"/>
  <c r="F33" i="493"/>
  <c r="F29" i="493"/>
  <c r="H18" i="493"/>
  <c r="F19" i="493"/>
  <c r="F23" i="493"/>
  <c r="F27" i="493"/>
  <c r="N3" i="492"/>
  <c r="D18" i="492"/>
  <c r="O17" i="492"/>
  <c r="C20" i="492"/>
  <c r="N2" i="492"/>
  <c r="F52" i="492"/>
  <c r="F48" i="492"/>
  <c r="F44" i="492"/>
  <c r="F40" i="492"/>
  <c r="F36" i="492"/>
  <c r="F32" i="492"/>
  <c r="F51" i="492"/>
  <c r="F47" i="492"/>
  <c r="F43" i="492"/>
  <c r="F39" i="492"/>
  <c r="F35" i="492"/>
  <c r="F31" i="492"/>
  <c r="F54" i="492"/>
  <c r="F50" i="492"/>
  <c r="F46" i="492"/>
  <c r="F42" i="492"/>
  <c r="F38" i="492"/>
  <c r="F53" i="492"/>
  <c r="F49" i="492"/>
  <c r="F45" i="492"/>
  <c r="F41" i="492"/>
  <c r="F37" i="492"/>
  <c r="H18" i="492"/>
  <c r="F19" i="492"/>
  <c r="F23" i="492"/>
  <c r="F27" i="492"/>
  <c r="F4" i="492"/>
  <c r="M17" i="492" s="1"/>
  <c r="N17" i="492" s="1"/>
  <c r="P17" i="492" s="1"/>
  <c r="E20" i="492"/>
  <c r="F29" i="492"/>
  <c r="H19" i="492"/>
  <c r="F20" i="492"/>
  <c r="F24" i="492"/>
  <c r="F28" i="492"/>
  <c r="F30" i="492"/>
  <c r="F33" i="492"/>
  <c r="F34" i="492"/>
  <c r="E17" i="492"/>
  <c r="K17" i="492" s="1"/>
  <c r="L17" i="492" s="1"/>
  <c r="H20" i="492"/>
  <c r="F21" i="492"/>
  <c r="F25" i="492"/>
  <c r="F17" i="492"/>
  <c r="E18" i="492"/>
  <c r="H17" i="492"/>
  <c r="F18" i="492"/>
  <c r="G18" i="492" s="1"/>
  <c r="G19" i="492" s="1"/>
  <c r="G20" i="492" s="1"/>
  <c r="G21" i="492" s="1"/>
  <c r="G22" i="492" s="1"/>
  <c r="G23" i="492" s="1"/>
  <c r="G24" i="492" s="1"/>
  <c r="G25" i="492" s="1"/>
  <c r="F22" i="492"/>
  <c r="F26" i="492"/>
  <c r="E19" i="492"/>
  <c r="F4" i="491"/>
  <c r="M17" i="491" s="1"/>
  <c r="N17" i="491" s="1"/>
  <c r="P17" i="491" s="1"/>
  <c r="N3" i="491"/>
  <c r="D18" i="491"/>
  <c r="O17" i="491"/>
  <c r="F17" i="491"/>
  <c r="E18" i="491"/>
  <c r="H17" i="491"/>
  <c r="F18" i="491"/>
  <c r="G18" i="491" s="1"/>
  <c r="F22" i="491"/>
  <c r="F26" i="491"/>
  <c r="F45" i="491"/>
  <c r="E19" i="491"/>
  <c r="C20" i="491"/>
  <c r="N2" i="491"/>
  <c r="F52" i="491"/>
  <c r="F48" i="491"/>
  <c r="F44" i="491"/>
  <c r="F40" i="491"/>
  <c r="F36" i="491"/>
  <c r="F32" i="491"/>
  <c r="F51" i="491"/>
  <c r="F47" i="491"/>
  <c r="F43" i="491"/>
  <c r="F39" i="491"/>
  <c r="F35" i="491"/>
  <c r="F31" i="491"/>
  <c r="F54" i="491"/>
  <c r="F50" i="491"/>
  <c r="F46" i="491"/>
  <c r="F42" i="491"/>
  <c r="F38" i="491"/>
  <c r="F34" i="491"/>
  <c r="F30" i="491"/>
  <c r="H18" i="491"/>
  <c r="F19" i="491"/>
  <c r="F23" i="491"/>
  <c r="F27" i="491"/>
  <c r="F33" i="491"/>
  <c r="F49" i="491"/>
  <c r="E20" i="491"/>
  <c r="H19" i="491"/>
  <c r="F20" i="491"/>
  <c r="F24" i="491"/>
  <c r="F28" i="491"/>
  <c r="F37" i="491"/>
  <c r="F53" i="491"/>
  <c r="E17" i="491"/>
  <c r="K17" i="491" s="1"/>
  <c r="L17" i="491" s="1"/>
  <c r="H20" i="491"/>
  <c r="F21" i="491"/>
  <c r="F25" i="491"/>
  <c r="F41" i="491"/>
  <c r="D18" i="490"/>
  <c r="O17" i="490"/>
  <c r="M17" i="490"/>
  <c r="N17" i="490" s="1"/>
  <c r="P17" i="490" s="1"/>
  <c r="C21" i="490"/>
  <c r="H19" i="490"/>
  <c r="F20" i="490"/>
  <c r="F24" i="490"/>
  <c r="F28" i="490"/>
  <c r="F3" i="490"/>
  <c r="E21" i="490"/>
  <c r="E17" i="490"/>
  <c r="K17" i="490" s="1"/>
  <c r="L17" i="490" s="1"/>
  <c r="Q17" i="490" s="1"/>
  <c r="H20" i="490"/>
  <c r="F21" i="490"/>
  <c r="F25" i="490"/>
  <c r="F30" i="490"/>
  <c r="F34" i="490"/>
  <c r="F17" i="490"/>
  <c r="E18" i="490"/>
  <c r="H17" i="490"/>
  <c r="F18" i="490"/>
  <c r="G18" i="490" s="1"/>
  <c r="G19" i="490" s="1"/>
  <c r="H21" i="490"/>
  <c r="F22" i="490"/>
  <c r="E19" i="490"/>
  <c r="N2" i="490"/>
  <c r="F52" i="490"/>
  <c r="F48" i="490"/>
  <c r="F44" i="490"/>
  <c r="F40" i="490"/>
  <c r="F36" i="490"/>
  <c r="F32" i="490"/>
  <c r="F51" i="490"/>
  <c r="F47" i="490"/>
  <c r="F43" i="490"/>
  <c r="F39" i="490"/>
  <c r="F35" i="490"/>
  <c r="F54" i="490"/>
  <c r="F50" i="490"/>
  <c r="F46" i="490"/>
  <c r="F42" i="490"/>
  <c r="F38" i="490"/>
  <c r="F53" i="490"/>
  <c r="F49" i="490"/>
  <c r="F45" i="490"/>
  <c r="F41" i="490"/>
  <c r="F37" i="490"/>
  <c r="F33" i="490"/>
  <c r="F29" i="490"/>
  <c r="H18" i="490"/>
  <c r="F19" i="490"/>
  <c r="F23" i="490"/>
  <c r="F27" i="490"/>
  <c r="E20" i="490"/>
  <c r="F31" i="490"/>
  <c r="F4" i="489"/>
  <c r="N2" i="489"/>
  <c r="N3" i="489"/>
  <c r="M17" i="489"/>
  <c r="N17" i="489" s="1"/>
  <c r="D18" i="489"/>
  <c r="O17" i="489"/>
  <c r="K17" i="489"/>
  <c r="L17" i="489" s="1"/>
  <c r="F21" i="489"/>
  <c r="F25" i="489"/>
  <c r="F32" i="489"/>
  <c r="F36" i="489"/>
  <c r="F49" i="489"/>
  <c r="F17" i="489"/>
  <c r="E18" i="489"/>
  <c r="F33" i="489"/>
  <c r="F45" i="489"/>
  <c r="H17" i="489"/>
  <c r="F18" i="489"/>
  <c r="G18" i="489" s="1"/>
  <c r="F22" i="489"/>
  <c r="F26" i="489"/>
  <c r="F30" i="489"/>
  <c r="F41" i="489"/>
  <c r="E19" i="489"/>
  <c r="C20" i="489"/>
  <c r="F51" i="489"/>
  <c r="F47" i="489"/>
  <c r="F43" i="489"/>
  <c r="F39" i="489"/>
  <c r="F35" i="489"/>
  <c r="F54" i="489"/>
  <c r="F50" i="489"/>
  <c r="F46" i="489"/>
  <c r="F42" i="489"/>
  <c r="F38" i="489"/>
  <c r="F34" i="489"/>
  <c r="F19" i="489"/>
  <c r="F23" i="489"/>
  <c r="F27" i="489"/>
  <c r="F52" i="489"/>
  <c r="F31" i="489"/>
  <c r="F48" i="489"/>
  <c r="F53" i="489"/>
  <c r="H19" i="489"/>
  <c r="F20" i="489"/>
  <c r="F24" i="489"/>
  <c r="F28" i="489"/>
  <c r="F29" i="489"/>
  <c r="F44" i="489"/>
  <c r="F40" i="489"/>
  <c r="N3" i="488"/>
  <c r="D18" i="488"/>
  <c r="O17" i="488"/>
  <c r="M17" i="488"/>
  <c r="N17" i="488" s="1"/>
  <c r="P17" i="488" s="1"/>
  <c r="F17" i="488"/>
  <c r="E18" i="488"/>
  <c r="C19" i="488"/>
  <c r="H17" i="488"/>
  <c r="F18" i="488"/>
  <c r="G18" i="488" s="1"/>
  <c r="F22" i="488"/>
  <c r="F26" i="488"/>
  <c r="N2" i="488"/>
  <c r="F52" i="488"/>
  <c r="F48" i="488"/>
  <c r="F44" i="488"/>
  <c r="F40" i="488"/>
  <c r="F36" i="488"/>
  <c r="F32" i="488"/>
  <c r="F51" i="488"/>
  <c r="F47" i="488"/>
  <c r="F43" i="488"/>
  <c r="F39" i="488"/>
  <c r="F35" i="488"/>
  <c r="F54" i="488"/>
  <c r="F50" i="488"/>
  <c r="F46" i="488"/>
  <c r="F42" i="488"/>
  <c r="F38" i="488"/>
  <c r="F34" i="488"/>
  <c r="F30" i="488"/>
  <c r="F53" i="488"/>
  <c r="F49" i="488"/>
  <c r="F45" i="488"/>
  <c r="F41" i="488"/>
  <c r="H18" i="488"/>
  <c r="F19" i="488"/>
  <c r="F23" i="488"/>
  <c r="F27" i="488"/>
  <c r="F33" i="488"/>
  <c r="F20" i="488"/>
  <c r="F24" i="488"/>
  <c r="F28" i="488"/>
  <c r="F29" i="488"/>
  <c r="F37" i="488"/>
  <c r="E17" i="488"/>
  <c r="K17" i="488" s="1"/>
  <c r="L17" i="488" s="1"/>
  <c r="F21" i="488"/>
  <c r="F25" i="488"/>
  <c r="M17" i="487"/>
  <c r="N17" i="487" s="1"/>
  <c r="P17" i="487" s="1"/>
  <c r="D18" i="487"/>
  <c r="O17" i="487"/>
  <c r="F3" i="487"/>
  <c r="F35" i="487"/>
  <c r="E17" i="487"/>
  <c r="K17" i="487" s="1"/>
  <c r="L17" i="487" s="1"/>
  <c r="F21" i="487"/>
  <c r="F25" i="487"/>
  <c r="F17" i="487"/>
  <c r="E18" i="487"/>
  <c r="C19" i="487"/>
  <c r="F31" i="487"/>
  <c r="H17" i="487"/>
  <c r="F18" i="487"/>
  <c r="G18" i="487" s="1"/>
  <c r="F22" i="487"/>
  <c r="F26" i="487"/>
  <c r="E19" i="487"/>
  <c r="N2" i="487"/>
  <c r="F52" i="487"/>
  <c r="F48" i="487"/>
  <c r="F44" i="487"/>
  <c r="F40" i="487"/>
  <c r="F36" i="487"/>
  <c r="F32" i="487"/>
  <c r="F51" i="487"/>
  <c r="F47" i="487"/>
  <c r="F43" i="487"/>
  <c r="F39" i="487"/>
  <c r="F54" i="487"/>
  <c r="F50" i="487"/>
  <c r="F46" i="487"/>
  <c r="F42" i="487"/>
  <c r="F38" i="487"/>
  <c r="F34" i="487"/>
  <c r="F30" i="487"/>
  <c r="F53" i="487"/>
  <c r="F49" i="487"/>
  <c r="F45" i="487"/>
  <c r="F41" i="487"/>
  <c r="F37" i="487"/>
  <c r="H18" i="487"/>
  <c r="F19" i="487"/>
  <c r="F23" i="487"/>
  <c r="F27" i="487"/>
  <c r="H19" i="487"/>
  <c r="F20" i="487"/>
  <c r="F24" i="487"/>
  <c r="F28" i="487"/>
  <c r="F29" i="487"/>
  <c r="F17" i="486"/>
  <c r="F4" i="486"/>
  <c r="M17" i="486" s="1"/>
  <c r="N17" i="486" s="1"/>
  <c r="P17" i="486" s="1"/>
  <c r="N2" i="486"/>
  <c r="F49" i="486"/>
  <c r="C20" i="486"/>
  <c r="K17" i="486"/>
  <c r="L17" i="486" s="1"/>
  <c r="N3" i="486"/>
  <c r="D18" i="486"/>
  <c r="O17" i="486"/>
  <c r="H17" i="486"/>
  <c r="F18" i="486"/>
  <c r="G18" i="486" s="1"/>
  <c r="F22" i="486"/>
  <c r="F26" i="486"/>
  <c r="F33" i="486"/>
  <c r="F41" i="486"/>
  <c r="E19" i="486"/>
  <c r="F52" i="486"/>
  <c r="F48" i="486"/>
  <c r="F44" i="486"/>
  <c r="F40" i="486"/>
  <c r="F36" i="486"/>
  <c r="F32" i="486"/>
  <c r="F51" i="486"/>
  <c r="F47" i="486"/>
  <c r="F54" i="486"/>
  <c r="F50" i="486"/>
  <c r="F46" i="486"/>
  <c r="F42" i="486"/>
  <c r="F38" i="486"/>
  <c r="F34" i="486"/>
  <c r="F30" i="486"/>
  <c r="H18" i="486"/>
  <c r="F19" i="486"/>
  <c r="F23" i="486"/>
  <c r="F27" i="486"/>
  <c r="F35" i="486"/>
  <c r="F43" i="486"/>
  <c r="E20" i="486"/>
  <c r="F29" i="486"/>
  <c r="H19" i="486"/>
  <c r="F20" i="486"/>
  <c r="F24" i="486"/>
  <c r="F28" i="486"/>
  <c r="F31" i="486"/>
  <c r="F37" i="486"/>
  <c r="E17" i="486"/>
  <c r="H20" i="486"/>
  <c r="F21" i="486"/>
  <c r="F25" i="486"/>
  <c r="F39" i="486"/>
  <c r="F53" i="486"/>
  <c r="F22" i="485"/>
  <c r="F26" i="485"/>
  <c r="F30" i="485"/>
  <c r="F33" i="485"/>
  <c r="N2" i="485"/>
  <c r="F4" i="485"/>
  <c r="M17" i="485" s="1"/>
  <c r="N17" i="485" s="1"/>
  <c r="P17" i="485" s="1"/>
  <c r="F45" i="485"/>
  <c r="H18" i="485"/>
  <c r="N4" i="485"/>
  <c r="N5" i="485"/>
  <c r="E19" i="485"/>
  <c r="H21" i="485"/>
  <c r="D18" i="485"/>
  <c r="O17" i="485"/>
  <c r="C21" i="485"/>
  <c r="H17" i="485"/>
  <c r="U17" i="485"/>
  <c r="F19" i="485"/>
  <c r="G19" i="485" s="1"/>
  <c r="G20" i="485" s="1"/>
  <c r="F23" i="485"/>
  <c r="F27" i="485"/>
  <c r="E20" i="485"/>
  <c r="F49" i="485"/>
  <c r="H19" i="485"/>
  <c r="F20" i="485"/>
  <c r="F24" i="485"/>
  <c r="F28" i="485"/>
  <c r="F29" i="485"/>
  <c r="F52" i="485"/>
  <c r="F48" i="485"/>
  <c r="F44" i="485"/>
  <c r="F40" i="485"/>
  <c r="F36" i="485"/>
  <c r="F32" i="485"/>
  <c r="F51" i="485"/>
  <c r="F47" i="485"/>
  <c r="F43" i="485"/>
  <c r="F39" i="485"/>
  <c r="F35" i="485"/>
  <c r="F54" i="485"/>
  <c r="F50" i="485"/>
  <c r="F46" i="485"/>
  <c r="F42" i="485"/>
  <c r="F38" i="485"/>
  <c r="F34" i="485"/>
  <c r="E21" i="485"/>
  <c r="F37" i="485"/>
  <c r="F53" i="485"/>
  <c r="E17" i="485"/>
  <c r="K17" i="485" s="1"/>
  <c r="L17" i="485" s="1"/>
  <c r="H20" i="485"/>
  <c r="F21" i="485"/>
  <c r="F25" i="485"/>
  <c r="F17" i="485"/>
  <c r="E18" i="485"/>
  <c r="F41" i="485"/>
  <c r="K10" i="4"/>
  <c r="K11" i="4"/>
  <c r="K12" i="4"/>
  <c r="K3" i="4"/>
  <c r="K4" i="4"/>
  <c r="K6" i="4"/>
  <c r="K7" i="4"/>
  <c r="K8" i="4"/>
  <c r="K9" i="4"/>
  <c r="K2" i="4"/>
  <c r="N3" i="548" l="1"/>
  <c r="C23" i="548"/>
  <c r="D19" i="548"/>
  <c r="O18" i="548"/>
  <c r="M18" i="548"/>
  <c r="N18" i="548" s="1"/>
  <c r="G19" i="548"/>
  <c r="G20" i="548" s="1"/>
  <c r="G21" i="548" s="1"/>
  <c r="G22" i="548" s="1"/>
  <c r="G23" i="548" s="1"/>
  <c r="G24" i="548" s="1"/>
  <c r="G25" i="548" s="1"/>
  <c r="G26" i="548" s="1"/>
  <c r="G27" i="548" s="1"/>
  <c r="G28" i="548" s="1"/>
  <c r="G29" i="548" s="1"/>
  <c r="G30" i="548" s="1"/>
  <c r="G31" i="548" s="1"/>
  <c r="G32" i="548" s="1"/>
  <c r="G33" i="548" s="1"/>
  <c r="G34" i="548" s="1"/>
  <c r="G35" i="548" s="1"/>
  <c r="G36" i="548" s="1"/>
  <c r="G37" i="548" s="1"/>
  <c r="G38" i="548" s="1"/>
  <c r="G39" i="548" s="1"/>
  <c r="G40" i="548" s="1"/>
  <c r="G41" i="548" s="1"/>
  <c r="G42" i="548" s="1"/>
  <c r="G43" i="548" s="1"/>
  <c r="G44" i="548" s="1"/>
  <c r="G45" i="548" s="1"/>
  <c r="G46" i="548" s="1"/>
  <c r="G47" i="548" s="1"/>
  <c r="G48" i="548" s="1"/>
  <c r="G49" i="548" s="1"/>
  <c r="G50" i="548" s="1"/>
  <c r="G51" i="548" s="1"/>
  <c r="G52" i="548" s="1"/>
  <c r="G53" i="548" s="1"/>
  <c r="G54" i="548" s="1"/>
  <c r="Q17" i="547"/>
  <c r="N5" i="547"/>
  <c r="N6" i="547"/>
  <c r="N4" i="547"/>
  <c r="G19" i="547"/>
  <c r="G20" i="547" s="1"/>
  <c r="G21" i="547" s="1"/>
  <c r="G22" i="547" s="1"/>
  <c r="G23" i="547" s="1"/>
  <c r="G24" i="547" s="1"/>
  <c r="G25" i="547" s="1"/>
  <c r="G26" i="547" s="1"/>
  <c r="G27" i="547" s="1"/>
  <c r="G28" i="547" s="1"/>
  <c r="G29" i="547" s="1"/>
  <c r="G30" i="547" s="1"/>
  <c r="G31" i="547" s="1"/>
  <c r="G32" i="547" s="1"/>
  <c r="G33" i="547" s="1"/>
  <c r="G34" i="547" s="1"/>
  <c r="G35" i="547" s="1"/>
  <c r="G36" i="547" s="1"/>
  <c r="G37" i="547" s="1"/>
  <c r="G38" i="547" s="1"/>
  <c r="G39" i="547" s="1"/>
  <c r="G40" i="547" s="1"/>
  <c r="G41" i="547" s="1"/>
  <c r="G42" i="547" s="1"/>
  <c r="G43" i="547" s="1"/>
  <c r="G44" i="547" s="1"/>
  <c r="G45" i="547" s="1"/>
  <c r="G46" i="547" s="1"/>
  <c r="G47" i="547" s="1"/>
  <c r="G48" i="547" s="1"/>
  <c r="G49" i="547" s="1"/>
  <c r="G50" i="547" s="1"/>
  <c r="G51" i="547" s="1"/>
  <c r="G52" i="547" s="1"/>
  <c r="G53" i="547" s="1"/>
  <c r="G54" i="547" s="1"/>
  <c r="D19" i="547"/>
  <c r="O18" i="547"/>
  <c r="M18" i="547"/>
  <c r="N18" i="547" s="1"/>
  <c r="P18" i="547" s="1"/>
  <c r="C21" i="547"/>
  <c r="H20" i="547"/>
  <c r="G19" i="546"/>
  <c r="G20" i="546" s="1"/>
  <c r="G21" i="546" s="1"/>
  <c r="G22" i="546" s="1"/>
  <c r="G23" i="546" s="1"/>
  <c r="Q17" i="546"/>
  <c r="N6" i="546"/>
  <c r="N4" i="546"/>
  <c r="N5" i="546"/>
  <c r="U17" i="546" s="1"/>
  <c r="G24" i="546"/>
  <c r="G25" i="546" s="1"/>
  <c r="G26" i="546" s="1"/>
  <c r="G27" i="546" s="1"/>
  <c r="G28" i="546" s="1"/>
  <c r="G29" i="546" s="1"/>
  <c r="G30" i="546" s="1"/>
  <c r="G31" i="546" s="1"/>
  <c r="G32" i="546" s="1"/>
  <c r="G33" i="546" s="1"/>
  <c r="G34" i="546" s="1"/>
  <c r="G35" i="546" s="1"/>
  <c r="G36" i="546" s="1"/>
  <c r="G37" i="546" s="1"/>
  <c r="G38" i="546" s="1"/>
  <c r="G39" i="546" s="1"/>
  <c r="G40" i="546" s="1"/>
  <c r="G41" i="546" s="1"/>
  <c r="G42" i="546" s="1"/>
  <c r="G43" i="546" s="1"/>
  <c r="G44" i="546" s="1"/>
  <c r="G45" i="546" s="1"/>
  <c r="G46" i="546" s="1"/>
  <c r="G47" i="546" s="1"/>
  <c r="G48" i="546" s="1"/>
  <c r="G49" i="546" s="1"/>
  <c r="G50" i="546" s="1"/>
  <c r="G51" i="546" s="1"/>
  <c r="G52" i="546" s="1"/>
  <c r="G53" i="546" s="1"/>
  <c r="G54" i="546" s="1"/>
  <c r="C22" i="546"/>
  <c r="D19" i="546"/>
  <c r="O18" i="546"/>
  <c r="M18" i="546"/>
  <c r="N18" i="546" s="1"/>
  <c r="P18" i="546" s="1"/>
  <c r="C20" i="545"/>
  <c r="E19" i="545"/>
  <c r="D19" i="545"/>
  <c r="O18" i="545"/>
  <c r="M18" i="545"/>
  <c r="N18" i="545" s="1"/>
  <c r="G19" i="545"/>
  <c r="G20" i="545" s="1"/>
  <c r="G21" i="545" s="1"/>
  <c r="G22" i="545" s="1"/>
  <c r="G23" i="545" s="1"/>
  <c r="G24" i="545" s="1"/>
  <c r="G25" i="545" s="1"/>
  <c r="G26" i="545" s="1"/>
  <c r="G27" i="545" s="1"/>
  <c r="G28" i="545" s="1"/>
  <c r="G29" i="545" s="1"/>
  <c r="G30" i="545" s="1"/>
  <c r="G31" i="545" s="1"/>
  <c r="G32" i="545" s="1"/>
  <c r="G33" i="545" s="1"/>
  <c r="G34" i="545" s="1"/>
  <c r="G35" i="545" s="1"/>
  <c r="G36" i="545" s="1"/>
  <c r="G37" i="545" s="1"/>
  <c r="G38" i="545" s="1"/>
  <c r="G39" i="545" s="1"/>
  <c r="G40" i="545" s="1"/>
  <c r="G41" i="545" s="1"/>
  <c r="G42" i="545" s="1"/>
  <c r="G43" i="545" s="1"/>
  <c r="G44" i="545" s="1"/>
  <c r="G45" i="545" s="1"/>
  <c r="G46" i="545" s="1"/>
  <c r="G47" i="545" s="1"/>
  <c r="G48" i="545" s="1"/>
  <c r="G49" i="545" s="1"/>
  <c r="G50" i="545" s="1"/>
  <c r="G51" i="545" s="1"/>
  <c r="G52" i="545" s="1"/>
  <c r="G53" i="545" s="1"/>
  <c r="G54" i="545" s="1"/>
  <c r="P17" i="545"/>
  <c r="Q17" i="545" s="1"/>
  <c r="N3" i="545"/>
  <c r="Q17" i="544"/>
  <c r="D19" i="544"/>
  <c r="O18" i="544"/>
  <c r="M18" i="544"/>
  <c r="N18" i="544" s="1"/>
  <c r="P18" i="544" s="1"/>
  <c r="G20" i="544"/>
  <c r="G21" i="544" s="1"/>
  <c r="G22" i="544" s="1"/>
  <c r="G23" i="544" s="1"/>
  <c r="G24" i="544" s="1"/>
  <c r="G25" i="544" s="1"/>
  <c r="G26" i="544" s="1"/>
  <c r="G27" i="544" s="1"/>
  <c r="G28" i="544" s="1"/>
  <c r="G29" i="544" s="1"/>
  <c r="G30" i="544" s="1"/>
  <c r="G31" i="544" s="1"/>
  <c r="G32" i="544" s="1"/>
  <c r="G33" i="544" s="1"/>
  <c r="G34" i="544" s="1"/>
  <c r="G35" i="544" s="1"/>
  <c r="G36" i="544" s="1"/>
  <c r="G37" i="544" s="1"/>
  <c r="G38" i="544" s="1"/>
  <c r="G39" i="544" s="1"/>
  <c r="G40" i="544" s="1"/>
  <c r="G41" i="544" s="1"/>
  <c r="G42" i="544" s="1"/>
  <c r="G43" i="544" s="1"/>
  <c r="G44" i="544" s="1"/>
  <c r="G45" i="544" s="1"/>
  <c r="G46" i="544" s="1"/>
  <c r="G47" i="544" s="1"/>
  <c r="G48" i="544" s="1"/>
  <c r="G49" i="544" s="1"/>
  <c r="G50" i="544" s="1"/>
  <c r="G51" i="544" s="1"/>
  <c r="G52" i="544" s="1"/>
  <c r="G53" i="544" s="1"/>
  <c r="G54" i="544" s="1"/>
  <c r="C20" i="544"/>
  <c r="N3" i="544"/>
  <c r="G19" i="543"/>
  <c r="G20" i="543" s="1"/>
  <c r="G21" i="543" s="1"/>
  <c r="G22" i="543" s="1"/>
  <c r="G23" i="543" s="1"/>
  <c r="G24" i="543" s="1"/>
  <c r="G25" i="543" s="1"/>
  <c r="G26" i="543" s="1"/>
  <c r="G27" i="543" s="1"/>
  <c r="G28" i="543" s="1"/>
  <c r="G29" i="543" s="1"/>
  <c r="G30" i="543" s="1"/>
  <c r="G31" i="543" s="1"/>
  <c r="G32" i="543" s="1"/>
  <c r="G33" i="543" s="1"/>
  <c r="G34" i="543" s="1"/>
  <c r="G35" i="543" s="1"/>
  <c r="G36" i="543" s="1"/>
  <c r="G37" i="543" s="1"/>
  <c r="G38" i="543" s="1"/>
  <c r="G39" i="543" s="1"/>
  <c r="G40" i="543" s="1"/>
  <c r="G41" i="543" s="1"/>
  <c r="G42" i="543" s="1"/>
  <c r="G43" i="543" s="1"/>
  <c r="G44" i="543" s="1"/>
  <c r="G45" i="543" s="1"/>
  <c r="G46" i="543" s="1"/>
  <c r="G47" i="543" s="1"/>
  <c r="G48" i="543" s="1"/>
  <c r="G49" i="543" s="1"/>
  <c r="G50" i="543" s="1"/>
  <c r="G51" i="543" s="1"/>
  <c r="G52" i="543" s="1"/>
  <c r="G53" i="543" s="1"/>
  <c r="G54" i="543" s="1"/>
  <c r="Q17" i="542"/>
  <c r="D19" i="543"/>
  <c r="O18" i="543"/>
  <c r="M18" i="543"/>
  <c r="N18" i="543" s="1"/>
  <c r="P18" i="543" s="1"/>
  <c r="P17" i="543"/>
  <c r="Q17" i="543" s="1"/>
  <c r="C21" i="543"/>
  <c r="N5" i="543"/>
  <c r="U17" i="543" s="1"/>
  <c r="N6" i="543"/>
  <c r="N4" i="543"/>
  <c r="C21" i="542"/>
  <c r="E20" i="542"/>
  <c r="G20" i="542"/>
  <c r="G21" i="542" s="1"/>
  <c r="G22" i="542" s="1"/>
  <c r="G23" i="542" s="1"/>
  <c r="G24" i="542" s="1"/>
  <c r="G25" i="542" s="1"/>
  <c r="G26" i="542" s="1"/>
  <c r="G27" i="542" s="1"/>
  <c r="G28" i="542" s="1"/>
  <c r="G29" i="542" s="1"/>
  <c r="G30" i="542" s="1"/>
  <c r="G31" i="542" s="1"/>
  <c r="G32" i="542" s="1"/>
  <c r="G33" i="542" s="1"/>
  <c r="G34" i="542" s="1"/>
  <c r="G35" i="542" s="1"/>
  <c r="G36" i="542" s="1"/>
  <c r="G37" i="542" s="1"/>
  <c r="G38" i="542" s="1"/>
  <c r="G39" i="542" s="1"/>
  <c r="G40" i="542" s="1"/>
  <c r="G41" i="542" s="1"/>
  <c r="G42" i="542" s="1"/>
  <c r="G43" i="542" s="1"/>
  <c r="G44" i="542" s="1"/>
  <c r="G45" i="542" s="1"/>
  <c r="G46" i="542" s="1"/>
  <c r="G47" i="542" s="1"/>
  <c r="G48" i="542" s="1"/>
  <c r="G49" i="542" s="1"/>
  <c r="G50" i="542" s="1"/>
  <c r="G51" i="542" s="1"/>
  <c r="G52" i="542" s="1"/>
  <c r="G53" i="542" s="1"/>
  <c r="G54" i="542" s="1"/>
  <c r="Q17" i="541"/>
  <c r="D19" i="542"/>
  <c r="O18" i="542"/>
  <c r="M18" i="542"/>
  <c r="N18" i="542" s="1"/>
  <c r="N6" i="542"/>
  <c r="N4" i="542"/>
  <c r="N5" i="542"/>
  <c r="U17" i="542" s="1"/>
  <c r="G22" i="541"/>
  <c r="G23" i="541" s="1"/>
  <c r="G24" i="541" s="1"/>
  <c r="G25" i="541" s="1"/>
  <c r="G26" i="541" s="1"/>
  <c r="G27" i="541" s="1"/>
  <c r="G28" i="541" s="1"/>
  <c r="G29" i="541" s="1"/>
  <c r="G30" i="541" s="1"/>
  <c r="G31" i="541" s="1"/>
  <c r="G32" i="541" s="1"/>
  <c r="G33" i="541" s="1"/>
  <c r="G34" i="541" s="1"/>
  <c r="G35" i="541" s="1"/>
  <c r="G36" i="541" s="1"/>
  <c r="G37" i="541" s="1"/>
  <c r="G38" i="541" s="1"/>
  <c r="G39" i="541" s="1"/>
  <c r="G40" i="541" s="1"/>
  <c r="G41" i="541" s="1"/>
  <c r="G42" i="541" s="1"/>
  <c r="G43" i="541" s="1"/>
  <c r="G44" i="541" s="1"/>
  <c r="G45" i="541" s="1"/>
  <c r="G46" i="541" s="1"/>
  <c r="G47" i="541" s="1"/>
  <c r="G48" i="541" s="1"/>
  <c r="G49" i="541" s="1"/>
  <c r="G50" i="541" s="1"/>
  <c r="G51" i="541" s="1"/>
  <c r="G52" i="541" s="1"/>
  <c r="G53" i="541" s="1"/>
  <c r="G54" i="541" s="1"/>
  <c r="N6" i="541"/>
  <c r="N4" i="541"/>
  <c r="N5" i="541"/>
  <c r="H20" i="541"/>
  <c r="C21" i="541"/>
  <c r="D19" i="541"/>
  <c r="O18" i="541"/>
  <c r="M18" i="541"/>
  <c r="N18" i="541" s="1"/>
  <c r="G19" i="540"/>
  <c r="G20" i="540" s="1"/>
  <c r="G21" i="540" s="1"/>
  <c r="G22" i="540" s="1"/>
  <c r="G23" i="540" s="1"/>
  <c r="G24" i="540" s="1"/>
  <c r="G25" i="540" s="1"/>
  <c r="G26" i="540" s="1"/>
  <c r="G27" i="540" s="1"/>
  <c r="G28" i="540" s="1"/>
  <c r="G29" i="540" s="1"/>
  <c r="G30" i="540" s="1"/>
  <c r="G31" i="540" s="1"/>
  <c r="G32" i="540" s="1"/>
  <c r="G33" i="540" s="1"/>
  <c r="G34" i="540" s="1"/>
  <c r="G35" i="540" s="1"/>
  <c r="G36" i="540" s="1"/>
  <c r="G37" i="540" s="1"/>
  <c r="G38" i="540" s="1"/>
  <c r="G39" i="540" s="1"/>
  <c r="G40" i="540" s="1"/>
  <c r="G41" i="540" s="1"/>
  <c r="G42" i="540" s="1"/>
  <c r="G43" i="540" s="1"/>
  <c r="G44" i="540" s="1"/>
  <c r="G45" i="540" s="1"/>
  <c r="G46" i="540" s="1"/>
  <c r="G47" i="540" s="1"/>
  <c r="G48" i="540" s="1"/>
  <c r="G49" i="540" s="1"/>
  <c r="G50" i="540" s="1"/>
  <c r="G51" i="540" s="1"/>
  <c r="G52" i="540" s="1"/>
  <c r="G53" i="540" s="1"/>
  <c r="G54" i="540" s="1"/>
  <c r="Q17" i="540"/>
  <c r="C21" i="540"/>
  <c r="N6" i="540"/>
  <c r="N4" i="540"/>
  <c r="N5" i="540"/>
  <c r="D19" i="540"/>
  <c r="O18" i="540"/>
  <c r="M18" i="540"/>
  <c r="N18" i="540" s="1"/>
  <c r="P18" i="540" s="1"/>
  <c r="P17" i="539"/>
  <c r="Q17" i="539" s="1"/>
  <c r="N3" i="539"/>
  <c r="D19" i="539"/>
  <c r="O18" i="539"/>
  <c r="M18" i="539"/>
  <c r="N18" i="539" s="1"/>
  <c r="G20" i="539"/>
  <c r="G21" i="539" s="1"/>
  <c r="G22" i="539" s="1"/>
  <c r="G23" i="539" s="1"/>
  <c r="G24" i="539" s="1"/>
  <c r="G25" i="539" s="1"/>
  <c r="G26" i="539" s="1"/>
  <c r="G27" i="539" s="1"/>
  <c r="G28" i="539" s="1"/>
  <c r="G29" i="539" s="1"/>
  <c r="G30" i="539" s="1"/>
  <c r="G31" i="539" s="1"/>
  <c r="G32" i="539" s="1"/>
  <c r="G33" i="539" s="1"/>
  <c r="G34" i="539" s="1"/>
  <c r="G35" i="539" s="1"/>
  <c r="G36" i="539" s="1"/>
  <c r="G37" i="539" s="1"/>
  <c r="G38" i="539" s="1"/>
  <c r="G39" i="539" s="1"/>
  <c r="G40" i="539" s="1"/>
  <c r="G41" i="539" s="1"/>
  <c r="G42" i="539" s="1"/>
  <c r="G43" i="539" s="1"/>
  <c r="G44" i="539" s="1"/>
  <c r="G45" i="539" s="1"/>
  <c r="G46" i="539" s="1"/>
  <c r="G47" i="539" s="1"/>
  <c r="G48" i="539" s="1"/>
  <c r="G49" i="539" s="1"/>
  <c r="G50" i="539" s="1"/>
  <c r="G51" i="539" s="1"/>
  <c r="G52" i="539" s="1"/>
  <c r="G53" i="539" s="1"/>
  <c r="G54" i="539" s="1"/>
  <c r="C22" i="539"/>
  <c r="E21" i="539"/>
  <c r="P17" i="538"/>
  <c r="Q17" i="538" s="1"/>
  <c r="C21" i="538"/>
  <c r="G19" i="538"/>
  <c r="G20" i="538" s="1"/>
  <c r="G21" i="538" s="1"/>
  <c r="G22" i="538" s="1"/>
  <c r="G23" i="538" s="1"/>
  <c r="G24" i="538" s="1"/>
  <c r="G25" i="538" s="1"/>
  <c r="G26" i="538" s="1"/>
  <c r="G27" i="538" s="1"/>
  <c r="G28" i="538" s="1"/>
  <c r="G29" i="538" s="1"/>
  <c r="G30" i="538" s="1"/>
  <c r="G31" i="538" s="1"/>
  <c r="G32" i="538" s="1"/>
  <c r="G33" i="538" s="1"/>
  <c r="G34" i="538" s="1"/>
  <c r="G35" i="538" s="1"/>
  <c r="G36" i="538" s="1"/>
  <c r="G37" i="538" s="1"/>
  <c r="G38" i="538" s="1"/>
  <c r="G39" i="538" s="1"/>
  <c r="G40" i="538" s="1"/>
  <c r="G41" i="538" s="1"/>
  <c r="G42" i="538" s="1"/>
  <c r="G43" i="538" s="1"/>
  <c r="G44" i="538" s="1"/>
  <c r="G45" i="538" s="1"/>
  <c r="G46" i="538" s="1"/>
  <c r="G47" i="538" s="1"/>
  <c r="G48" i="538" s="1"/>
  <c r="G49" i="538" s="1"/>
  <c r="G50" i="538" s="1"/>
  <c r="G51" i="538" s="1"/>
  <c r="G52" i="538" s="1"/>
  <c r="G53" i="538" s="1"/>
  <c r="G54" i="538" s="1"/>
  <c r="Q17" i="537"/>
  <c r="N4" i="538"/>
  <c r="N5" i="538"/>
  <c r="U17" i="538" s="1"/>
  <c r="N6" i="538"/>
  <c r="M18" i="538"/>
  <c r="N18" i="538" s="1"/>
  <c r="D19" i="538"/>
  <c r="O18" i="538"/>
  <c r="D19" i="537"/>
  <c r="O18" i="537"/>
  <c r="M18" i="537"/>
  <c r="N18" i="537" s="1"/>
  <c r="P18" i="537" s="1"/>
  <c r="N3" i="537"/>
  <c r="G19" i="537"/>
  <c r="G20" i="537" s="1"/>
  <c r="G21" i="537" s="1"/>
  <c r="G22" i="537" s="1"/>
  <c r="G23" i="537" s="1"/>
  <c r="G24" i="537" s="1"/>
  <c r="G25" i="537" s="1"/>
  <c r="G26" i="537" s="1"/>
  <c r="G27" i="537" s="1"/>
  <c r="G28" i="537" s="1"/>
  <c r="G29" i="537" s="1"/>
  <c r="G30" i="537" s="1"/>
  <c r="G31" i="537" s="1"/>
  <c r="G32" i="537" s="1"/>
  <c r="G33" i="537" s="1"/>
  <c r="G34" i="537" s="1"/>
  <c r="G35" i="537" s="1"/>
  <c r="G36" i="537" s="1"/>
  <c r="G37" i="537" s="1"/>
  <c r="G38" i="537" s="1"/>
  <c r="G39" i="537" s="1"/>
  <c r="G40" i="537" s="1"/>
  <c r="G41" i="537" s="1"/>
  <c r="G42" i="537" s="1"/>
  <c r="G43" i="537" s="1"/>
  <c r="G44" i="537" s="1"/>
  <c r="G45" i="537" s="1"/>
  <c r="G46" i="537" s="1"/>
  <c r="G47" i="537" s="1"/>
  <c r="G48" i="537" s="1"/>
  <c r="G49" i="537" s="1"/>
  <c r="G50" i="537" s="1"/>
  <c r="G51" i="537" s="1"/>
  <c r="G52" i="537" s="1"/>
  <c r="G53" i="537" s="1"/>
  <c r="G54" i="537" s="1"/>
  <c r="C20" i="537"/>
  <c r="G27" i="536"/>
  <c r="G28" i="536" s="1"/>
  <c r="G29" i="536" s="1"/>
  <c r="G30" i="536" s="1"/>
  <c r="G31" i="536" s="1"/>
  <c r="G32" i="536" s="1"/>
  <c r="G33" i="536" s="1"/>
  <c r="G34" i="536" s="1"/>
  <c r="G35" i="536" s="1"/>
  <c r="G36" i="536" s="1"/>
  <c r="G37" i="536" s="1"/>
  <c r="G38" i="536" s="1"/>
  <c r="G39" i="536" s="1"/>
  <c r="G40" i="536" s="1"/>
  <c r="G41" i="536" s="1"/>
  <c r="G42" i="536" s="1"/>
  <c r="G43" i="536" s="1"/>
  <c r="G44" i="536" s="1"/>
  <c r="G45" i="536" s="1"/>
  <c r="G46" i="536" s="1"/>
  <c r="G47" i="536" s="1"/>
  <c r="G48" i="536" s="1"/>
  <c r="G49" i="536" s="1"/>
  <c r="G50" i="536" s="1"/>
  <c r="G51" i="536" s="1"/>
  <c r="G52" i="536" s="1"/>
  <c r="G53" i="536" s="1"/>
  <c r="G54" i="536" s="1"/>
  <c r="Q17" i="536"/>
  <c r="N3" i="536"/>
  <c r="C21" i="536"/>
  <c r="D19" i="536"/>
  <c r="O18" i="536"/>
  <c r="M18" i="536"/>
  <c r="N18" i="536" s="1"/>
  <c r="P18" i="536" s="1"/>
  <c r="Q17" i="535"/>
  <c r="G19" i="535"/>
  <c r="G20" i="535" s="1"/>
  <c r="G21" i="535" s="1"/>
  <c r="G22" i="535" s="1"/>
  <c r="G23" i="535" s="1"/>
  <c r="G24" i="535" s="1"/>
  <c r="G25" i="535" s="1"/>
  <c r="G26" i="535" s="1"/>
  <c r="G27" i="535" s="1"/>
  <c r="G28" i="535" s="1"/>
  <c r="G29" i="535" s="1"/>
  <c r="G30" i="535" s="1"/>
  <c r="G31" i="535" s="1"/>
  <c r="G32" i="535" s="1"/>
  <c r="G33" i="535" s="1"/>
  <c r="G34" i="535" s="1"/>
  <c r="G35" i="535" s="1"/>
  <c r="G36" i="535" s="1"/>
  <c r="G37" i="535" s="1"/>
  <c r="G38" i="535" s="1"/>
  <c r="G39" i="535" s="1"/>
  <c r="G40" i="535" s="1"/>
  <c r="G41" i="535" s="1"/>
  <c r="G42" i="535" s="1"/>
  <c r="G43" i="535" s="1"/>
  <c r="G44" i="535" s="1"/>
  <c r="G45" i="535" s="1"/>
  <c r="G46" i="535" s="1"/>
  <c r="G47" i="535" s="1"/>
  <c r="G48" i="535" s="1"/>
  <c r="G49" i="535" s="1"/>
  <c r="G50" i="535" s="1"/>
  <c r="G51" i="535" s="1"/>
  <c r="G52" i="535" s="1"/>
  <c r="G53" i="535" s="1"/>
  <c r="G54" i="535" s="1"/>
  <c r="C20" i="535"/>
  <c r="H19" i="535"/>
  <c r="N3" i="535"/>
  <c r="P17" i="534"/>
  <c r="Q17" i="534" s="1"/>
  <c r="D19" i="535"/>
  <c r="O18" i="535"/>
  <c r="M18" i="535"/>
  <c r="N18" i="535" s="1"/>
  <c r="P18" i="535" s="1"/>
  <c r="D19" i="534"/>
  <c r="O18" i="534"/>
  <c r="M18" i="534"/>
  <c r="N18" i="534" s="1"/>
  <c r="N5" i="534"/>
  <c r="U17" i="534" s="1"/>
  <c r="N6" i="534"/>
  <c r="N4" i="534"/>
  <c r="C20" i="534"/>
  <c r="G20" i="534"/>
  <c r="G21" i="534" s="1"/>
  <c r="G22" i="534" s="1"/>
  <c r="G23" i="534" s="1"/>
  <c r="G24" i="534" s="1"/>
  <c r="G25" i="534" s="1"/>
  <c r="G26" i="534" s="1"/>
  <c r="G27" i="534" s="1"/>
  <c r="G28" i="534" s="1"/>
  <c r="G29" i="534" s="1"/>
  <c r="G30" i="534" s="1"/>
  <c r="G31" i="534" s="1"/>
  <c r="G32" i="534" s="1"/>
  <c r="G33" i="534" s="1"/>
  <c r="G34" i="534" s="1"/>
  <c r="G35" i="534" s="1"/>
  <c r="G36" i="534" s="1"/>
  <c r="G37" i="534" s="1"/>
  <c r="G38" i="534" s="1"/>
  <c r="G39" i="534" s="1"/>
  <c r="G40" i="534" s="1"/>
  <c r="G41" i="534" s="1"/>
  <c r="G42" i="534" s="1"/>
  <c r="G43" i="534" s="1"/>
  <c r="G44" i="534" s="1"/>
  <c r="G45" i="534" s="1"/>
  <c r="G46" i="534" s="1"/>
  <c r="G47" i="534" s="1"/>
  <c r="G48" i="534" s="1"/>
  <c r="G49" i="534" s="1"/>
  <c r="G50" i="534" s="1"/>
  <c r="G51" i="534" s="1"/>
  <c r="G52" i="534" s="1"/>
  <c r="G53" i="534" s="1"/>
  <c r="G54" i="534" s="1"/>
  <c r="E19" i="534"/>
  <c r="G20" i="533"/>
  <c r="G21" i="533" s="1"/>
  <c r="G22" i="533" s="1"/>
  <c r="G23" i="533" s="1"/>
  <c r="G24" i="533" s="1"/>
  <c r="G25" i="533" s="1"/>
  <c r="G26" i="533" s="1"/>
  <c r="G27" i="533" s="1"/>
  <c r="G28" i="533" s="1"/>
  <c r="G29" i="533" s="1"/>
  <c r="G30" i="533" s="1"/>
  <c r="G31" i="533" s="1"/>
  <c r="G32" i="533" s="1"/>
  <c r="G33" i="533" s="1"/>
  <c r="G34" i="533" s="1"/>
  <c r="G35" i="533" s="1"/>
  <c r="G36" i="533" s="1"/>
  <c r="G37" i="533" s="1"/>
  <c r="G38" i="533" s="1"/>
  <c r="G39" i="533" s="1"/>
  <c r="G40" i="533" s="1"/>
  <c r="G41" i="533" s="1"/>
  <c r="G42" i="533" s="1"/>
  <c r="G43" i="533" s="1"/>
  <c r="G44" i="533" s="1"/>
  <c r="G45" i="533" s="1"/>
  <c r="G46" i="533" s="1"/>
  <c r="G47" i="533" s="1"/>
  <c r="G48" i="533" s="1"/>
  <c r="G49" i="533" s="1"/>
  <c r="G50" i="533" s="1"/>
  <c r="G51" i="533" s="1"/>
  <c r="G52" i="533" s="1"/>
  <c r="G53" i="533" s="1"/>
  <c r="G54" i="533" s="1"/>
  <c r="M18" i="533"/>
  <c r="N18" i="533" s="1"/>
  <c r="P18" i="533" s="1"/>
  <c r="D19" i="533"/>
  <c r="O18" i="533"/>
  <c r="C21" i="533"/>
  <c r="N4" i="533"/>
  <c r="N5" i="533"/>
  <c r="U17" i="533" s="1"/>
  <c r="N6" i="533"/>
  <c r="P17" i="533"/>
  <c r="Q17" i="533" s="1"/>
  <c r="G20" i="532"/>
  <c r="G21" i="532" s="1"/>
  <c r="G22" i="532" s="1"/>
  <c r="G23" i="532" s="1"/>
  <c r="G24" i="532" s="1"/>
  <c r="G25" i="532" s="1"/>
  <c r="G26" i="532" s="1"/>
  <c r="G27" i="532" s="1"/>
  <c r="G28" i="532" s="1"/>
  <c r="G29" i="532" s="1"/>
  <c r="G30" i="532" s="1"/>
  <c r="G31" i="532" s="1"/>
  <c r="G32" i="532" s="1"/>
  <c r="G33" i="532" s="1"/>
  <c r="G34" i="532" s="1"/>
  <c r="G35" i="532" s="1"/>
  <c r="G36" i="532" s="1"/>
  <c r="G37" i="532" s="1"/>
  <c r="G38" i="532" s="1"/>
  <c r="G39" i="532" s="1"/>
  <c r="G40" i="532" s="1"/>
  <c r="G41" i="532" s="1"/>
  <c r="G42" i="532" s="1"/>
  <c r="G43" i="532" s="1"/>
  <c r="G44" i="532" s="1"/>
  <c r="G45" i="532" s="1"/>
  <c r="G46" i="532" s="1"/>
  <c r="G47" i="532" s="1"/>
  <c r="G48" i="532" s="1"/>
  <c r="G49" i="532" s="1"/>
  <c r="G50" i="532" s="1"/>
  <c r="G51" i="532" s="1"/>
  <c r="G52" i="532" s="1"/>
  <c r="G53" i="532" s="1"/>
  <c r="G54" i="532" s="1"/>
  <c r="Q17" i="532"/>
  <c r="N4" i="532"/>
  <c r="N5" i="532"/>
  <c r="U17" i="532" s="1"/>
  <c r="N6" i="532"/>
  <c r="C21" i="532"/>
  <c r="H20" i="532"/>
  <c r="M18" i="532"/>
  <c r="N18" i="532" s="1"/>
  <c r="D19" i="532"/>
  <c r="O18" i="532"/>
  <c r="N4" i="531"/>
  <c r="N5" i="531"/>
  <c r="U17" i="531" s="1"/>
  <c r="N6" i="531"/>
  <c r="M18" i="531"/>
  <c r="N18" i="531" s="1"/>
  <c r="D19" i="531"/>
  <c r="O18" i="531"/>
  <c r="U18" i="531"/>
  <c r="C21" i="531"/>
  <c r="G19" i="531"/>
  <c r="G20" i="531" s="1"/>
  <c r="G21" i="531" s="1"/>
  <c r="G22" i="531" s="1"/>
  <c r="G23" i="531" s="1"/>
  <c r="G24" i="531" s="1"/>
  <c r="G25" i="531" s="1"/>
  <c r="G26" i="531" s="1"/>
  <c r="G27" i="531" s="1"/>
  <c r="G28" i="531" s="1"/>
  <c r="G29" i="531" s="1"/>
  <c r="G30" i="531" s="1"/>
  <c r="G31" i="531" s="1"/>
  <c r="G32" i="531" s="1"/>
  <c r="G33" i="531" s="1"/>
  <c r="G34" i="531" s="1"/>
  <c r="G35" i="531" s="1"/>
  <c r="G36" i="531" s="1"/>
  <c r="G37" i="531" s="1"/>
  <c r="G38" i="531" s="1"/>
  <c r="G39" i="531" s="1"/>
  <c r="G40" i="531" s="1"/>
  <c r="G41" i="531" s="1"/>
  <c r="G42" i="531" s="1"/>
  <c r="G43" i="531" s="1"/>
  <c r="G44" i="531" s="1"/>
  <c r="G45" i="531" s="1"/>
  <c r="G46" i="531" s="1"/>
  <c r="G47" i="531" s="1"/>
  <c r="G48" i="531" s="1"/>
  <c r="G49" i="531" s="1"/>
  <c r="G50" i="531" s="1"/>
  <c r="G51" i="531" s="1"/>
  <c r="G52" i="531" s="1"/>
  <c r="G53" i="531" s="1"/>
  <c r="G54" i="531" s="1"/>
  <c r="P17" i="531"/>
  <c r="Q17" i="531" s="1"/>
  <c r="Q17" i="530"/>
  <c r="G22" i="530"/>
  <c r="G23" i="530" s="1"/>
  <c r="G24" i="530" s="1"/>
  <c r="G25" i="530" s="1"/>
  <c r="G26" i="530" s="1"/>
  <c r="G27" i="530" s="1"/>
  <c r="G28" i="530" s="1"/>
  <c r="G29" i="530" s="1"/>
  <c r="G30" i="530" s="1"/>
  <c r="G31" i="530" s="1"/>
  <c r="G32" i="530" s="1"/>
  <c r="G33" i="530" s="1"/>
  <c r="G34" i="530" s="1"/>
  <c r="G35" i="530" s="1"/>
  <c r="G36" i="530" s="1"/>
  <c r="G37" i="530" s="1"/>
  <c r="G38" i="530" s="1"/>
  <c r="G39" i="530" s="1"/>
  <c r="G40" i="530" s="1"/>
  <c r="G41" i="530" s="1"/>
  <c r="G42" i="530" s="1"/>
  <c r="G43" i="530" s="1"/>
  <c r="G44" i="530" s="1"/>
  <c r="G45" i="530" s="1"/>
  <c r="G46" i="530" s="1"/>
  <c r="G47" i="530" s="1"/>
  <c r="G48" i="530" s="1"/>
  <c r="G49" i="530" s="1"/>
  <c r="G50" i="530" s="1"/>
  <c r="G51" i="530" s="1"/>
  <c r="G52" i="530" s="1"/>
  <c r="G53" i="530" s="1"/>
  <c r="G54" i="530" s="1"/>
  <c r="C21" i="530"/>
  <c r="D19" i="530"/>
  <c r="O18" i="530"/>
  <c r="M18" i="530"/>
  <c r="N18" i="530" s="1"/>
  <c r="P18" i="530" s="1"/>
  <c r="N6" i="530"/>
  <c r="N4" i="530"/>
  <c r="N5" i="530"/>
  <c r="U17" i="530" s="1"/>
  <c r="Q17" i="529"/>
  <c r="N4" i="529"/>
  <c r="N5" i="529"/>
  <c r="N6" i="529"/>
  <c r="C21" i="529"/>
  <c r="G19" i="529"/>
  <c r="G20" i="529" s="1"/>
  <c r="G21" i="529" s="1"/>
  <c r="G22" i="529" s="1"/>
  <c r="G23" i="529" s="1"/>
  <c r="G24" i="529" s="1"/>
  <c r="G25" i="529" s="1"/>
  <c r="G26" i="529" s="1"/>
  <c r="G27" i="529" s="1"/>
  <c r="G28" i="529" s="1"/>
  <c r="G29" i="529" s="1"/>
  <c r="G30" i="529" s="1"/>
  <c r="G31" i="529" s="1"/>
  <c r="G32" i="529" s="1"/>
  <c r="G33" i="529" s="1"/>
  <c r="G34" i="529" s="1"/>
  <c r="G35" i="529" s="1"/>
  <c r="G36" i="529" s="1"/>
  <c r="G37" i="529" s="1"/>
  <c r="G38" i="529" s="1"/>
  <c r="G39" i="529" s="1"/>
  <c r="G40" i="529" s="1"/>
  <c r="G41" i="529" s="1"/>
  <c r="G42" i="529" s="1"/>
  <c r="G43" i="529" s="1"/>
  <c r="G44" i="529" s="1"/>
  <c r="G45" i="529" s="1"/>
  <c r="G46" i="529" s="1"/>
  <c r="G47" i="529" s="1"/>
  <c r="G48" i="529" s="1"/>
  <c r="G49" i="529" s="1"/>
  <c r="G50" i="529" s="1"/>
  <c r="G51" i="529" s="1"/>
  <c r="G52" i="529" s="1"/>
  <c r="G53" i="529" s="1"/>
  <c r="G54" i="529" s="1"/>
  <c r="M18" i="529"/>
  <c r="N18" i="529" s="1"/>
  <c r="D19" i="529"/>
  <c r="O18" i="529"/>
  <c r="Q17" i="528"/>
  <c r="G19" i="528"/>
  <c r="G20" i="528" s="1"/>
  <c r="G21" i="528" s="1"/>
  <c r="G22" i="528" s="1"/>
  <c r="G23" i="528" s="1"/>
  <c r="G24" i="528" s="1"/>
  <c r="G25" i="528" s="1"/>
  <c r="G26" i="528" s="1"/>
  <c r="G27" i="528" s="1"/>
  <c r="G28" i="528" s="1"/>
  <c r="G29" i="528" s="1"/>
  <c r="G30" i="528" s="1"/>
  <c r="G31" i="528" s="1"/>
  <c r="G32" i="528" s="1"/>
  <c r="G33" i="528" s="1"/>
  <c r="G34" i="528" s="1"/>
  <c r="G35" i="528" s="1"/>
  <c r="G36" i="528" s="1"/>
  <c r="G37" i="528" s="1"/>
  <c r="G38" i="528" s="1"/>
  <c r="G39" i="528" s="1"/>
  <c r="G40" i="528" s="1"/>
  <c r="G41" i="528" s="1"/>
  <c r="G42" i="528" s="1"/>
  <c r="G43" i="528" s="1"/>
  <c r="G44" i="528" s="1"/>
  <c r="G45" i="528" s="1"/>
  <c r="G46" i="528" s="1"/>
  <c r="G47" i="528" s="1"/>
  <c r="G48" i="528" s="1"/>
  <c r="G49" i="528" s="1"/>
  <c r="G50" i="528" s="1"/>
  <c r="G51" i="528" s="1"/>
  <c r="G52" i="528" s="1"/>
  <c r="G53" i="528" s="1"/>
  <c r="G54" i="528" s="1"/>
  <c r="C21" i="528"/>
  <c r="D19" i="528"/>
  <c r="O18" i="528"/>
  <c r="M18" i="528"/>
  <c r="N18" i="528" s="1"/>
  <c r="N3" i="528"/>
  <c r="D20" i="527"/>
  <c r="O19" i="527"/>
  <c r="M19" i="527"/>
  <c r="N19" i="527" s="1"/>
  <c r="P19" i="527" s="1"/>
  <c r="N6" i="527"/>
  <c r="N4" i="527"/>
  <c r="N5" i="527"/>
  <c r="U19" i="527" s="1"/>
  <c r="G19" i="527"/>
  <c r="G20" i="527" s="1"/>
  <c r="G21" i="527" s="1"/>
  <c r="G22" i="527" s="1"/>
  <c r="G23" i="527" s="1"/>
  <c r="G24" i="527" s="1"/>
  <c r="G25" i="527" s="1"/>
  <c r="G26" i="527" s="1"/>
  <c r="G27" i="527" s="1"/>
  <c r="G28" i="527" s="1"/>
  <c r="G29" i="527" s="1"/>
  <c r="G30" i="527" s="1"/>
  <c r="G31" i="527" s="1"/>
  <c r="G32" i="527" s="1"/>
  <c r="G33" i="527" s="1"/>
  <c r="G34" i="527" s="1"/>
  <c r="G35" i="527" s="1"/>
  <c r="G36" i="527" s="1"/>
  <c r="G37" i="527" s="1"/>
  <c r="G38" i="527" s="1"/>
  <c r="G39" i="527" s="1"/>
  <c r="G40" i="527" s="1"/>
  <c r="G41" i="527" s="1"/>
  <c r="G42" i="527" s="1"/>
  <c r="G43" i="527" s="1"/>
  <c r="G44" i="527" s="1"/>
  <c r="G45" i="527" s="1"/>
  <c r="G46" i="527" s="1"/>
  <c r="G47" i="527" s="1"/>
  <c r="G48" i="527" s="1"/>
  <c r="G49" i="527" s="1"/>
  <c r="G50" i="527" s="1"/>
  <c r="G51" i="527" s="1"/>
  <c r="G52" i="527" s="1"/>
  <c r="G53" i="527" s="1"/>
  <c r="G54" i="527" s="1"/>
  <c r="C21" i="527"/>
  <c r="P17" i="527"/>
  <c r="Q17" i="527" s="1"/>
  <c r="Q17" i="526"/>
  <c r="N4" i="526"/>
  <c r="N5" i="526"/>
  <c r="U17" i="526" s="1"/>
  <c r="N6" i="526"/>
  <c r="C21" i="526"/>
  <c r="G19" i="526"/>
  <c r="G20" i="526" s="1"/>
  <c r="G21" i="526" s="1"/>
  <c r="G22" i="526" s="1"/>
  <c r="G23" i="526" s="1"/>
  <c r="G24" i="526" s="1"/>
  <c r="G25" i="526" s="1"/>
  <c r="G26" i="526" s="1"/>
  <c r="G27" i="526" s="1"/>
  <c r="G28" i="526" s="1"/>
  <c r="G29" i="526" s="1"/>
  <c r="G30" i="526" s="1"/>
  <c r="G31" i="526" s="1"/>
  <c r="G32" i="526" s="1"/>
  <c r="G33" i="526" s="1"/>
  <c r="G34" i="526" s="1"/>
  <c r="G35" i="526" s="1"/>
  <c r="G36" i="526" s="1"/>
  <c r="G37" i="526" s="1"/>
  <c r="G38" i="526" s="1"/>
  <c r="G39" i="526" s="1"/>
  <c r="G40" i="526" s="1"/>
  <c r="G41" i="526" s="1"/>
  <c r="G42" i="526" s="1"/>
  <c r="G43" i="526" s="1"/>
  <c r="G44" i="526" s="1"/>
  <c r="G45" i="526" s="1"/>
  <c r="G46" i="526" s="1"/>
  <c r="G47" i="526" s="1"/>
  <c r="G48" i="526" s="1"/>
  <c r="G49" i="526" s="1"/>
  <c r="G50" i="526" s="1"/>
  <c r="G51" i="526" s="1"/>
  <c r="G52" i="526" s="1"/>
  <c r="G53" i="526" s="1"/>
  <c r="G54" i="526" s="1"/>
  <c r="H20" i="526"/>
  <c r="M18" i="526"/>
  <c r="N18" i="526" s="1"/>
  <c r="D19" i="526"/>
  <c r="O18" i="526"/>
  <c r="U18" i="526"/>
  <c r="G19" i="525"/>
  <c r="G20" i="525" s="1"/>
  <c r="G21" i="525" s="1"/>
  <c r="G22" i="525" s="1"/>
  <c r="G23" i="525" s="1"/>
  <c r="G24" i="525" s="1"/>
  <c r="G25" i="525" s="1"/>
  <c r="G26" i="525" s="1"/>
  <c r="G27" i="525" s="1"/>
  <c r="G28" i="525" s="1"/>
  <c r="G29" i="525" s="1"/>
  <c r="G30" i="525" s="1"/>
  <c r="G31" i="525" s="1"/>
  <c r="G32" i="525" s="1"/>
  <c r="G33" i="525" s="1"/>
  <c r="G34" i="525" s="1"/>
  <c r="G35" i="525" s="1"/>
  <c r="G36" i="525" s="1"/>
  <c r="G37" i="525" s="1"/>
  <c r="G38" i="525" s="1"/>
  <c r="G39" i="525" s="1"/>
  <c r="G40" i="525" s="1"/>
  <c r="G41" i="525" s="1"/>
  <c r="G42" i="525" s="1"/>
  <c r="G43" i="525" s="1"/>
  <c r="G44" i="525" s="1"/>
  <c r="G45" i="525" s="1"/>
  <c r="G46" i="525" s="1"/>
  <c r="G47" i="525" s="1"/>
  <c r="G48" i="525" s="1"/>
  <c r="G49" i="525" s="1"/>
  <c r="G50" i="525" s="1"/>
  <c r="G51" i="525" s="1"/>
  <c r="G52" i="525" s="1"/>
  <c r="G53" i="525" s="1"/>
  <c r="G54" i="525" s="1"/>
  <c r="Q17" i="525"/>
  <c r="N5" i="525"/>
  <c r="N6" i="525"/>
  <c r="N4" i="525"/>
  <c r="D19" i="525"/>
  <c r="O18" i="525"/>
  <c r="M18" i="525"/>
  <c r="N18" i="525" s="1"/>
  <c r="P18" i="525" s="1"/>
  <c r="C23" i="525"/>
  <c r="Q17" i="524"/>
  <c r="C21" i="524"/>
  <c r="M18" i="524"/>
  <c r="N18" i="524" s="1"/>
  <c r="D19" i="524"/>
  <c r="O18" i="524"/>
  <c r="N4" i="524"/>
  <c r="N5" i="524"/>
  <c r="U17" i="524" s="1"/>
  <c r="N6" i="524"/>
  <c r="H20" i="524"/>
  <c r="G19" i="524"/>
  <c r="G20" i="524" s="1"/>
  <c r="G21" i="524" s="1"/>
  <c r="G22" i="524" s="1"/>
  <c r="G23" i="524" s="1"/>
  <c r="G24" i="524" s="1"/>
  <c r="G25" i="524" s="1"/>
  <c r="G26" i="524" s="1"/>
  <c r="G27" i="524" s="1"/>
  <c r="G28" i="524" s="1"/>
  <c r="G29" i="524" s="1"/>
  <c r="G30" i="524" s="1"/>
  <c r="G31" i="524" s="1"/>
  <c r="G32" i="524" s="1"/>
  <c r="G33" i="524" s="1"/>
  <c r="G34" i="524" s="1"/>
  <c r="G35" i="524" s="1"/>
  <c r="G36" i="524" s="1"/>
  <c r="G37" i="524" s="1"/>
  <c r="G38" i="524" s="1"/>
  <c r="G39" i="524" s="1"/>
  <c r="G40" i="524" s="1"/>
  <c r="G41" i="524" s="1"/>
  <c r="G42" i="524" s="1"/>
  <c r="G43" i="524" s="1"/>
  <c r="G44" i="524" s="1"/>
  <c r="G45" i="524" s="1"/>
  <c r="G46" i="524" s="1"/>
  <c r="G47" i="524" s="1"/>
  <c r="G48" i="524" s="1"/>
  <c r="G49" i="524" s="1"/>
  <c r="G50" i="524" s="1"/>
  <c r="G51" i="524" s="1"/>
  <c r="G52" i="524" s="1"/>
  <c r="G53" i="524" s="1"/>
  <c r="G54" i="524" s="1"/>
  <c r="Q17" i="523"/>
  <c r="G19" i="523"/>
  <c r="G20" i="523" s="1"/>
  <c r="G21" i="523" s="1"/>
  <c r="G22" i="523" s="1"/>
  <c r="G23" i="523" s="1"/>
  <c r="G24" i="523" s="1"/>
  <c r="G25" i="523" s="1"/>
  <c r="G26" i="523" s="1"/>
  <c r="G27" i="523" s="1"/>
  <c r="G28" i="523" s="1"/>
  <c r="G29" i="523" s="1"/>
  <c r="G30" i="523" s="1"/>
  <c r="G31" i="523" s="1"/>
  <c r="G32" i="523" s="1"/>
  <c r="G33" i="523" s="1"/>
  <c r="G34" i="523" s="1"/>
  <c r="G35" i="523" s="1"/>
  <c r="G36" i="523" s="1"/>
  <c r="G37" i="523" s="1"/>
  <c r="G38" i="523" s="1"/>
  <c r="G39" i="523" s="1"/>
  <c r="G40" i="523" s="1"/>
  <c r="G41" i="523" s="1"/>
  <c r="G42" i="523" s="1"/>
  <c r="G43" i="523" s="1"/>
  <c r="G44" i="523" s="1"/>
  <c r="G45" i="523" s="1"/>
  <c r="G46" i="523" s="1"/>
  <c r="G47" i="523" s="1"/>
  <c r="G48" i="523" s="1"/>
  <c r="G49" i="523" s="1"/>
  <c r="G50" i="523" s="1"/>
  <c r="G51" i="523" s="1"/>
  <c r="G52" i="523" s="1"/>
  <c r="G53" i="523" s="1"/>
  <c r="G54" i="523" s="1"/>
  <c r="N5" i="523"/>
  <c r="U17" i="523" s="1"/>
  <c r="N6" i="523"/>
  <c r="N4" i="523"/>
  <c r="C21" i="523"/>
  <c r="H20" i="523"/>
  <c r="D19" i="523"/>
  <c r="O18" i="523"/>
  <c r="M18" i="523"/>
  <c r="N18" i="523" s="1"/>
  <c r="P18" i="523" s="1"/>
  <c r="Q17" i="522"/>
  <c r="C21" i="522"/>
  <c r="E20" i="522"/>
  <c r="H20" i="522"/>
  <c r="D19" i="522"/>
  <c r="O18" i="522"/>
  <c r="M18" i="522"/>
  <c r="N18" i="522" s="1"/>
  <c r="N6" i="522"/>
  <c r="N4" i="522"/>
  <c r="N5" i="522"/>
  <c r="U17" i="522" s="1"/>
  <c r="G19" i="522"/>
  <c r="G20" i="522" s="1"/>
  <c r="G21" i="522" s="1"/>
  <c r="G22" i="522" s="1"/>
  <c r="G23" i="522" s="1"/>
  <c r="G24" i="522" s="1"/>
  <c r="G25" i="522" s="1"/>
  <c r="G26" i="522" s="1"/>
  <c r="G27" i="522" s="1"/>
  <c r="G28" i="522" s="1"/>
  <c r="G29" i="522" s="1"/>
  <c r="G30" i="522" s="1"/>
  <c r="G31" i="522" s="1"/>
  <c r="G32" i="522" s="1"/>
  <c r="G33" i="522" s="1"/>
  <c r="G34" i="522" s="1"/>
  <c r="G35" i="522" s="1"/>
  <c r="G36" i="522" s="1"/>
  <c r="G37" i="522" s="1"/>
  <c r="G38" i="522" s="1"/>
  <c r="G39" i="522" s="1"/>
  <c r="G40" i="522" s="1"/>
  <c r="G41" i="522" s="1"/>
  <c r="G42" i="522" s="1"/>
  <c r="G43" i="522" s="1"/>
  <c r="G44" i="522" s="1"/>
  <c r="G45" i="522" s="1"/>
  <c r="G46" i="522" s="1"/>
  <c r="G47" i="522" s="1"/>
  <c r="G48" i="522" s="1"/>
  <c r="G49" i="522" s="1"/>
  <c r="G50" i="522" s="1"/>
  <c r="G51" i="522" s="1"/>
  <c r="G52" i="522" s="1"/>
  <c r="G53" i="522" s="1"/>
  <c r="G54" i="522" s="1"/>
  <c r="Q17" i="521"/>
  <c r="O18" i="521"/>
  <c r="M18" i="521"/>
  <c r="N18" i="521" s="1"/>
  <c r="P18" i="521" s="1"/>
  <c r="D19" i="521"/>
  <c r="N4" i="521"/>
  <c r="N5" i="521"/>
  <c r="U17" i="521" s="1"/>
  <c r="N6" i="521"/>
  <c r="G19" i="521"/>
  <c r="G20" i="521" s="1"/>
  <c r="G21" i="521" s="1"/>
  <c r="G22" i="521" s="1"/>
  <c r="G23" i="521" s="1"/>
  <c r="G24" i="521" s="1"/>
  <c r="G25" i="521" s="1"/>
  <c r="G26" i="521" s="1"/>
  <c r="G27" i="521" s="1"/>
  <c r="G28" i="521" s="1"/>
  <c r="G29" i="521" s="1"/>
  <c r="G30" i="521" s="1"/>
  <c r="G31" i="521" s="1"/>
  <c r="G32" i="521" s="1"/>
  <c r="G33" i="521" s="1"/>
  <c r="G34" i="521" s="1"/>
  <c r="G35" i="521" s="1"/>
  <c r="G36" i="521" s="1"/>
  <c r="G37" i="521" s="1"/>
  <c r="G38" i="521" s="1"/>
  <c r="G39" i="521" s="1"/>
  <c r="G40" i="521" s="1"/>
  <c r="G41" i="521" s="1"/>
  <c r="G42" i="521" s="1"/>
  <c r="G43" i="521" s="1"/>
  <c r="G44" i="521" s="1"/>
  <c r="G45" i="521" s="1"/>
  <c r="G46" i="521" s="1"/>
  <c r="G47" i="521" s="1"/>
  <c r="G48" i="521" s="1"/>
  <c r="G49" i="521" s="1"/>
  <c r="G50" i="521" s="1"/>
  <c r="G51" i="521" s="1"/>
  <c r="G52" i="521" s="1"/>
  <c r="G53" i="521" s="1"/>
  <c r="G54" i="521" s="1"/>
  <c r="C22" i="521"/>
  <c r="P17" i="520"/>
  <c r="Q17" i="520" s="1"/>
  <c r="R18" i="520"/>
  <c r="T18" i="520"/>
  <c r="T20" i="520"/>
  <c r="T19" i="520"/>
  <c r="T21" i="520"/>
  <c r="T17" i="520"/>
  <c r="R17" i="520" s="1"/>
  <c r="M18" i="520"/>
  <c r="N18" i="520" s="1"/>
  <c r="D19" i="520"/>
  <c r="O18" i="520"/>
  <c r="U18" i="520"/>
  <c r="C22" i="520"/>
  <c r="G19" i="520"/>
  <c r="G20" i="520" s="1"/>
  <c r="G21" i="520" s="1"/>
  <c r="G22" i="520" s="1"/>
  <c r="G23" i="520" s="1"/>
  <c r="G24" i="520" s="1"/>
  <c r="G25" i="520" s="1"/>
  <c r="G26" i="520" s="1"/>
  <c r="G27" i="520" s="1"/>
  <c r="G28" i="520" s="1"/>
  <c r="G29" i="520" s="1"/>
  <c r="G30" i="520" s="1"/>
  <c r="G31" i="520" s="1"/>
  <c r="G32" i="520" s="1"/>
  <c r="G33" i="520" s="1"/>
  <c r="G34" i="520" s="1"/>
  <c r="G35" i="520" s="1"/>
  <c r="G36" i="520" s="1"/>
  <c r="G37" i="520" s="1"/>
  <c r="G38" i="520" s="1"/>
  <c r="G39" i="520" s="1"/>
  <c r="G40" i="520" s="1"/>
  <c r="G41" i="520" s="1"/>
  <c r="G42" i="520" s="1"/>
  <c r="G43" i="520" s="1"/>
  <c r="G44" i="520" s="1"/>
  <c r="G45" i="520" s="1"/>
  <c r="G46" i="520" s="1"/>
  <c r="G47" i="520" s="1"/>
  <c r="G48" i="520" s="1"/>
  <c r="G49" i="520" s="1"/>
  <c r="G50" i="520" s="1"/>
  <c r="G51" i="520" s="1"/>
  <c r="G52" i="520" s="1"/>
  <c r="G53" i="520" s="1"/>
  <c r="G54" i="520" s="1"/>
  <c r="G23" i="519"/>
  <c r="G24" i="519" s="1"/>
  <c r="G25" i="519" s="1"/>
  <c r="G26" i="519" s="1"/>
  <c r="G27" i="519" s="1"/>
  <c r="G28" i="519" s="1"/>
  <c r="G29" i="519" s="1"/>
  <c r="G30" i="519" s="1"/>
  <c r="G31" i="519" s="1"/>
  <c r="G32" i="519" s="1"/>
  <c r="G33" i="519" s="1"/>
  <c r="G34" i="519" s="1"/>
  <c r="G35" i="519" s="1"/>
  <c r="G36" i="519" s="1"/>
  <c r="G37" i="519" s="1"/>
  <c r="G38" i="519" s="1"/>
  <c r="G39" i="519" s="1"/>
  <c r="G40" i="519" s="1"/>
  <c r="G41" i="519" s="1"/>
  <c r="G42" i="519" s="1"/>
  <c r="G43" i="519" s="1"/>
  <c r="G44" i="519" s="1"/>
  <c r="G45" i="519" s="1"/>
  <c r="G46" i="519" s="1"/>
  <c r="G47" i="519" s="1"/>
  <c r="G48" i="519" s="1"/>
  <c r="G49" i="519" s="1"/>
  <c r="G50" i="519" s="1"/>
  <c r="G51" i="519" s="1"/>
  <c r="G52" i="519" s="1"/>
  <c r="G53" i="519" s="1"/>
  <c r="G54" i="519" s="1"/>
  <c r="P17" i="519"/>
  <c r="Q17" i="519" s="1"/>
  <c r="P18" i="519"/>
  <c r="C21" i="519"/>
  <c r="D20" i="519"/>
  <c r="O19" i="519"/>
  <c r="M19" i="519"/>
  <c r="N19" i="519" s="1"/>
  <c r="N3" i="519"/>
  <c r="P17" i="518"/>
  <c r="G19" i="518"/>
  <c r="Q17" i="518"/>
  <c r="M18" i="518"/>
  <c r="N18" i="518" s="1"/>
  <c r="D19" i="518"/>
  <c r="O18" i="518"/>
  <c r="N4" i="518"/>
  <c r="N5" i="518"/>
  <c r="U17" i="518" s="1"/>
  <c r="N6" i="518"/>
  <c r="C21" i="518"/>
  <c r="G20" i="518"/>
  <c r="G21" i="518" s="1"/>
  <c r="G22" i="518" s="1"/>
  <c r="G23" i="518" s="1"/>
  <c r="G24" i="518" s="1"/>
  <c r="G25" i="518" s="1"/>
  <c r="G26" i="518" s="1"/>
  <c r="G27" i="518" s="1"/>
  <c r="G28" i="518" s="1"/>
  <c r="G29" i="518" s="1"/>
  <c r="G30" i="518" s="1"/>
  <c r="G31" i="518" s="1"/>
  <c r="G32" i="518" s="1"/>
  <c r="G33" i="518" s="1"/>
  <c r="G34" i="518" s="1"/>
  <c r="G35" i="518" s="1"/>
  <c r="G36" i="518" s="1"/>
  <c r="G37" i="518" s="1"/>
  <c r="G38" i="518" s="1"/>
  <c r="G39" i="518" s="1"/>
  <c r="G40" i="518" s="1"/>
  <c r="G41" i="518" s="1"/>
  <c r="G42" i="518" s="1"/>
  <c r="G43" i="518" s="1"/>
  <c r="G44" i="518" s="1"/>
  <c r="G45" i="518" s="1"/>
  <c r="G46" i="518" s="1"/>
  <c r="G47" i="518" s="1"/>
  <c r="G48" i="518" s="1"/>
  <c r="G49" i="518" s="1"/>
  <c r="G50" i="518" s="1"/>
  <c r="G51" i="518" s="1"/>
  <c r="G52" i="518" s="1"/>
  <c r="G53" i="518" s="1"/>
  <c r="G54" i="518" s="1"/>
  <c r="P17" i="517"/>
  <c r="Q17" i="517" s="1"/>
  <c r="M18" i="517"/>
  <c r="N18" i="517" s="1"/>
  <c r="D19" i="517"/>
  <c r="O18" i="517"/>
  <c r="C21" i="517"/>
  <c r="G19" i="517"/>
  <c r="G20" i="517" s="1"/>
  <c r="G21" i="517" s="1"/>
  <c r="G22" i="517" s="1"/>
  <c r="G23" i="517" s="1"/>
  <c r="G24" i="517" s="1"/>
  <c r="G25" i="517" s="1"/>
  <c r="G26" i="517" s="1"/>
  <c r="G27" i="517" s="1"/>
  <c r="G28" i="517" s="1"/>
  <c r="G29" i="517" s="1"/>
  <c r="G30" i="517" s="1"/>
  <c r="G31" i="517" s="1"/>
  <c r="G32" i="517" s="1"/>
  <c r="G33" i="517" s="1"/>
  <c r="G34" i="517" s="1"/>
  <c r="G35" i="517" s="1"/>
  <c r="G36" i="517" s="1"/>
  <c r="G37" i="517" s="1"/>
  <c r="G38" i="517" s="1"/>
  <c r="G39" i="517" s="1"/>
  <c r="G40" i="517" s="1"/>
  <c r="G41" i="517" s="1"/>
  <c r="G42" i="517" s="1"/>
  <c r="G43" i="517" s="1"/>
  <c r="G44" i="517" s="1"/>
  <c r="G45" i="517" s="1"/>
  <c r="G46" i="517" s="1"/>
  <c r="G47" i="517" s="1"/>
  <c r="G48" i="517" s="1"/>
  <c r="G49" i="517" s="1"/>
  <c r="G50" i="517" s="1"/>
  <c r="G51" i="517" s="1"/>
  <c r="G52" i="517" s="1"/>
  <c r="G53" i="517" s="1"/>
  <c r="G54" i="517" s="1"/>
  <c r="N4" i="517"/>
  <c r="N5" i="517"/>
  <c r="U17" i="517" s="1"/>
  <c r="N6" i="517"/>
  <c r="U18" i="517"/>
  <c r="E20" i="517"/>
  <c r="G19" i="516"/>
  <c r="G20" i="516" s="1"/>
  <c r="G21" i="516" s="1"/>
  <c r="G22" i="516" s="1"/>
  <c r="G23" i="516" s="1"/>
  <c r="G24" i="516" s="1"/>
  <c r="Q17" i="516"/>
  <c r="G25" i="516"/>
  <c r="G26" i="516" s="1"/>
  <c r="G27" i="516" s="1"/>
  <c r="G28" i="516" s="1"/>
  <c r="G29" i="516" s="1"/>
  <c r="G30" i="516" s="1"/>
  <c r="G31" i="516" s="1"/>
  <c r="G32" i="516" s="1"/>
  <c r="G33" i="516" s="1"/>
  <c r="G34" i="516" s="1"/>
  <c r="G35" i="516" s="1"/>
  <c r="G36" i="516" s="1"/>
  <c r="G37" i="516" s="1"/>
  <c r="G38" i="516" s="1"/>
  <c r="G39" i="516" s="1"/>
  <c r="G40" i="516" s="1"/>
  <c r="G41" i="516" s="1"/>
  <c r="G42" i="516" s="1"/>
  <c r="G43" i="516" s="1"/>
  <c r="G44" i="516" s="1"/>
  <c r="G45" i="516" s="1"/>
  <c r="G46" i="516" s="1"/>
  <c r="G47" i="516" s="1"/>
  <c r="G48" i="516" s="1"/>
  <c r="G49" i="516" s="1"/>
  <c r="G50" i="516" s="1"/>
  <c r="G51" i="516" s="1"/>
  <c r="G52" i="516" s="1"/>
  <c r="G53" i="516" s="1"/>
  <c r="G54" i="516" s="1"/>
  <c r="N4" i="516"/>
  <c r="N5" i="516"/>
  <c r="N6" i="516"/>
  <c r="C21" i="516"/>
  <c r="M18" i="516"/>
  <c r="N18" i="516" s="1"/>
  <c r="P18" i="516" s="1"/>
  <c r="D19" i="516"/>
  <c r="O18" i="516"/>
  <c r="C20" i="515"/>
  <c r="D19" i="515"/>
  <c r="O18" i="515"/>
  <c r="M18" i="515"/>
  <c r="N18" i="515" s="1"/>
  <c r="P17" i="515"/>
  <c r="Q17" i="515" s="1"/>
  <c r="G19" i="515"/>
  <c r="G20" i="515" s="1"/>
  <c r="G21" i="515" s="1"/>
  <c r="G22" i="515" s="1"/>
  <c r="G23" i="515" s="1"/>
  <c r="G24" i="515" s="1"/>
  <c r="G25" i="515" s="1"/>
  <c r="G26" i="515" s="1"/>
  <c r="G27" i="515" s="1"/>
  <c r="G28" i="515" s="1"/>
  <c r="G29" i="515" s="1"/>
  <c r="G30" i="515" s="1"/>
  <c r="G31" i="515" s="1"/>
  <c r="G32" i="515" s="1"/>
  <c r="G33" i="515" s="1"/>
  <c r="G34" i="515" s="1"/>
  <c r="G35" i="515" s="1"/>
  <c r="G36" i="515" s="1"/>
  <c r="G37" i="515" s="1"/>
  <c r="G38" i="515" s="1"/>
  <c r="G39" i="515" s="1"/>
  <c r="G40" i="515" s="1"/>
  <c r="G41" i="515" s="1"/>
  <c r="G42" i="515" s="1"/>
  <c r="G43" i="515" s="1"/>
  <c r="G44" i="515" s="1"/>
  <c r="G45" i="515" s="1"/>
  <c r="G46" i="515" s="1"/>
  <c r="G47" i="515" s="1"/>
  <c r="G48" i="515" s="1"/>
  <c r="G49" i="515" s="1"/>
  <c r="G50" i="515" s="1"/>
  <c r="G51" i="515" s="1"/>
  <c r="G52" i="515" s="1"/>
  <c r="G53" i="515" s="1"/>
  <c r="G54" i="515" s="1"/>
  <c r="N3" i="515"/>
  <c r="P17" i="514"/>
  <c r="Q17" i="514" s="1"/>
  <c r="D19" i="514"/>
  <c r="O18" i="514"/>
  <c r="M18" i="514"/>
  <c r="N18" i="514" s="1"/>
  <c r="P18" i="514" s="1"/>
  <c r="G21" i="514"/>
  <c r="G22" i="514" s="1"/>
  <c r="G23" i="514" s="1"/>
  <c r="G24" i="514" s="1"/>
  <c r="G25" i="514" s="1"/>
  <c r="G26" i="514" s="1"/>
  <c r="G27" i="514" s="1"/>
  <c r="G28" i="514" s="1"/>
  <c r="G29" i="514" s="1"/>
  <c r="G30" i="514" s="1"/>
  <c r="G31" i="514" s="1"/>
  <c r="G32" i="514" s="1"/>
  <c r="G33" i="514" s="1"/>
  <c r="G34" i="514" s="1"/>
  <c r="G35" i="514" s="1"/>
  <c r="G36" i="514" s="1"/>
  <c r="G37" i="514" s="1"/>
  <c r="G38" i="514" s="1"/>
  <c r="G39" i="514" s="1"/>
  <c r="G40" i="514" s="1"/>
  <c r="G41" i="514" s="1"/>
  <c r="G42" i="514" s="1"/>
  <c r="G43" i="514" s="1"/>
  <c r="G44" i="514" s="1"/>
  <c r="G45" i="514" s="1"/>
  <c r="G46" i="514" s="1"/>
  <c r="G47" i="514" s="1"/>
  <c r="G48" i="514" s="1"/>
  <c r="G49" i="514" s="1"/>
  <c r="G50" i="514" s="1"/>
  <c r="G51" i="514" s="1"/>
  <c r="G52" i="514" s="1"/>
  <c r="G53" i="514" s="1"/>
  <c r="G54" i="514" s="1"/>
  <c r="H19" i="514"/>
  <c r="C20" i="514"/>
  <c r="N3" i="514"/>
  <c r="G20" i="513"/>
  <c r="G21" i="513" s="1"/>
  <c r="G22" i="513" s="1"/>
  <c r="G23" i="513" s="1"/>
  <c r="G24" i="513" s="1"/>
  <c r="G25" i="513" s="1"/>
  <c r="G26" i="513" s="1"/>
  <c r="G27" i="513" s="1"/>
  <c r="G28" i="513" s="1"/>
  <c r="G29" i="513" s="1"/>
  <c r="G30" i="513" s="1"/>
  <c r="G31" i="513" s="1"/>
  <c r="G32" i="513" s="1"/>
  <c r="G33" i="513" s="1"/>
  <c r="G34" i="513" s="1"/>
  <c r="G35" i="513" s="1"/>
  <c r="G36" i="513" s="1"/>
  <c r="G37" i="513" s="1"/>
  <c r="G38" i="513" s="1"/>
  <c r="G39" i="513" s="1"/>
  <c r="G40" i="513" s="1"/>
  <c r="G41" i="513" s="1"/>
  <c r="G42" i="513" s="1"/>
  <c r="G43" i="513" s="1"/>
  <c r="G44" i="513" s="1"/>
  <c r="G45" i="513" s="1"/>
  <c r="G46" i="513" s="1"/>
  <c r="G47" i="513" s="1"/>
  <c r="G48" i="513" s="1"/>
  <c r="G49" i="513" s="1"/>
  <c r="G50" i="513" s="1"/>
  <c r="G51" i="513" s="1"/>
  <c r="G52" i="513" s="1"/>
  <c r="G53" i="513" s="1"/>
  <c r="G54" i="513" s="1"/>
  <c r="P17" i="513"/>
  <c r="Q17" i="513" s="1"/>
  <c r="D19" i="513"/>
  <c r="O18" i="513"/>
  <c r="M18" i="513"/>
  <c r="N18" i="513" s="1"/>
  <c r="C21" i="513"/>
  <c r="U18" i="513"/>
  <c r="T19" i="513"/>
  <c r="T18" i="513"/>
  <c r="R18" i="513" s="1"/>
  <c r="T21" i="513"/>
  <c r="T17" i="513"/>
  <c r="R17" i="513" s="1"/>
  <c r="T20" i="513"/>
  <c r="Q17" i="512"/>
  <c r="C20" i="512"/>
  <c r="D19" i="512"/>
  <c r="O18" i="512"/>
  <c r="M18" i="512"/>
  <c r="N18" i="512" s="1"/>
  <c r="P18" i="512" s="1"/>
  <c r="G19" i="512"/>
  <c r="G20" i="512" s="1"/>
  <c r="G21" i="512" s="1"/>
  <c r="G22" i="512" s="1"/>
  <c r="G23" i="512" s="1"/>
  <c r="G24" i="512" s="1"/>
  <c r="G25" i="512" s="1"/>
  <c r="G26" i="512" s="1"/>
  <c r="G27" i="512" s="1"/>
  <c r="G28" i="512" s="1"/>
  <c r="G29" i="512" s="1"/>
  <c r="G30" i="512" s="1"/>
  <c r="G31" i="512" s="1"/>
  <c r="G32" i="512" s="1"/>
  <c r="G33" i="512" s="1"/>
  <c r="G34" i="512" s="1"/>
  <c r="G35" i="512" s="1"/>
  <c r="G36" i="512" s="1"/>
  <c r="G37" i="512" s="1"/>
  <c r="G38" i="512" s="1"/>
  <c r="G39" i="512" s="1"/>
  <c r="G40" i="512" s="1"/>
  <c r="G41" i="512" s="1"/>
  <c r="G42" i="512" s="1"/>
  <c r="G43" i="512" s="1"/>
  <c r="G44" i="512" s="1"/>
  <c r="G45" i="512" s="1"/>
  <c r="G46" i="512" s="1"/>
  <c r="G47" i="512" s="1"/>
  <c r="G48" i="512" s="1"/>
  <c r="G49" i="512" s="1"/>
  <c r="G50" i="512" s="1"/>
  <c r="G51" i="512" s="1"/>
  <c r="G52" i="512" s="1"/>
  <c r="G53" i="512" s="1"/>
  <c r="G54" i="512" s="1"/>
  <c r="E19" i="512"/>
  <c r="N3" i="512"/>
  <c r="G19" i="511"/>
  <c r="G20" i="511" s="1"/>
  <c r="G21" i="511" s="1"/>
  <c r="G22" i="511" s="1"/>
  <c r="G23" i="511" s="1"/>
  <c r="G24" i="511" s="1"/>
  <c r="G25" i="511" s="1"/>
  <c r="G26" i="511" s="1"/>
  <c r="G27" i="511" s="1"/>
  <c r="G28" i="511" s="1"/>
  <c r="G29" i="511" s="1"/>
  <c r="G30" i="511" s="1"/>
  <c r="G31" i="511" s="1"/>
  <c r="G32" i="511" s="1"/>
  <c r="G33" i="511" s="1"/>
  <c r="G34" i="511" s="1"/>
  <c r="G35" i="511" s="1"/>
  <c r="G36" i="511" s="1"/>
  <c r="G37" i="511" s="1"/>
  <c r="G38" i="511" s="1"/>
  <c r="G39" i="511" s="1"/>
  <c r="G40" i="511" s="1"/>
  <c r="G41" i="511" s="1"/>
  <c r="G42" i="511" s="1"/>
  <c r="G43" i="511" s="1"/>
  <c r="G44" i="511" s="1"/>
  <c r="G45" i="511" s="1"/>
  <c r="G46" i="511" s="1"/>
  <c r="G47" i="511" s="1"/>
  <c r="G48" i="511" s="1"/>
  <c r="G49" i="511" s="1"/>
  <c r="G50" i="511" s="1"/>
  <c r="G51" i="511" s="1"/>
  <c r="G52" i="511" s="1"/>
  <c r="G53" i="511" s="1"/>
  <c r="G54" i="511" s="1"/>
  <c r="M18" i="511"/>
  <c r="N18" i="511" s="1"/>
  <c r="D19" i="511"/>
  <c r="O18" i="511"/>
  <c r="C21" i="511"/>
  <c r="N4" i="511"/>
  <c r="N5" i="511"/>
  <c r="U17" i="511" s="1"/>
  <c r="N6" i="511"/>
  <c r="H20" i="511"/>
  <c r="D19" i="510"/>
  <c r="O18" i="510"/>
  <c r="M18" i="510"/>
  <c r="N18" i="510" s="1"/>
  <c r="P17" i="510"/>
  <c r="Q17" i="510" s="1"/>
  <c r="C20" i="510"/>
  <c r="G19" i="510"/>
  <c r="G20" i="510" s="1"/>
  <c r="G21" i="510" s="1"/>
  <c r="G22" i="510" s="1"/>
  <c r="G23" i="510" s="1"/>
  <c r="G24" i="510" s="1"/>
  <c r="G25" i="510" s="1"/>
  <c r="G26" i="510" s="1"/>
  <c r="G27" i="510" s="1"/>
  <c r="G28" i="510" s="1"/>
  <c r="G29" i="510" s="1"/>
  <c r="G30" i="510" s="1"/>
  <c r="G31" i="510" s="1"/>
  <c r="G32" i="510" s="1"/>
  <c r="G33" i="510" s="1"/>
  <c r="G34" i="510" s="1"/>
  <c r="G35" i="510" s="1"/>
  <c r="G36" i="510" s="1"/>
  <c r="G37" i="510" s="1"/>
  <c r="G38" i="510" s="1"/>
  <c r="G39" i="510" s="1"/>
  <c r="G40" i="510" s="1"/>
  <c r="G41" i="510" s="1"/>
  <c r="G42" i="510" s="1"/>
  <c r="G43" i="510" s="1"/>
  <c r="G44" i="510" s="1"/>
  <c r="G45" i="510" s="1"/>
  <c r="G46" i="510" s="1"/>
  <c r="G47" i="510" s="1"/>
  <c r="G48" i="510" s="1"/>
  <c r="G49" i="510" s="1"/>
  <c r="G50" i="510" s="1"/>
  <c r="G51" i="510" s="1"/>
  <c r="G52" i="510" s="1"/>
  <c r="G53" i="510" s="1"/>
  <c r="G54" i="510" s="1"/>
  <c r="U17" i="510"/>
  <c r="N3" i="510"/>
  <c r="U18" i="510"/>
  <c r="G19" i="509"/>
  <c r="G20" i="509" s="1"/>
  <c r="G21" i="509" s="1"/>
  <c r="G22" i="509" s="1"/>
  <c r="G23" i="509" s="1"/>
  <c r="G24" i="509" s="1"/>
  <c r="G25" i="509" s="1"/>
  <c r="G26" i="509" s="1"/>
  <c r="G27" i="509" s="1"/>
  <c r="G28" i="509" s="1"/>
  <c r="G29" i="509" s="1"/>
  <c r="G30" i="509" s="1"/>
  <c r="G31" i="509" s="1"/>
  <c r="G32" i="509" s="1"/>
  <c r="G33" i="509" s="1"/>
  <c r="G34" i="509" s="1"/>
  <c r="G35" i="509" s="1"/>
  <c r="G36" i="509" s="1"/>
  <c r="G37" i="509" s="1"/>
  <c r="G38" i="509" s="1"/>
  <c r="G39" i="509" s="1"/>
  <c r="G40" i="509" s="1"/>
  <c r="G41" i="509" s="1"/>
  <c r="G42" i="509" s="1"/>
  <c r="G43" i="509" s="1"/>
  <c r="G44" i="509" s="1"/>
  <c r="G45" i="509" s="1"/>
  <c r="G46" i="509" s="1"/>
  <c r="G47" i="509" s="1"/>
  <c r="G48" i="509" s="1"/>
  <c r="G49" i="509" s="1"/>
  <c r="G50" i="509" s="1"/>
  <c r="G51" i="509" s="1"/>
  <c r="G52" i="509" s="1"/>
  <c r="G53" i="509" s="1"/>
  <c r="G54" i="509" s="1"/>
  <c r="Q17" i="509"/>
  <c r="N6" i="509"/>
  <c r="N4" i="509"/>
  <c r="N5" i="509"/>
  <c r="U17" i="509" s="1"/>
  <c r="D19" i="509"/>
  <c r="O18" i="509"/>
  <c r="M18" i="509"/>
  <c r="N18" i="509" s="1"/>
  <c r="C21" i="509"/>
  <c r="G19" i="508"/>
  <c r="G20" i="508" s="1"/>
  <c r="G21" i="508" s="1"/>
  <c r="G22" i="508" s="1"/>
  <c r="G23" i="508" s="1"/>
  <c r="G24" i="508" s="1"/>
  <c r="G25" i="508" s="1"/>
  <c r="G26" i="508" s="1"/>
  <c r="G27" i="508" s="1"/>
  <c r="G28" i="508" s="1"/>
  <c r="G29" i="508" s="1"/>
  <c r="G30" i="508" s="1"/>
  <c r="G31" i="508" s="1"/>
  <c r="G32" i="508" s="1"/>
  <c r="G33" i="508" s="1"/>
  <c r="G34" i="508" s="1"/>
  <c r="G35" i="508" s="1"/>
  <c r="G36" i="508" s="1"/>
  <c r="G37" i="508" s="1"/>
  <c r="G38" i="508" s="1"/>
  <c r="G39" i="508" s="1"/>
  <c r="G40" i="508" s="1"/>
  <c r="G41" i="508" s="1"/>
  <c r="G42" i="508" s="1"/>
  <c r="G43" i="508" s="1"/>
  <c r="G44" i="508" s="1"/>
  <c r="G45" i="508" s="1"/>
  <c r="G46" i="508" s="1"/>
  <c r="G47" i="508" s="1"/>
  <c r="G48" i="508" s="1"/>
  <c r="G49" i="508" s="1"/>
  <c r="G50" i="508" s="1"/>
  <c r="G51" i="508" s="1"/>
  <c r="G52" i="508" s="1"/>
  <c r="G53" i="508" s="1"/>
  <c r="G54" i="508" s="1"/>
  <c r="Q17" i="508"/>
  <c r="D19" i="508"/>
  <c r="O18" i="508"/>
  <c r="M18" i="508"/>
  <c r="N18" i="508" s="1"/>
  <c r="P18" i="508" s="1"/>
  <c r="U18" i="508"/>
  <c r="N6" i="508"/>
  <c r="N4" i="508"/>
  <c r="N5" i="508"/>
  <c r="U17" i="508" s="1"/>
  <c r="H20" i="508"/>
  <c r="C21" i="508"/>
  <c r="Q17" i="507"/>
  <c r="C21" i="507"/>
  <c r="N4" i="507"/>
  <c r="N5" i="507"/>
  <c r="U17" i="507" s="1"/>
  <c r="N6" i="507"/>
  <c r="M18" i="507"/>
  <c r="N18" i="507" s="1"/>
  <c r="D19" i="507"/>
  <c r="O18" i="507"/>
  <c r="G19" i="507"/>
  <c r="G20" i="507" s="1"/>
  <c r="G21" i="507" s="1"/>
  <c r="G22" i="507" s="1"/>
  <c r="G23" i="507" s="1"/>
  <c r="G24" i="507" s="1"/>
  <c r="G25" i="507" s="1"/>
  <c r="G26" i="507" s="1"/>
  <c r="G27" i="507" s="1"/>
  <c r="G28" i="507" s="1"/>
  <c r="G29" i="507" s="1"/>
  <c r="G30" i="507" s="1"/>
  <c r="G31" i="507" s="1"/>
  <c r="G32" i="507" s="1"/>
  <c r="G33" i="507" s="1"/>
  <c r="G34" i="507" s="1"/>
  <c r="G35" i="507" s="1"/>
  <c r="G36" i="507" s="1"/>
  <c r="G37" i="507" s="1"/>
  <c r="G38" i="507" s="1"/>
  <c r="G39" i="507" s="1"/>
  <c r="G40" i="507" s="1"/>
  <c r="G41" i="507" s="1"/>
  <c r="G42" i="507" s="1"/>
  <c r="G43" i="507" s="1"/>
  <c r="G44" i="507" s="1"/>
  <c r="G45" i="507" s="1"/>
  <c r="G46" i="507" s="1"/>
  <c r="G47" i="507" s="1"/>
  <c r="G48" i="507" s="1"/>
  <c r="G49" i="507" s="1"/>
  <c r="G50" i="507" s="1"/>
  <c r="G51" i="507" s="1"/>
  <c r="G52" i="507" s="1"/>
  <c r="G53" i="507" s="1"/>
  <c r="G54" i="507" s="1"/>
  <c r="H20" i="507"/>
  <c r="U18" i="507"/>
  <c r="Q17" i="506"/>
  <c r="N4" i="506"/>
  <c r="N5" i="506"/>
  <c r="U17" i="506" s="1"/>
  <c r="N6" i="506"/>
  <c r="G19" i="506"/>
  <c r="G20" i="506" s="1"/>
  <c r="G21" i="506" s="1"/>
  <c r="G22" i="506" s="1"/>
  <c r="G23" i="506" s="1"/>
  <c r="G24" i="506" s="1"/>
  <c r="G25" i="506" s="1"/>
  <c r="G26" i="506" s="1"/>
  <c r="G27" i="506" s="1"/>
  <c r="G28" i="506" s="1"/>
  <c r="G29" i="506" s="1"/>
  <c r="G30" i="506" s="1"/>
  <c r="G31" i="506" s="1"/>
  <c r="G32" i="506" s="1"/>
  <c r="G33" i="506" s="1"/>
  <c r="G34" i="506" s="1"/>
  <c r="G35" i="506" s="1"/>
  <c r="G36" i="506" s="1"/>
  <c r="G37" i="506" s="1"/>
  <c r="G38" i="506" s="1"/>
  <c r="G39" i="506" s="1"/>
  <c r="G40" i="506" s="1"/>
  <c r="G41" i="506" s="1"/>
  <c r="G42" i="506" s="1"/>
  <c r="G43" i="506" s="1"/>
  <c r="G44" i="506" s="1"/>
  <c r="G45" i="506" s="1"/>
  <c r="G46" i="506" s="1"/>
  <c r="G47" i="506" s="1"/>
  <c r="G48" i="506" s="1"/>
  <c r="G49" i="506" s="1"/>
  <c r="G50" i="506" s="1"/>
  <c r="G51" i="506" s="1"/>
  <c r="G52" i="506" s="1"/>
  <c r="G53" i="506" s="1"/>
  <c r="G54" i="506" s="1"/>
  <c r="C21" i="506"/>
  <c r="M18" i="506"/>
  <c r="N18" i="506" s="1"/>
  <c r="P18" i="506" s="1"/>
  <c r="D19" i="506"/>
  <c r="O18" i="506"/>
  <c r="P17" i="505"/>
  <c r="Q17" i="505" s="1"/>
  <c r="G20" i="505"/>
  <c r="G21" i="505" s="1"/>
  <c r="G22" i="505" s="1"/>
  <c r="G23" i="505" s="1"/>
  <c r="G24" i="505" s="1"/>
  <c r="G25" i="505" s="1"/>
  <c r="G26" i="505" s="1"/>
  <c r="G27" i="505" s="1"/>
  <c r="G28" i="505" s="1"/>
  <c r="G29" i="505" s="1"/>
  <c r="G30" i="505" s="1"/>
  <c r="G31" i="505" s="1"/>
  <c r="G32" i="505" s="1"/>
  <c r="G33" i="505" s="1"/>
  <c r="G34" i="505" s="1"/>
  <c r="G35" i="505" s="1"/>
  <c r="G36" i="505" s="1"/>
  <c r="G37" i="505" s="1"/>
  <c r="G38" i="505" s="1"/>
  <c r="G39" i="505" s="1"/>
  <c r="G40" i="505" s="1"/>
  <c r="G41" i="505" s="1"/>
  <c r="G42" i="505" s="1"/>
  <c r="G43" i="505" s="1"/>
  <c r="G44" i="505" s="1"/>
  <c r="G45" i="505" s="1"/>
  <c r="G46" i="505" s="1"/>
  <c r="G47" i="505" s="1"/>
  <c r="G48" i="505" s="1"/>
  <c r="G49" i="505" s="1"/>
  <c r="G50" i="505" s="1"/>
  <c r="G51" i="505" s="1"/>
  <c r="G52" i="505" s="1"/>
  <c r="G53" i="505" s="1"/>
  <c r="G54" i="505" s="1"/>
  <c r="C21" i="505"/>
  <c r="N6" i="505"/>
  <c r="N4" i="505"/>
  <c r="N5" i="505"/>
  <c r="D19" i="505"/>
  <c r="O18" i="505"/>
  <c r="M18" i="505"/>
  <c r="N18" i="505" s="1"/>
  <c r="P18" i="505" s="1"/>
  <c r="Q17" i="504"/>
  <c r="C21" i="504"/>
  <c r="N6" i="504"/>
  <c r="N4" i="504"/>
  <c r="N5" i="504"/>
  <c r="U17" i="504" s="1"/>
  <c r="H20" i="504"/>
  <c r="D19" i="504"/>
  <c r="O18" i="504"/>
  <c r="M18" i="504"/>
  <c r="N18" i="504" s="1"/>
  <c r="P18" i="504" s="1"/>
  <c r="G20" i="504"/>
  <c r="G21" i="504" s="1"/>
  <c r="G22" i="504" s="1"/>
  <c r="G23" i="504" s="1"/>
  <c r="G24" i="504" s="1"/>
  <c r="G25" i="504" s="1"/>
  <c r="G26" i="504" s="1"/>
  <c r="G27" i="504" s="1"/>
  <c r="G28" i="504" s="1"/>
  <c r="G29" i="504" s="1"/>
  <c r="G30" i="504" s="1"/>
  <c r="G31" i="504" s="1"/>
  <c r="G32" i="504" s="1"/>
  <c r="G33" i="504" s="1"/>
  <c r="G34" i="504" s="1"/>
  <c r="G35" i="504" s="1"/>
  <c r="G36" i="504" s="1"/>
  <c r="G37" i="504" s="1"/>
  <c r="G38" i="504" s="1"/>
  <c r="G39" i="504" s="1"/>
  <c r="G40" i="504" s="1"/>
  <c r="G41" i="504" s="1"/>
  <c r="G42" i="504" s="1"/>
  <c r="G43" i="504" s="1"/>
  <c r="G44" i="504" s="1"/>
  <c r="G45" i="504" s="1"/>
  <c r="G46" i="504" s="1"/>
  <c r="G47" i="504" s="1"/>
  <c r="G48" i="504" s="1"/>
  <c r="G49" i="504" s="1"/>
  <c r="G50" i="504" s="1"/>
  <c r="G51" i="504" s="1"/>
  <c r="G52" i="504" s="1"/>
  <c r="G53" i="504" s="1"/>
  <c r="G54" i="504" s="1"/>
  <c r="G20" i="503"/>
  <c r="G21" i="503" s="1"/>
  <c r="Q17" i="503"/>
  <c r="D19" i="503"/>
  <c r="O18" i="503"/>
  <c r="M18" i="503"/>
  <c r="N18" i="503" s="1"/>
  <c r="C21" i="503"/>
  <c r="E20" i="503"/>
  <c r="N5" i="503"/>
  <c r="U17" i="503" s="1"/>
  <c r="N6" i="503"/>
  <c r="N4" i="503"/>
  <c r="G22" i="503"/>
  <c r="G23" i="503" s="1"/>
  <c r="G24" i="503" s="1"/>
  <c r="G25" i="503" s="1"/>
  <c r="G26" i="503" s="1"/>
  <c r="G27" i="503" s="1"/>
  <c r="G28" i="503" s="1"/>
  <c r="G29" i="503" s="1"/>
  <c r="G30" i="503" s="1"/>
  <c r="G31" i="503" s="1"/>
  <c r="G32" i="503" s="1"/>
  <c r="G33" i="503" s="1"/>
  <c r="G34" i="503" s="1"/>
  <c r="G35" i="503" s="1"/>
  <c r="G36" i="503" s="1"/>
  <c r="G37" i="503" s="1"/>
  <c r="G38" i="503" s="1"/>
  <c r="G39" i="503" s="1"/>
  <c r="G40" i="503" s="1"/>
  <c r="G41" i="503" s="1"/>
  <c r="G42" i="503" s="1"/>
  <c r="G43" i="503" s="1"/>
  <c r="G44" i="503" s="1"/>
  <c r="G45" i="503" s="1"/>
  <c r="G46" i="503" s="1"/>
  <c r="G47" i="503" s="1"/>
  <c r="G48" i="503" s="1"/>
  <c r="G49" i="503" s="1"/>
  <c r="G50" i="503" s="1"/>
  <c r="G51" i="503" s="1"/>
  <c r="G52" i="503" s="1"/>
  <c r="G53" i="503" s="1"/>
  <c r="G54" i="503" s="1"/>
  <c r="Q17" i="502"/>
  <c r="N3" i="502"/>
  <c r="G19" i="502"/>
  <c r="G20" i="502" s="1"/>
  <c r="G21" i="502" s="1"/>
  <c r="G22" i="502" s="1"/>
  <c r="G23" i="502" s="1"/>
  <c r="G24" i="502" s="1"/>
  <c r="G25" i="502" s="1"/>
  <c r="G26" i="502" s="1"/>
  <c r="G27" i="502" s="1"/>
  <c r="G28" i="502" s="1"/>
  <c r="G29" i="502" s="1"/>
  <c r="G30" i="502" s="1"/>
  <c r="G31" i="502" s="1"/>
  <c r="G32" i="502" s="1"/>
  <c r="G33" i="502" s="1"/>
  <c r="G34" i="502" s="1"/>
  <c r="G35" i="502" s="1"/>
  <c r="G36" i="502" s="1"/>
  <c r="G37" i="502" s="1"/>
  <c r="G38" i="502" s="1"/>
  <c r="G39" i="502" s="1"/>
  <c r="G40" i="502" s="1"/>
  <c r="G41" i="502" s="1"/>
  <c r="G42" i="502" s="1"/>
  <c r="G43" i="502" s="1"/>
  <c r="G44" i="502" s="1"/>
  <c r="G45" i="502" s="1"/>
  <c r="G46" i="502" s="1"/>
  <c r="G47" i="502" s="1"/>
  <c r="G48" i="502" s="1"/>
  <c r="G49" i="502" s="1"/>
  <c r="G50" i="502" s="1"/>
  <c r="G51" i="502" s="1"/>
  <c r="G52" i="502" s="1"/>
  <c r="G53" i="502" s="1"/>
  <c r="G54" i="502" s="1"/>
  <c r="C21" i="502"/>
  <c r="E20" i="502"/>
  <c r="D19" i="502"/>
  <c r="O18" i="502"/>
  <c r="M18" i="502"/>
  <c r="N18" i="502" s="1"/>
  <c r="P18" i="502" s="1"/>
  <c r="G20" i="501"/>
  <c r="G21" i="501" s="1"/>
  <c r="G22" i="501" s="1"/>
  <c r="G23" i="501" s="1"/>
  <c r="G24" i="501" s="1"/>
  <c r="G25" i="501" s="1"/>
  <c r="G26" i="501" s="1"/>
  <c r="G27" i="501" s="1"/>
  <c r="G28" i="501" s="1"/>
  <c r="G29" i="501" s="1"/>
  <c r="G30" i="501" s="1"/>
  <c r="G31" i="501" s="1"/>
  <c r="G32" i="501" s="1"/>
  <c r="G33" i="501" s="1"/>
  <c r="G34" i="501" s="1"/>
  <c r="G35" i="501" s="1"/>
  <c r="G36" i="501" s="1"/>
  <c r="G37" i="501" s="1"/>
  <c r="G38" i="501" s="1"/>
  <c r="G39" i="501" s="1"/>
  <c r="G40" i="501" s="1"/>
  <c r="G41" i="501" s="1"/>
  <c r="G42" i="501" s="1"/>
  <c r="G43" i="501" s="1"/>
  <c r="G44" i="501" s="1"/>
  <c r="G45" i="501" s="1"/>
  <c r="G46" i="501" s="1"/>
  <c r="G47" i="501" s="1"/>
  <c r="G48" i="501" s="1"/>
  <c r="G49" i="501" s="1"/>
  <c r="G50" i="501" s="1"/>
  <c r="G51" i="501" s="1"/>
  <c r="G52" i="501" s="1"/>
  <c r="G53" i="501" s="1"/>
  <c r="G54" i="501" s="1"/>
  <c r="Q17" i="501"/>
  <c r="C21" i="501"/>
  <c r="N4" i="501"/>
  <c r="N5" i="501"/>
  <c r="N6" i="501"/>
  <c r="H20" i="501"/>
  <c r="E20" i="501"/>
  <c r="M18" i="501"/>
  <c r="N18" i="501" s="1"/>
  <c r="D19" i="501"/>
  <c r="O18" i="501"/>
  <c r="Q17" i="500"/>
  <c r="G19" i="500"/>
  <c r="G20" i="500" s="1"/>
  <c r="G21" i="500" s="1"/>
  <c r="G22" i="500" s="1"/>
  <c r="G23" i="500" s="1"/>
  <c r="G24" i="500" s="1"/>
  <c r="G25" i="500" s="1"/>
  <c r="G26" i="500" s="1"/>
  <c r="G27" i="500" s="1"/>
  <c r="G28" i="500" s="1"/>
  <c r="G29" i="500" s="1"/>
  <c r="G30" i="500" s="1"/>
  <c r="G31" i="500" s="1"/>
  <c r="G32" i="500" s="1"/>
  <c r="G33" i="500" s="1"/>
  <c r="G34" i="500" s="1"/>
  <c r="G35" i="500" s="1"/>
  <c r="G36" i="500" s="1"/>
  <c r="G37" i="500" s="1"/>
  <c r="G38" i="500" s="1"/>
  <c r="G39" i="500" s="1"/>
  <c r="G40" i="500" s="1"/>
  <c r="G41" i="500" s="1"/>
  <c r="G42" i="500" s="1"/>
  <c r="G43" i="500" s="1"/>
  <c r="G44" i="500" s="1"/>
  <c r="G45" i="500" s="1"/>
  <c r="G46" i="500" s="1"/>
  <c r="G47" i="500" s="1"/>
  <c r="G48" i="500" s="1"/>
  <c r="G49" i="500" s="1"/>
  <c r="G50" i="500" s="1"/>
  <c r="G51" i="500" s="1"/>
  <c r="G52" i="500" s="1"/>
  <c r="G53" i="500" s="1"/>
  <c r="G54" i="500" s="1"/>
  <c r="D19" i="500"/>
  <c r="O18" i="500"/>
  <c r="M18" i="500"/>
  <c r="N18" i="500" s="1"/>
  <c r="C20" i="500"/>
  <c r="N3" i="500"/>
  <c r="G19" i="499"/>
  <c r="Q17" i="499"/>
  <c r="G20" i="499"/>
  <c r="G21" i="499" s="1"/>
  <c r="G22" i="499" s="1"/>
  <c r="G23" i="499" s="1"/>
  <c r="G24" i="499" s="1"/>
  <c r="G25" i="499" s="1"/>
  <c r="G26" i="499" s="1"/>
  <c r="G27" i="499" s="1"/>
  <c r="G28" i="499" s="1"/>
  <c r="G29" i="499" s="1"/>
  <c r="G30" i="499" s="1"/>
  <c r="G31" i="499" s="1"/>
  <c r="G32" i="499" s="1"/>
  <c r="G33" i="499" s="1"/>
  <c r="G34" i="499" s="1"/>
  <c r="G35" i="499" s="1"/>
  <c r="G36" i="499" s="1"/>
  <c r="G37" i="499" s="1"/>
  <c r="G38" i="499" s="1"/>
  <c r="G39" i="499" s="1"/>
  <c r="G40" i="499" s="1"/>
  <c r="G41" i="499" s="1"/>
  <c r="G42" i="499" s="1"/>
  <c r="G43" i="499" s="1"/>
  <c r="G44" i="499" s="1"/>
  <c r="G45" i="499" s="1"/>
  <c r="G46" i="499" s="1"/>
  <c r="G47" i="499" s="1"/>
  <c r="G48" i="499" s="1"/>
  <c r="G49" i="499" s="1"/>
  <c r="G50" i="499" s="1"/>
  <c r="G51" i="499" s="1"/>
  <c r="G52" i="499" s="1"/>
  <c r="G53" i="499" s="1"/>
  <c r="G54" i="499" s="1"/>
  <c r="N3" i="499"/>
  <c r="D19" i="499"/>
  <c r="O18" i="499"/>
  <c r="M18" i="499"/>
  <c r="N18" i="499" s="1"/>
  <c r="C21" i="499"/>
  <c r="Q17" i="498"/>
  <c r="G22" i="498"/>
  <c r="G23" i="498" s="1"/>
  <c r="G24" i="498" s="1"/>
  <c r="G25" i="498" s="1"/>
  <c r="G26" i="498" s="1"/>
  <c r="G27" i="498" s="1"/>
  <c r="G28" i="498" s="1"/>
  <c r="G29" i="498" s="1"/>
  <c r="G30" i="498" s="1"/>
  <c r="G31" i="498" s="1"/>
  <c r="G32" i="498" s="1"/>
  <c r="G33" i="498" s="1"/>
  <c r="G34" i="498" s="1"/>
  <c r="G35" i="498" s="1"/>
  <c r="G36" i="498" s="1"/>
  <c r="G37" i="498" s="1"/>
  <c r="G38" i="498" s="1"/>
  <c r="G39" i="498" s="1"/>
  <c r="G40" i="498" s="1"/>
  <c r="G41" i="498" s="1"/>
  <c r="G42" i="498" s="1"/>
  <c r="G43" i="498" s="1"/>
  <c r="G44" i="498" s="1"/>
  <c r="G45" i="498" s="1"/>
  <c r="G46" i="498" s="1"/>
  <c r="G47" i="498" s="1"/>
  <c r="G48" i="498" s="1"/>
  <c r="G49" i="498" s="1"/>
  <c r="G50" i="498" s="1"/>
  <c r="G51" i="498" s="1"/>
  <c r="G52" i="498" s="1"/>
  <c r="G53" i="498" s="1"/>
  <c r="G54" i="498" s="1"/>
  <c r="N3" i="498"/>
  <c r="D19" i="498"/>
  <c r="O18" i="498"/>
  <c r="M18" i="498"/>
  <c r="N18" i="498" s="1"/>
  <c r="C22" i="498"/>
  <c r="G21" i="497"/>
  <c r="G22" i="497" s="1"/>
  <c r="G23" i="497" s="1"/>
  <c r="G24" i="497" s="1"/>
  <c r="G25" i="497" s="1"/>
  <c r="G26" i="497" s="1"/>
  <c r="G27" i="497" s="1"/>
  <c r="G28" i="497" s="1"/>
  <c r="G29" i="497" s="1"/>
  <c r="G30" i="497" s="1"/>
  <c r="G31" i="497" s="1"/>
  <c r="G32" i="497" s="1"/>
  <c r="G33" i="497" s="1"/>
  <c r="G34" i="497" s="1"/>
  <c r="G35" i="497" s="1"/>
  <c r="G36" i="497" s="1"/>
  <c r="G37" i="497" s="1"/>
  <c r="G38" i="497" s="1"/>
  <c r="G39" i="497" s="1"/>
  <c r="G40" i="497" s="1"/>
  <c r="G41" i="497" s="1"/>
  <c r="G42" i="497" s="1"/>
  <c r="G43" i="497" s="1"/>
  <c r="G44" i="497" s="1"/>
  <c r="G45" i="497" s="1"/>
  <c r="G46" i="497" s="1"/>
  <c r="G47" i="497" s="1"/>
  <c r="G48" i="497" s="1"/>
  <c r="G49" i="497" s="1"/>
  <c r="G50" i="497" s="1"/>
  <c r="G51" i="497" s="1"/>
  <c r="G52" i="497" s="1"/>
  <c r="G53" i="497" s="1"/>
  <c r="G54" i="497" s="1"/>
  <c r="Q17" i="497"/>
  <c r="C21" i="497"/>
  <c r="H20" i="497"/>
  <c r="E20" i="497"/>
  <c r="N6" i="497"/>
  <c r="N4" i="497"/>
  <c r="N5" i="497"/>
  <c r="U17" i="497" s="1"/>
  <c r="D19" i="497"/>
  <c r="O18" i="497"/>
  <c r="M18" i="497"/>
  <c r="N18" i="497" s="1"/>
  <c r="Q17" i="496"/>
  <c r="G19" i="496"/>
  <c r="G20" i="496" s="1"/>
  <c r="G21" i="496" s="1"/>
  <c r="G22" i="496" s="1"/>
  <c r="G23" i="496" s="1"/>
  <c r="G24" i="496" s="1"/>
  <c r="G25" i="496" s="1"/>
  <c r="G26" i="496" s="1"/>
  <c r="G27" i="496" s="1"/>
  <c r="G28" i="496" s="1"/>
  <c r="G29" i="496" s="1"/>
  <c r="G30" i="496" s="1"/>
  <c r="G31" i="496" s="1"/>
  <c r="G32" i="496" s="1"/>
  <c r="G33" i="496" s="1"/>
  <c r="G34" i="496" s="1"/>
  <c r="G35" i="496" s="1"/>
  <c r="G36" i="496" s="1"/>
  <c r="G37" i="496" s="1"/>
  <c r="G38" i="496" s="1"/>
  <c r="G39" i="496" s="1"/>
  <c r="G40" i="496" s="1"/>
  <c r="G41" i="496" s="1"/>
  <c r="G42" i="496" s="1"/>
  <c r="G43" i="496" s="1"/>
  <c r="G44" i="496" s="1"/>
  <c r="G45" i="496" s="1"/>
  <c r="G46" i="496" s="1"/>
  <c r="G47" i="496" s="1"/>
  <c r="G48" i="496" s="1"/>
  <c r="G49" i="496" s="1"/>
  <c r="G50" i="496" s="1"/>
  <c r="G51" i="496" s="1"/>
  <c r="G52" i="496" s="1"/>
  <c r="G53" i="496" s="1"/>
  <c r="G54" i="496" s="1"/>
  <c r="N3" i="496"/>
  <c r="D19" i="496"/>
  <c r="O18" i="496"/>
  <c r="M18" i="496"/>
  <c r="N18" i="496" s="1"/>
  <c r="P18" i="496" s="1"/>
  <c r="C20" i="496"/>
  <c r="E19" i="496"/>
  <c r="Q17" i="495"/>
  <c r="N5" i="495"/>
  <c r="U17" i="495" s="1"/>
  <c r="N6" i="495"/>
  <c r="N4" i="495"/>
  <c r="D19" i="495"/>
  <c r="O18" i="495"/>
  <c r="M18" i="495"/>
  <c r="N18" i="495" s="1"/>
  <c r="P18" i="495" s="1"/>
  <c r="U18" i="495"/>
  <c r="C23" i="495"/>
  <c r="G19" i="495"/>
  <c r="G20" i="495" s="1"/>
  <c r="G21" i="495" s="1"/>
  <c r="G22" i="495" s="1"/>
  <c r="G23" i="495" s="1"/>
  <c r="G24" i="495" s="1"/>
  <c r="G25" i="495" s="1"/>
  <c r="G26" i="495" s="1"/>
  <c r="G27" i="495" s="1"/>
  <c r="G28" i="495" s="1"/>
  <c r="G29" i="495" s="1"/>
  <c r="G30" i="495" s="1"/>
  <c r="G31" i="495" s="1"/>
  <c r="G32" i="495" s="1"/>
  <c r="G33" i="495" s="1"/>
  <c r="G34" i="495" s="1"/>
  <c r="G35" i="495" s="1"/>
  <c r="G36" i="495" s="1"/>
  <c r="G37" i="495" s="1"/>
  <c r="G38" i="495" s="1"/>
  <c r="G39" i="495" s="1"/>
  <c r="G40" i="495" s="1"/>
  <c r="G41" i="495" s="1"/>
  <c r="G42" i="495" s="1"/>
  <c r="G43" i="495" s="1"/>
  <c r="G44" i="495" s="1"/>
  <c r="G45" i="495" s="1"/>
  <c r="G46" i="495" s="1"/>
  <c r="G47" i="495" s="1"/>
  <c r="G48" i="495" s="1"/>
  <c r="G49" i="495" s="1"/>
  <c r="G50" i="495" s="1"/>
  <c r="G51" i="495" s="1"/>
  <c r="G52" i="495" s="1"/>
  <c r="G53" i="495" s="1"/>
  <c r="G54" i="495" s="1"/>
  <c r="Q17" i="494"/>
  <c r="C21" i="494"/>
  <c r="N4" i="494"/>
  <c r="N5" i="494"/>
  <c r="N6" i="494"/>
  <c r="G19" i="494"/>
  <c r="G20" i="494" s="1"/>
  <c r="G21" i="494" s="1"/>
  <c r="G22" i="494" s="1"/>
  <c r="G23" i="494" s="1"/>
  <c r="G24" i="494" s="1"/>
  <c r="G25" i="494" s="1"/>
  <c r="G26" i="494" s="1"/>
  <c r="G27" i="494" s="1"/>
  <c r="G28" i="494" s="1"/>
  <c r="G29" i="494" s="1"/>
  <c r="G30" i="494" s="1"/>
  <c r="G31" i="494" s="1"/>
  <c r="G32" i="494" s="1"/>
  <c r="G33" i="494" s="1"/>
  <c r="G34" i="494" s="1"/>
  <c r="G35" i="494" s="1"/>
  <c r="G36" i="494" s="1"/>
  <c r="G37" i="494" s="1"/>
  <c r="G38" i="494" s="1"/>
  <c r="G39" i="494" s="1"/>
  <c r="G40" i="494" s="1"/>
  <c r="G41" i="494" s="1"/>
  <c r="G42" i="494" s="1"/>
  <c r="G43" i="494" s="1"/>
  <c r="G44" i="494" s="1"/>
  <c r="G45" i="494" s="1"/>
  <c r="G46" i="494" s="1"/>
  <c r="G47" i="494" s="1"/>
  <c r="G48" i="494" s="1"/>
  <c r="G49" i="494" s="1"/>
  <c r="G50" i="494" s="1"/>
  <c r="G51" i="494" s="1"/>
  <c r="G52" i="494" s="1"/>
  <c r="G53" i="494" s="1"/>
  <c r="G54" i="494" s="1"/>
  <c r="M18" i="494"/>
  <c r="N18" i="494" s="1"/>
  <c r="D19" i="494"/>
  <c r="O18" i="494"/>
  <c r="U18" i="494"/>
  <c r="G22" i="493"/>
  <c r="Q17" i="493"/>
  <c r="G23" i="493"/>
  <c r="G24" i="493" s="1"/>
  <c r="G25" i="493" s="1"/>
  <c r="G26" i="493" s="1"/>
  <c r="G27" i="493" s="1"/>
  <c r="G28" i="493" s="1"/>
  <c r="G29" i="493" s="1"/>
  <c r="G30" i="493" s="1"/>
  <c r="G31" i="493" s="1"/>
  <c r="G32" i="493" s="1"/>
  <c r="G33" i="493" s="1"/>
  <c r="G34" i="493" s="1"/>
  <c r="G35" i="493" s="1"/>
  <c r="G36" i="493" s="1"/>
  <c r="G37" i="493" s="1"/>
  <c r="G38" i="493" s="1"/>
  <c r="G39" i="493" s="1"/>
  <c r="G40" i="493" s="1"/>
  <c r="G41" i="493" s="1"/>
  <c r="G42" i="493" s="1"/>
  <c r="G43" i="493" s="1"/>
  <c r="G44" i="493" s="1"/>
  <c r="G45" i="493" s="1"/>
  <c r="G46" i="493" s="1"/>
  <c r="G47" i="493" s="1"/>
  <c r="G48" i="493" s="1"/>
  <c r="G49" i="493" s="1"/>
  <c r="G50" i="493" s="1"/>
  <c r="G51" i="493" s="1"/>
  <c r="G52" i="493" s="1"/>
  <c r="G53" i="493" s="1"/>
  <c r="G54" i="493" s="1"/>
  <c r="N3" i="493"/>
  <c r="D19" i="493"/>
  <c r="O18" i="493"/>
  <c r="M18" i="493"/>
  <c r="N18" i="493" s="1"/>
  <c r="C20" i="493"/>
  <c r="G26" i="492"/>
  <c r="G27" i="492" s="1"/>
  <c r="G28" i="492" s="1"/>
  <c r="Q17" i="492"/>
  <c r="N6" i="492"/>
  <c r="N4" i="492"/>
  <c r="N5" i="492"/>
  <c r="U17" i="492" s="1"/>
  <c r="G29" i="492"/>
  <c r="G30" i="492" s="1"/>
  <c r="G31" i="492" s="1"/>
  <c r="G32" i="492" s="1"/>
  <c r="G33" i="492" s="1"/>
  <c r="G34" i="492" s="1"/>
  <c r="G35" i="492" s="1"/>
  <c r="G36" i="492" s="1"/>
  <c r="G37" i="492" s="1"/>
  <c r="G38" i="492" s="1"/>
  <c r="G39" i="492" s="1"/>
  <c r="G40" i="492" s="1"/>
  <c r="G41" i="492" s="1"/>
  <c r="G42" i="492" s="1"/>
  <c r="G43" i="492" s="1"/>
  <c r="G44" i="492" s="1"/>
  <c r="G45" i="492" s="1"/>
  <c r="G46" i="492" s="1"/>
  <c r="G47" i="492" s="1"/>
  <c r="G48" i="492" s="1"/>
  <c r="G49" i="492" s="1"/>
  <c r="G50" i="492" s="1"/>
  <c r="G51" i="492" s="1"/>
  <c r="G52" i="492" s="1"/>
  <c r="G53" i="492" s="1"/>
  <c r="G54" i="492" s="1"/>
  <c r="D19" i="492"/>
  <c r="O18" i="492"/>
  <c r="M18" i="492"/>
  <c r="N18" i="492" s="1"/>
  <c r="C21" i="492"/>
  <c r="Q17" i="491"/>
  <c r="N4" i="491"/>
  <c r="N5" i="491"/>
  <c r="U17" i="491" s="1"/>
  <c r="N6" i="491"/>
  <c r="M18" i="491"/>
  <c r="N18" i="491" s="1"/>
  <c r="D19" i="491"/>
  <c r="O18" i="491"/>
  <c r="G19" i="491"/>
  <c r="G20" i="491" s="1"/>
  <c r="G21" i="491" s="1"/>
  <c r="G22" i="491" s="1"/>
  <c r="G23" i="491" s="1"/>
  <c r="G24" i="491" s="1"/>
  <c r="G25" i="491" s="1"/>
  <c r="G26" i="491" s="1"/>
  <c r="G27" i="491" s="1"/>
  <c r="G28" i="491" s="1"/>
  <c r="G29" i="491" s="1"/>
  <c r="G30" i="491" s="1"/>
  <c r="G31" i="491" s="1"/>
  <c r="G32" i="491" s="1"/>
  <c r="G33" i="491" s="1"/>
  <c r="G34" i="491" s="1"/>
  <c r="G35" i="491" s="1"/>
  <c r="G36" i="491" s="1"/>
  <c r="G37" i="491" s="1"/>
  <c r="G38" i="491" s="1"/>
  <c r="G39" i="491" s="1"/>
  <c r="G40" i="491" s="1"/>
  <c r="G41" i="491" s="1"/>
  <c r="G42" i="491" s="1"/>
  <c r="G43" i="491" s="1"/>
  <c r="G44" i="491" s="1"/>
  <c r="G45" i="491" s="1"/>
  <c r="G46" i="491" s="1"/>
  <c r="G47" i="491" s="1"/>
  <c r="G48" i="491" s="1"/>
  <c r="G49" i="491" s="1"/>
  <c r="G50" i="491" s="1"/>
  <c r="G51" i="491" s="1"/>
  <c r="G52" i="491" s="1"/>
  <c r="G53" i="491" s="1"/>
  <c r="G54" i="491" s="1"/>
  <c r="C21" i="491"/>
  <c r="G20" i="490"/>
  <c r="G21" i="490" s="1"/>
  <c r="G22" i="490" s="1"/>
  <c r="G23" i="490" s="1"/>
  <c r="G24" i="490" s="1"/>
  <c r="G25" i="490" s="1"/>
  <c r="G26" i="490" s="1"/>
  <c r="G27" i="490" s="1"/>
  <c r="G28" i="490" s="1"/>
  <c r="G29" i="490" s="1"/>
  <c r="G30" i="490" s="1"/>
  <c r="G31" i="490" s="1"/>
  <c r="G32" i="490" s="1"/>
  <c r="G33" i="490" s="1"/>
  <c r="G34" i="490" s="1"/>
  <c r="G35" i="490" s="1"/>
  <c r="G36" i="490" s="1"/>
  <c r="G37" i="490" s="1"/>
  <c r="G38" i="490" s="1"/>
  <c r="G39" i="490" s="1"/>
  <c r="G40" i="490" s="1"/>
  <c r="G41" i="490" s="1"/>
  <c r="G42" i="490" s="1"/>
  <c r="G43" i="490" s="1"/>
  <c r="G44" i="490" s="1"/>
  <c r="G45" i="490" s="1"/>
  <c r="G46" i="490" s="1"/>
  <c r="G47" i="490" s="1"/>
  <c r="G48" i="490" s="1"/>
  <c r="G49" i="490" s="1"/>
  <c r="G50" i="490" s="1"/>
  <c r="G51" i="490" s="1"/>
  <c r="G52" i="490" s="1"/>
  <c r="G53" i="490" s="1"/>
  <c r="G54" i="490" s="1"/>
  <c r="N3" i="490"/>
  <c r="D19" i="490"/>
  <c r="O18" i="490"/>
  <c r="M18" i="490"/>
  <c r="N18" i="490" s="1"/>
  <c r="C22" i="490"/>
  <c r="G19" i="489"/>
  <c r="C21" i="489"/>
  <c r="H20" i="489"/>
  <c r="N5" i="489"/>
  <c r="U17" i="489" s="1"/>
  <c r="N6" i="489"/>
  <c r="N4" i="489"/>
  <c r="G20" i="489"/>
  <c r="G21" i="489" s="1"/>
  <c r="G22" i="489" s="1"/>
  <c r="G23" i="489" s="1"/>
  <c r="G24" i="489" s="1"/>
  <c r="G25" i="489" s="1"/>
  <c r="G26" i="489" s="1"/>
  <c r="G27" i="489" s="1"/>
  <c r="G28" i="489" s="1"/>
  <c r="G29" i="489" s="1"/>
  <c r="G30" i="489" s="1"/>
  <c r="G31" i="489" s="1"/>
  <c r="G32" i="489" s="1"/>
  <c r="G33" i="489" s="1"/>
  <c r="G34" i="489" s="1"/>
  <c r="G35" i="489" s="1"/>
  <c r="G36" i="489" s="1"/>
  <c r="G37" i="489" s="1"/>
  <c r="G38" i="489" s="1"/>
  <c r="G39" i="489" s="1"/>
  <c r="G40" i="489" s="1"/>
  <c r="G41" i="489" s="1"/>
  <c r="G42" i="489" s="1"/>
  <c r="G43" i="489" s="1"/>
  <c r="G44" i="489" s="1"/>
  <c r="G45" i="489" s="1"/>
  <c r="G46" i="489" s="1"/>
  <c r="G47" i="489" s="1"/>
  <c r="G48" i="489" s="1"/>
  <c r="G49" i="489" s="1"/>
  <c r="G50" i="489" s="1"/>
  <c r="G51" i="489" s="1"/>
  <c r="G52" i="489" s="1"/>
  <c r="G53" i="489" s="1"/>
  <c r="G54" i="489" s="1"/>
  <c r="D19" i="489"/>
  <c r="O18" i="489"/>
  <c r="M18" i="489"/>
  <c r="N18" i="489" s="1"/>
  <c r="P18" i="489" s="1"/>
  <c r="E20" i="489"/>
  <c r="P17" i="489"/>
  <c r="Q17" i="489" s="1"/>
  <c r="Q17" i="488"/>
  <c r="C20" i="488"/>
  <c r="E19" i="488"/>
  <c r="G19" i="488"/>
  <c r="G20" i="488" s="1"/>
  <c r="G21" i="488" s="1"/>
  <c r="G22" i="488" s="1"/>
  <c r="G23" i="488" s="1"/>
  <c r="G24" i="488" s="1"/>
  <c r="G25" i="488" s="1"/>
  <c r="G26" i="488" s="1"/>
  <c r="G27" i="488" s="1"/>
  <c r="G28" i="488" s="1"/>
  <c r="G29" i="488" s="1"/>
  <c r="G30" i="488" s="1"/>
  <c r="G31" i="488" s="1"/>
  <c r="G32" i="488" s="1"/>
  <c r="G33" i="488" s="1"/>
  <c r="G34" i="488" s="1"/>
  <c r="G35" i="488" s="1"/>
  <c r="G36" i="488" s="1"/>
  <c r="G37" i="488" s="1"/>
  <c r="G38" i="488" s="1"/>
  <c r="G39" i="488" s="1"/>
  <c r="G40" i="488" s="1"/>
  <c r="G41" i="488" s="1"/>
  <c r="G42" i="488" s="1"/>
  <c r="G43" i="488" s="1"/>
  <c r="G44" i="488" s="1"/>
  <c r="G45" i="488" s="1"/>
  <c r="G46" i="488" s="1"/>
  <c r="G47" i="488" s="1"/>
  <c r="G48" i="488" s="1"/>
  <c r="G49" i="488" s="1"/>
  <c r="G50" i="488" s="1"/>
  <c r="G51" i="488" s="1"/>
  <c r="G52" i="488" s="1"/>
  <c r="G53" i="488" s="1"/>
  <c r="G54" i="488" s="1"/>
  <c r="N4" i="488"/>
  <c r="N5" i="488"/>
  <c r="U17" i="488" s="1"/>
  <c r="N6" i="488"/>
  <c r="H19" i="488"/>
  <c r="M18" i="488"/>
  <c r="N18" i="488" s="1"/>
  <c r="D19" i="488"/>
  <c r="O18" i="488"/>
  <c r="U18" i="488"/>
  <c r="Q17" i="487"/>
  <c r="C20" i="487"/>
  <c r="D19" i="487"/>
  <c r="O18" i="487"/>
  <c r="M18" i="487"/>
  <c r="N18" i="487" s="1"/>
  <c r="P18" i="487" s="1"/>
  <c r="G19" i="487"/>
  <c r="G20" i="487" s="1"/>
  <c r="G21" i="487" s="1"/>
  <c r="G22" i="487" s="1"/>
  <c r="G23" i="487" s="1"/>
  <c r="G24" i="487" s="1"/>
  <c r="G25" i="487" s="1"/>
  <c r="G26" i="487" s="1"/>
  <c r="G27" i="487" s="1"/>
  <c r="G28" i="487" s="1"/>
  <c r="G29" i="487" s="1"/>
  <c r="G30" i="487" s="1"/>
  <c r="G31" i="487" s="1"/>
  <c r="G32" i="487" s="1"/>
  <c r="G33" i="487" s="1"/>
  <c r="G34" i="487" s="1"/>
  <c r="G35" i="487" s="1"/>
  <c r="G36" i="487" s="1"/>
  <c r="G37" i="487" s="1"/>
  <c r="G38" i="487" s="1"/>
  <c r="G39" i="487" s="1"/>
  <c r="G40" i="487" s="1"/>
  <c r="G41" i="487" s="1"/>
  <c r="G42" i="487" s="1"/>
  <c r="G43" i="487" s="1"/>
  <c r="G44" i="487" s="1"/>
  <c r="G45" i="487" s="1"/>
  <c r="G46" i="487" s="1"/>
  <c r="G47" i="487" s="1"/>
  <c r="G48" i="487" s="1"/>
  <c r="G49" i="487" s="1"/>
  <c r="G50" i="487" s="1"/>
  <c r="G51" i="487" s="1"/>
  <c r="G52" i="487" s="1"/>
  <c r="G53" i="487" s="1"/>
  <c r="G54" i="487" s="1"/>
  <c r="N3" i="487"/>
  <c r="Q17" i="486"/>
  <c r="G19" i="486"/>
  <c r="G20" i="486" s="1"/>
  <c r="G21" i="486" s="1"/>
  <c r="G22" i="486" s="1"/>
  <c r="G23" i="486" s="1"/>
  <c r="G24" i="486" s="1"/>
  <c r="G25" i="486" s="1"/>
  <c r="G26" i="486" s="1"/>
  <c r="G27" i="486" s="1"/>
  <c r="G28" i="486" s="1"/>
  <c r="G29" i="486" s="1"/>
  <c r="G30" i="486" s="1"/>
  <c r="G31" i="486" s="1"/>
  <c r="G32" i="486" s="1"/>
  <c r="G33" i="486" s="1"/>
  <c r="G34" i="486" s="1"/>
  <c r="G35" i="486" s="1"/>
  <c r="G36" i="486" s="1"/>
  <c r="G37" i="486" s="1"/>
  <c r="G38" i="486" s="1"/>
  <c r="G39" i="486" s="1"/>
  <c r="G40" i="486" s="1"/>
  <c r="G41" i="486" s="1"/>
  <c r="G42" i="486" s="1"/>
  <c r="G43" i="486" s="1"/>
  <c r="G44" i="486" s="1"/>
  <c r="G45" i="486" s="1"/>
  <c r="G46" i="486" s="1"/>
  <c r="G47" i="486" s="1"/>
  <c r="G48" i="486" s="1"/>
  <c r="G49" i="486" s="1"/>
  <c r="G50" i="486" s="1"/>
  <c r="G51" i="486" s="1"/>
  <c r="G52" i="486" s="1"/>
  <c r="G53" i="486" s="1"/>
  <c r="G54" i="486" s="1"/>
  <c r="N4" i="486"/>
  <c r="N5" i="486"/>
  <c r="U17" i="486" s="1"/>
  <c r="N6" i="486"/>
  <c r="C21" i="486"/>
  <c r="M18" i="486"/>
  <c r="N18" i="486" s="1"/>
  <c r="P18" i="486" s="1"/>
  <c r="D19" i="486"/>
  <c r="O18" i="486"/>
  <c r="G21" i="485"/>
  <c r="G22" i="485" s="1"/>
  <c r="G23" i="485" s="1"/>
  <c r="G24" i="485" s="1"/>
  <c r="G25" i="485" s="1"/>
  <c r="G26" i="485" s="1"/>
  <c r="G27" i="485" s="1"/>
  <c r="G28" i="485" s="1"/>
  <c r="G29" i="485" s="1"/>
  <c r="G30" i="485" s="1"/>
  <c r="G31" i="485" s="1"/>
  <c r="G32" i="485" s="1"/>
  <c r="G33" i="485" s="1"/>
  <c r="G34" i="485" s="1"/>
  <c r="G35" i="485" s="1"/>
  <c r="G36" i="485" s="1"/>
  <c r="G37" i="485" s="1"/>
  <c r="G38" i="485" s="1"/>
  <c r="G39" i="485" s="1"/>
  <c r="G40" i="485" s="1"/>
  <c r="G41" i="485" s="1"/>
  <c r="G42" i="485" s="1"/>
  <c r="G43" i="485" s="1"/>
  <c r="G44" i="485" s="1"/>
  <c r="G45" i="485" s="1"/>
  <c r="G46" i="485" s="1"/>
  <c r="G47" i="485" s="1"/>
  <c r="G48" i="485" s="1"/>
  <c r="G49" i="485" s="1"/>
  <c r="G50" i="485" s="1"/>
  <c r="G51" i="485" s="1"/>
  <c r="G52" i="485" s="1"/>
  <c r="G53" i="485" s="1"/>
  <c r="G54" i="485" s="1"/>
  <c r="Q17" i="485"/>
  <c r="U18" i="485"/>
  <c r="M18" i="485"/>
  <c r="N18" i="485" s="1"/>
  <c r="P18" i="485" s="1"/>
  <c r="O18" i="485"/>
  <c r="D19" i="485"/>
  <c r="C22" i="485"/>
  <c r="T19" i="485"/>
  <c r="T18" i="485"/>
  <c r="T21" i="485"/>
  <c r="T17" i="485"/>
  <c r="R17" i="485" s="1"/>
  <c r="T20" i="485"/>
  <c r="A47" i="2"/>
  <c r="A32" i="2"/>
  <c r="A42" i="2"/>
  <c r="A52" i="2"/>
  <c r="A66" i="2"/>
  <c r="A61" i="2"/>
  <c r="A27" i="2"/>
  <c r="A22" i="2"/>
  <c r="A37" i="2"/>
  <c r="A17" i="2"/>
  <c r="A12" i="2"/>
  <c r="A7" i="2"/>
  <c r="B2" i="2"/>
  <c r="C2" i="2" s="1"/>
  <c r="A46" i="2"/>
  <c r="A31" i="2"/>
  <c r="A41" i="2"/>
  <c r="A51" i="2"/>
  <c r="A65" i="2"/>
  <c r="A56" i="2"/>
  <c r="A60" i="2"/>
  <c r="A26" i="2"/>
  <c r="A21" i="2"/>
  <c r="A36" i="2"/>
  <c r="A16" i="2"/>
  <c r="A11" i="2"/>
  <c r="A6" i="2"/>
  <c r="A45" i="2"/>
  <c r="A30" i="2"/>
  <c r="A40" i="2"/>
  <c r="A50" i="2"/>
  <c r="A64" i="2"/>
  <c r="A55" i="2"/>
  <c r="A59" i="2"/>
  <c r="A25" i="2"/>
  <c r="A20" i="2"/>
  <c r="A35" i="2"/>
  <c r="A15" i="2"/>
  <c r="A10" i="2"/>
  <c r="A5" i="2"/>
  <c r="A44" i="2"/>
  <c r="A29" i="2"/>
  <c r="A39" i="2"/>
  <c r="A49" i="2"/>
  <c r="A63" i="2"/>
  <c r="A54" i="2"/>
  <c r="A58" i="2"/>
  <c r="A24" i="2"/>
  <c r="A19" i="2"/>
  <c r="A34" i="2"/>
  <c r="A14" i="2"/>
  <c r="A9" i="2"/>
  <c r="A4" i="2"/>
  <c r="P18" i="548" l="1"/>
  <c r="N5" i="548"/>
  <c r="N6" i="548"/>
  <c r="N4" i="548"/>
  <c r="D20" i="548"/>
  <c r="O19" i="548"/>
  <c r="M19" i="548"/>
  <c r="N19" i="548" s="1"/>
  <c r="P19" i="548" s="1"/>
  <c r="C24" i="548"/>
  <c r="H23" i="548"/>
  <c r="E23" i="548"/>
  <c r="U17" i="547"/>
  <c r="U18" i="547"/>
  <c r="C22" i="547"/>
  <c r="H21" i="547"/>
  <c r="E21" i="547"/>
  <c r="D20" i="547"/>
  <c r="O19" i="547"/>
  <c r="M19" i="547"/>
  <c r="N19" i="547" s="1"/>
  <c r="P19" i="547" s="1"/>
  <c r="U19" i="547"/>
  <c r="T22" i="547"/>
  <c r="T18" i="547"/>
  <c r="R18" i="547" s="1"/>
  <c r="T21" i="547"/>
  <c r="T17" i="547"/>
  <c r="R17" i="547" s="1"/>
  <c r="T20" i="547"/>
  <c r="T19" i="547"/>
  <c r="U18" i="546"/>
  <c r="M19" i="546"/>
  <c r="N19" i="546" s="1"/>
  <c r="D20" i="546"/>
  <c r="O19" i="546"/>
  <c r="U19" i="546"/>
  <c r="T20" i="546"/>
  <c r="T19" i="546"/>
  <c r="R19" i="546" s="1"/>
  <c r="T22" i="546"/>
  <c r="T18" i="546"/>
  <c r="R18" i="546" s="1"/>
  <c r="T21" i="546"/>
  <c r="T17" i="546"/>
  <c r="R17" i="546" s="1"/>
  <c r="C23" i="546"/>
  <c r="T23" i="546" s="1"/>
  <c r="H22" i="546"/>
  <c r="E22" i="546"/>
  <c r="P18" i="545"/>
  <c r="D20" i="545"/>
  <c r="O19" i="545"/>
  <c r="M19" i="545"/>
  <c r="N19" i="545" s="1"/>
  <c r="P19" i="545" s="1"/>
  <c r="N5" i="545"/>
  <c r="N6" i="545"/>
  <c r="N4" i="545"/>
  <c r="U19" i="545"/>
  <c r="C21" i="545"/>
  <c r="H20" i="545"/>
  <c r="E20" i="545"/>
  <c r="C21" i="544"/>
  <c r="H20" i="544"/>
  <c r="E20" i="544"/>
  <c r="N5" i="544"/>
  <c r="N6" i="544"/>
  <c r="N4" i="544"/>
  <c r="D20" i="544"/>
  <c r="O19" i="544"/>
  <c r="M19" i="544"/>
  <c r="N19" i="544" s="1"/>
  <c r="U18" i="543"/>
  <c r="C22" i="543"/>
  <c r="H21" i="543"/>
  <c r="E21" i="543"/>
  <c r="T18" i="543"/>
  <c r="R18" i="543" s="1"/>
  <c r="T21" i="543"/>
  <c r="T17" i="543"/>
  <c r="R17" i="543" s="1"/>
  <c r="T20" i="543"/>
  <c r="T19" i="543"/>
  <c r="D20" i="543"/>
  <c r="O19" i="543"/>
  <c r="M19" i="543"/>
  <c r="N19" i="543" s="1"/>
  <c r="P19" i="543" s="1"/>
  <c r="U19" i="543"/>
  <c r="R19" i="543" s="1"/>
  <c r="U18" i="542"/>
  <c r="M19" i="542"/>
  <c r="N19" i="542" s="1"/>
  <c r="P19" i="542" s="1"/>
  <c r="D20" i="542"/>
  <c r="O19" i="542"/>
  <c r="U19" i="542"/>
  <c r="T20" i="542"/>
  <c r="T19" i="542"/>
  <c r="R19" i="542" s="1"/>
  <c r="T18" i="542"/>
  <c r="R18" i="542" s="1"/>
  <c r="T21" i="542"/>
  <c r="T17" i="542"/>
  <c r="R17" i="542" s="1"/>
  <c r="C22" i="542"/>
  <c r="H21" i="542"/>
  <c r="E21" i="542"/>
  <c r="P18" i="542"/>
  <c r="U17" i="541"/>
  <c r="U18" i="541"/>
  <c r="P18" i="541"/>
  <c r="T19" i="541"/>
  <c r="T22" i="541"/>
  <c r="T18" i="541"/>
  <c r="R18" i="541" s="1"/>
  <c r="T21" i="541"/>
  <c r="T17" i="541"/>
  <c r="R17" i="541" s="1"/>
  <c r="T20" i="541"/>
  <c r="M19" i="541"/>
  <c r="N19" i="541" s="1"/>
  <c r="P19" i="541" s="1"/>
  <c r="D20" i="541"/>
  <c r="O19" i="541"/>
  <c r="R19" i="541"/>
  <c r="U19" i="541"/>
  <c r="C22" i="541"/>
  <c r="H21" i="541"/>
  <c r="E21" i="541"/>
  <c r="U18" i="540"/>
  <c r="U17" i="540"/>
  <c r="M19" i="540"/>
  <c r="N19" i="540" s="1"/>
  <c r="P19" i="540" s="1"/>
  <c r="D20" i="540"/>
  <c r="O19" i="540"/>
  <c r="U19" i="540"/>
  <c r="T19" i="540"/>
  <c r="T18" i="540"/>
  <c r="R18" i="540" s="1"/>
  <c r="T21" i="540"/>
  <c r="T17" i="540"/>
  <c r="R17" i="540" s="1"/>
  <c r="T20" i="540"/>
  <c r="C22" i="540"/>
  <c r="H21" i="540"/>
  <c r="E21" i="540"/>
  <c r="C23" i="539"/>
  <c r="E22" i="539"/>
  <c r="H22" i="539"/>
  <c r="N5" i="539"/>
  <c r="N6" i="539"/>
  <c r="N4" i="539"/>
  <c r="P18" i="539"/>
  <c r="D20" i="539"/>
  <c r="O19" i="539"/>
  <c r="M19" i="539"/>
  <c r="N19" i="539" s="1"/>
  <c r="U18" i="538"/>
  <c r="T19" i="538"/>
  <c r="T18" i="538"/>
  <c r="R18" i="538" s="1"/>
  <c r="T21" i="538"/>
  <c r="T17" i="538"/>
  <c r="R17" i="538" s="1"/>
  <c r="T20" i="538"/>
  <c r="D20" i="538"/>
  <c r="O19" i="538"/>
  <c r="M19" i="538"/>
  <c r="N19" i="538" s="1"/>
  <c r="U19" i="538"/>
  <c r="R19" i="538" s="1"/>
  <c r="C22" i="538"/>
  <c r="E21" i="538"/>
  <c r="H21" i="538"/>
  <c r="P18" i="538"/>
  <c r="N5" i="537"/>
  <c r="N6" i="537"/>
  <c r="N4" i="537"/>
  <c r="C21" i="537"/>
  <c r="H20" i="537"/>
  <c r="E20" i="537"/>
  <c r="D20" i="537"/>
  <c r="O19" i="537"/>
  <c r="M19" i="537"/>
  <c r="N19" i="537" s="1"/>
  <c r="N6" i="536"/>
  <c r="N4" i="536"/>
  <c r="N5" i="536"/>
  <c r="D20" i="536"/>
  <c r="O19" i="536"/>
  <c r="M19" i="536"/>
  <c r="N19" i="536" s="1"/>
  <c r="P19" i="536" s="1"/>
  <c r="C22" i="536"/>
  <c r="E21" i="536"/>
  <c r="H21" i="536"/>
  <c r="D20" i="535"/>
  <c r="O19" i="535"/>
  <c r="M19" i="535"/>
  <c r="N19" i="535" s="1"/>
  <c r="P19" i="535" s="1"/>
  <c r="N5" i="535"/>
  <c r="N6" i="535"/>
  <c r="N4" i="535"/>
  <c r="U19" i="535"/>
  <c r="C21" i="535"/>
  <c r="E20" i="535"/>
  <c r="H20" i="535"/>
  <c r="U18" i="534"/>
  <c r="P18" i="534"/>
  <c r="T21" i="534"/>
  <c r="T17" i="534"/>
  <c r="R17" i="534" s="1"/>
  <c r="T20" i="534"/>
  <c r="T19" i="534"/>
  <c r="T18" i="534"/>
  <c r="R18" i="534" s="1"/>
  <c r="D20" i="534"/>
  <c r="O19" i="534"/>
  <c r="M19" i="534"/>
  <c r="N19" i="534" s="1"/>
  <c r="P19" i="534" s="1"/>
  <c r="U19" i="534"/>
  <c r="R19" i="534" s="1"/>
  <c r="C21" i="534"/>
  <c r="E20" i="534"/>
  <c r="H20" i="534"/>
  <c r="U18" i="533"/>
  <c r="T19" i="533"/>
  <c r="T22" i="533"/>
  <c r="T18" i="533"/>
  <c r="R18" i="533" s="1"/>
  <c r="T21" i="533"/>
  <c r="T17" i="533"/>
  <c r="R17" i="533" s="1"/>
  <c r="T20" i="533"/>
  <c r="C22" i="533"/>
  <c r="E21" i="533"/>
  <c r="H21" i="533"/>
  <c r="D20" i="533"/>
  <c r="O19" i="533"/>
  <c r="M19" i="533"/>
  <c r="N19" i="533" s="1"/>
  <c r="P19" i="533" s="1"/>
  <c r="R19" i="533"/>
  <c r="U19" i="533"/>
  <c r="P18" i="532"/>
  <c r="U18" i="532"/>
  <c r="C22" i="532"/>
  <c r="E21" i="532"/>
  <c r="H21" i="532"/>
  <c r="T22" i="532"/>
  <c r="T18" i="532"/>
  <c r="R18" i="532" s="1"/>
  <c r="T21" i="532"/>
  <c r="T17" i="532"/>
  <c r="R17" i="532" s="1"/>
  <c r="T20" i="532"/>
  <c r="T19" i="532"/>
  <c r="D20" i="532"/>
  <c r="O19" i="532"/>
  <c r="M19" i="532"/>
  <c r="N19" i="532" s="1"/>
  <c r="P19" i="532" s="1"/>
  <c r="R19" i="532"/>
  <c r="U19" i="532"/>
  <c r="T18" i="531"/>
  <c r="R18" i="531" s="1"/>
  <c r="T21" i="531"/>
  <c r="T17" i="531"/>
  <c r="R17" i="531" s="1"/>
  <c r="T20" i="531"/>
  <c r="T19" i="531"/>
  <c r="R19" i="531" s="1"/>
  <c r="P18" i="531"/>
  <c r="D20" i="531"/>
  <c r="O19" i="531"/>
  <c r="M19" i="531"/>
  <c r="N19" i="531" s="1"/>
  <c r="U19" i="531"/>
  <c r="C22" i="531"/>
  <c r="E21" i="531"/>
  <c r="H21" i="531"/>
  <c r="U18" i="530"/>
  <c r="M19" i="530"/>
  <c r="N19" i="530" s="1"/>
  <c r="D20" i="530"/>
  <c r="O19" i="530"/>
  <c r="U19" i="530"/>
  <c r="R19" i="530" s="1"/>
  <c r="C22" i="530"/>
  <c r="H21" i="530"/>
  <c r="E21" i="530"/>
  <c r="T19" i="530"/>
  <c r="T22" i="530"/>
  <c r="T18" i="530"/>
  <c r="R18" i="530" s="1"/>
  <c r="T21" i="530"/>
  <c r="T17" i="530"/>
  <c r="R17" i="530" s="1"/>
  <c r="T20" i="530"/>
  <c r="U17" i="529"/>
  <c r="U18" i="529"/>
  <c r="C22" i="529"/>
  <c r="H21" i="529"/>
  <c r="E21" i="529"/>
  <c r="T22" i="529"/>
  <c r="T18" i="529"/>
  <c r="R18" i="529" s="1"/>
  <c r="T21" i="529"/>
  <c r="T17" i="529"/>
  <c r="R17" i="529" s="1"/>
  <c r="T20" i="529"/>
  <c r="T19" i="529"/>
  <c r="D20" i="529"/>
  <c r="O19" i="529"/>
  <c r="M19" i="529"/>
  <c r="N19" i="529" s="1"/>
  <c r="P19" i="529" s="1"/>
  <c r="U19" i="529"/>
  <c r="P18" i="529"/>
  <c r="P18" i="528"/>
  <c r="N6" i="528"/>
  <c r="N4" i="528"/>
  <c r="N5" i="528"/>
  <c r="D20" i="528"/>
  <c r="O19" i="528"/>
  <c r="M19" i="528"/>
  <c r="N19" i="528" s="1"/>
  <c r="C22" i="528"/>
  <c r="H21" i="528"/>
  <c r="E21" i="528"/>
  <c r="U18" i="527"/>
  <c r="U17" i="527"/>
  <c r="C22" i="527"/>
  <c r="E21" i="527"/>
  <c r="H21" i="527"/>
  <c r="T20" i="527"/>
  <c r="T19" i="527"/>
  <c r="R19" i="527" s="1"/>
  <c r="T18" i="527"/>
  <c r="R18" i="527" s="1"/>
  <c r="T21" i="527"/>
  <c r="T17" i="527"/>
  <c r="R17" i="527" s="1"/>
  <c r="M20" i="527"/>
  <c r="N20" i="527" s="1"/>
  <c r="P20" i="527" s="1"/>
  <c r="D21" i="527"/>
  <c r="O20" i="527"/>
  <c r="U20" i="527"/>
  <c r="R20" i="527" s="1"/>
  <c r="D20" i="526"/>
  <c r="O19" i="526"/>
  <c r="M19" i="526"/>
  <c r="N19" i="526" s="1"/>
  <c r="P19" i="526" s="1"/>
  <c r="U19" i="526"/>
  <c r="P18" i="526"/>
  <c r="T18" i="526"/>
  <c r="R18" i="526" s="1"/>
  <c r="T21" i="526"/>
  <c r="T17" i="526"/>
  <c r="R17" i="526" s="1"/>
  <c r="T20" i="526"/>
  <c r="T19" i="526"/>
  <c r="C22" i="526"/>
  <c r="E21" i="526"/>
  <c r="H21" i="526"/>
  <c r="U17" i="525"/>
  <c r="U18" i="525"/>
  <c r="D20" i="525"/>
  <c r="O19" i="525"/>
  <c r="M19" i="525"/>
  <c r="N19" i="525" s="1"/>
  <c r="U19" i="525"/>
  <c r="T22" i="525"/>
  <c r="T18" i="525"/>
  <c r="R18" i="525" s="1"/>
  <c r="T21" i="525"/>
  <c r="T17" i="525"/>
  <c r="R17" i="525" s="1"/>
  <c r="T24" i="525"/>
  <c r="T20" i="525"/>
  <c r="T23" i="525"/>
  <c r="T19" i="525"/>
  <c r="R19" i="525" s="1"/>
  <c r="C24" i="525"/>
  <c r="E23" i="525"/>
  <c r="H23" i="525"/>
  <c r="U18" i="524"/>
  <c r="D20" i="524"/>
  <c r="O19" i="524"/>
  <c r="M19" i="524"/>
  <c r="N19" i="524" s="1"/>
  <c r="U19" i="524"/>
  <c r="P18" i="524"/>
  <c r="T19" i="524"/>
  <c r="R19" i="524" s="1"/>
  <c r="T18" i="524"/>
  <c r="R18" i="524" s="1"/>
  <c r="T21" i="524"/>
  <c r="T17" i="524"/>
  <c r="R17" i="524" s="1"/>
  <c r="T20" i="524"/>
  <c r="C22" i="524"/>
  <c r="E21" i="524"/>
  <c r="H21" i="524"/>
  <c r="U18" i="523"/>
  <c r="C22" i="523"/>
  <c r="H21" i="523"/>
  <c r="E21" i="523"/>
  <c r="T22" i="523"/>
  <c r="T18" i="523"/>
  <c r="R18" i="523" s="1"/>
  <c r="T21" i="523"/>
  <c r="T17" i="523"/>
  <c r="R17" i="523" s="1"/>
  <c r="T20" i="523"/>
  <c r="T19" i="523"/>
  <c r="D20" i="523"/>
  <c r="O19" i="523"/>
  <c r="M19" i="523"/>
  <c r="N19" i="523" s="1"/>
  <c r="U19" i="523"/>
  <c r="R19" i="523" s="1"/>
  <c r="U18" i="522"/>
  <c r="P18" i="522"/>
  <c r="D20" i="522"/>
  <c r="O19" i="522"/>
  <c r="M19" i="522"/>
  <c r="N19" i="522" s="1"/>
  <c r="P19" i="522" s="1"/>
  <c r="U19" i="522"/>
  <c r="R19" i="522" s="1"/>
  <c r="C22" i="522"/>
  <c r="H21" i="522"/>
  <c r="E21" i="522"/>
  <c r="T22" i="522"/>
  <c r="T18" i="522"/>
  <c r="R18" i="522" s="1"/>
  <c r="T20" i="522"/>
  <c r="T19" i="522"/>
  <c r="T21" i="522"/>
  <c r="T17" i="522"/>
  <c r="R17" i="522" s="1"/>
  <c r="U18" i="521"/>
  <c r="C23" i="521"/>
  <c r="H22" i="521"/>
  <c r="E22" i="521"/>
  <c r="D20" i="521"/>
  <c r="O19" i="521"/>
  <c r="M19" i="521"/>
  <c r="N19" i="521" s="1"/>
  <c r="P19" i="521" s="1"/>
  <c r="U19" i="521"/>
  <c r="T19" i="521"/>
  <c r="T21" i="521"/>
  <c r="T22" i="521"/>
  <c r="T20" i="521"/>
  <c r="T17" i="521"/>
  <c r="R17" i="521" s="1"/>
  <c r="T18" i="521"/>
  <c r="R18" i="521" s="1"/>
  <c r="P18" i="520"/>
  <c r="W18" i="520"/>
  <c r="X18" i="520" s="1"/>
  <c r="W17" i="520"/>
  <c r="X17" i="520"/>
  <c r="C23" i="520"/>
  <c r="E22" i="520"/>
  <c r="H22" i="520"/>
  <c r="T22" i="520"/>
  <c r="O19" i="520"/>
  <c r="M19" i="520"/>
  <c r="N19" i="520" s="1"/>
  <c r="D20" i="520"/>
  <c r="U19" i="520"/>
  <c r="R19" i="520"/>
  <c r="M20" i="519"/>
  <c r="N20" i="519" s="1"/>
  <c r="D21" i="519"/>
  <c r="O20" i="519"/>
  <c r="C22" i="519"/>
  <c r="H21" i="519"/>
  <c r="E21" i="519"/>
  <c r="N5" i="519"/>
  <c r="N6" i="519"/>
  <c r="N4" i="519"/>
  <c r="P19" i="519"/>
  <c r="U18" i="518"/>
  <c r="P18" i="518"/>
  <c r="C22" i="518"/>
  <c r="H21" i="518"/>
  <c r="E21" i="518"/>
  <c r="D20" i="518"/>
  <c r="O19" i="518"/>
  <c r="M19" i="518"/>
  <c r="N19" i="518" s="1"/>
  <c r="P19" i="518" s="1"/>
  <c r="U19" i="518"/>
  <c r="T19" i="518"/>
  <c r="T22" i="518"/>
  <c r="T18" i="518"/>
  <c r="R18" i="518" s="1"/>
  <c r="T21" i="518"/>
  <c r="T17" i="518"/>
  <c r="R17" i="518" s="1"/>
  <c r="T20" i="518"/>
  <c r="C22" i="517"/>
  <c r="E21" i="517"/>
  <c r="H21" i="517"/>
  <c r="D20" i="517"/>
  <c r="O19" i="517"/>
  <c r="M19" i="517"/>
  <c r="N19" i="517" s="1"/>
  <c r="P19" i="517" s="1"/>
  <c r="U19" i="517"/>
  <c r="P18" i="517"/>
  <c r="T22" i="517"/>
  <c r="T18" i="517"/>
  <c r="R18" i="517" s="1"/>
  <c r="T21" i="517"/>
  <c r="T17" i="517"/>
  <c r="R17" i="517" s="1"/>
  <c r="T20" i="517"/>
  <c r="T19" i="517"/>
  <c r="R19" i="517" s="1"/>
  <c r="U18" i="516"/>
  <c r="U17" i="516"/>
  <c r="T18" i="516"/>
  <c r="R18" i="516" s="1"/>
  <c r="T21" i="516"/>
  <c r="T17" i="516"/>
  <c r="R17" i="516" s="1"/>
  <c r="T20" i="516"/>
  <c r="T19" i="516"/>
  <c r="R19" i="516" s="1"/>
  <c r="D20" i="516"/>
  <c r="O19" i="516"/>
  <c r="M19" i="516"/>
  <c r="N19" i="516" s="1"/>
  <c r="U19" i="516"/>
  <c r="C22" i="516"/>
  <c r="H21" i="516"/>
  <c r="E21" i="516"/>
  <c r="P18" i="515"/>
  <c r="N5" i="515"/>
  <c r="N6" i="515"/>
  <c r="N4" i="515"/>
  <c r="D20" i="515"/>
  <c r="O19" i="515"/>
  <c r="M19" i="515"/>
  <c r="N19" i="515" s="1"/>
  <c r="P19" i="515" s="1"/>
  <c r="C21" i="515"/>
  <c r="E20" i="515"/>
  <c r="H20" i="515"/>
  <c r="C21" i="514"/>
  <c r="H20" i="514"/>
  <c r="E20" i="514"/>
  <c r="N5" i="514"/>
  <c r="N6" i="514"/>
  <c r="N4" i="514"/>
  <c r="D20" i="514"/>
  <c r="O19" i="514"/>
  <c r="M19" i="514"/>
  <c r="N19" i="514" s="1"/>
  <c r="P18" i="513"/>
  <c r="W18" i="513"/>
  <c r="W17" i="513"/>
  <c r="C22" i="513"/>
  <c r="H21" i="513"/>
  <c r="E21" i="513"/>
  <c r="U19" i="513"/>
  <c r="R19" i="513" s="1"/>
  <c r="M19" i="513"/>
  <c r="N19" i="513" s="1"/>
  <c r="D20" i="513"/>
  <c r="O19" i="513"/>
  <c r="D20" i="512"/>
  <c r="O19" i="512"/>
  <c r="M19" i="512"/>
  <c r="N19" i="512" s="1"/>
  <c r="C21" i="512"/>
  <c r="H20" i="512"/>
  <c r="E20" i="512"/>
  <c r="N5" i="512"/>
  <c r="N6" i="512"/>
  <c r="N4" i="512"/>
  <c r="P18" i="511"/>
  <c r="U18" i="511"/>
  <c r="T19" i="511"/>
  <c r="T18" i="511"/>
  <c r="R18" i="511" s="1"/>
  <c r="T21" i="511"/>
  <c r="T17" i="511"/>
  <c r="R17" i="511" s="1"/>
  <c r="T20" i="511"/>
  <c r="C22" i="511"/>
  <c r="E21" i="511"/>
  <c r="H21" i="511"/>
  <c r="D20" i="511"/>
  <c r="O19" i="511"/>
  <c r="M19" i="511"/>
  <c r="N19" i="511" s="1"/>
  <c r="U19" i="511"/>
  <c r="R19" i="511"/>
  <c r="P18" i="510"/>
  <c r="N5" i="510"/>
  <c r="U19" i="510" s="1"/>
  <c r="N6" i="510"/>
  <c r="N4" i="510"/>
  <c r="C21" i="510"/>
  <c r="H20" i="510"/>
  <c r="E20" i="510"/>
  <c r="D20" i="510"/>
  <c r="O19" i="510"/>
  <c r="M19" i="510"/>
  <c r="N19" i="510" s="1"/>
  <c r="P19" i="510" s="1"/>
  <c r="U18" i="509"/>
  <c r="M19" i="509"/>
  <c r="N19" i="509" s="1"/>
  <c r="D20" i="509"/>
  <c r="O19" i="509"/>
  <c r="U19" i="509"/>
  <c r="T20" i="509"/>
  <c r="T19" i="509"/>
  <c r="R19" i="509" s="1"/>
  <c r="T18" i="509"/>
  <c r="R18" i="509" s="1"/>
  <c r="T21" i="509"/>
  <c r="T17" i="509"/>
  <c r="R17" i="509" s="1"/>
  <c r="C22" i="509"/>
  <c r="E21" i="509"/>
  <c r="H21" i="509"/>
  <c r="P18" i="509"/>
  <c r="C22" i="508"/>
  <c r="T22" i="508" s="1"/>
  <c r="E21" i="508"/>
  <c r="H21" i="508"/>
  <c r="T19" i="508"/>
  <c r="T18" i="508"/>
  <c r="R18" i="508" s="1"/>
  <c r="T21" i="508"/>
  <c r="T17" i="508"/>
  <c r="R17" i="508" s="1"/>
  <c r="T20" i="508"/>
  <c r="M19" i="508"/>
  <c r="N19" i="508" s="1"/>
  <c r="D20" i="508"/>
  <c r="O19" i="508"/>
  <c r="U19" i="508"/>
  <c r="R19" i="508" s="1"/>
  <c r="P18" i="507"/>
  <c r="T18" i="507"/>
  <c r="R18" i="507" s="1"/>
  <c r="T21" i="507"/>
  <c r="T17" i="507"/>
  <c r="R17" i="507" s="1"/>
  <c r="T20" i="507"/>
  <c r="T19" i="507"/>
  <c r="R19" i="507" s="1"/>
  <c r="D20" i="507"/>
  <c r="O19" i="507"/>
  <c r="M19" i="507"/>
  <c r="N19" i="507" s="1"/>
  <c r="U19" i="507"/>
  <c r="C22" i="507"/>
  <c r="H21" i="507"/>
  <c r="E21" i="507"/>
  <c r="U18" i="506"/>
  <c r="T22" i="506"/>
  <c r="T18" i="506"/>
  <c r="R18" i="506" s="1"/>
  <c r="T21" i="506"/>
  <c r="T17" i="506"/>
  <c r="R17" i="506" s="1"/>
  <c r="T20" i="506"/>
  <c r="T19" i="506"/>
  <c r="R19" i="506" s="1"/>
  <c r="C22" i="506"/>
  <c r="E21" i="506"/>
  <c r="H21" i="506"/>
  <c r="D20" i="506"/>
  <c r="O19" i="506"/>
  <c r="M19" i="506"/>
  <c r="N19" i="506" s="1"/>
  <c r="P19" i="506" s="1"/>
  <c r="U19" i="506"/>
  <c r="M19" i="505"/>
  <c r="N19" i="505" s="1"/>
  <c r="D20" i="505"/>
  <c r="O19" i="505"/>
  <c r="U19" i="505"/>
  <c r="C22" i="505"/>
  <c r="E21" i="505"/>
  <c r="H21" i="505"/>
  <c r="T19" i="505"/>
  <c r="T18" i="505"/>
  <c r="R18" i="505" s="1"/>
  <c r="T21" i="505"/>
  <c r="T17" i="505"/>
  <c r="R17" i="505" s="1"/>
  <c r="T20" i="505"/>
  <c r="U18" i="504"/>
  <c r="M19" i="504"/>
  <c r="N19" i="504" s="1"/>
  <c r="D20" i="504"/>
  <c r="O19" i="504"/>
  <c r="U19" i="504"/>
  <c r="T20" i="504"/>
  <c r="T19" i="504"/>
  <c r="R19" i="504" s="1"/>
  <c r="T22" i="504"/>
  <c r="T18" i="504"/>
  <c r="R18" i="504" s="1"/>
  <c r="T21" i="504"/>
  <c r="T17" i="504"/>
  <c r="R17" i="504" s="1"/>
  <c r="C22" i="504"/>
  <c r="E21" i="504"/>
  <c r="H21" i="504"/>
  <c r="P18" i="503"/>
  <c r="U18" i="503"/>
  <c r="C22" i="503"/>
  <c r="E21" i="503"/>
  <c r="H21" i="503"/>
  <c r="D20" i="503"/>
  <c r="O19" i="503"/>
  <c r="M19" i="503"/>
  <c r="N19" i="503" s="1"/>
  <c r="P19" i="503" s="1"/>
  <c r="U19" i="503"/>
  <c r="T18" i="503"/>
  <c r="R18" i="503" s="1"/>
  <c r="T21" i="503"/>
  <c r="T17" i="503"/>
  <c r="R17" i="503" s="1"/>
  <c r="T20" i="503"/>
  <c r="T19" i="503"/>
  <c r="D20" i="502"/>
  <c r="O19" i="502"/>
  <c r="M19" i="502"/>
  <c r="N19" i="502" s="1"/>
  <c r="P19" i="502" s="1"/>
  <c r="C22" i="502"/>
  <c r="E21" i="502"/>
  <c r="H21" i="502"/>
  <c r="N6" i="502"/>
  <c r="N4" i="502"/>
  <c r="N5" i="502"/>
  <c r="U18" i="501"/>
  <c r="U17" i="501"/>
  <c r="D20" i="501"/>
  <c r="O19" i="501"/>
  <c r="M19" i="501"/>
  <c r="N19" i="501" s="1"/>
  <c r="U19" i="501"/>
  <c r="R19" i="501"/>
  <c r="P18" i="501"/>
  <c r="T19" i="501"/>
  <c r="T22" i="501"/>
  <c r="T18" i="501"/>
  <c r="R18" i="501" s="1"/>
  <c r="T21" i="501"/>
  <c r="T17" i="501"/>
  <c r="R17" i="501" s="1"/>
  <c r="T20" i="501"/>
  <c r="C22" i="501"/>
  <c r="H21" i="501"/>
  <c r="E21" i="501"/>
  <c r="C21" i="500"/>
  <c r="H20" i="500"/>
  <c r="E20" i="500"/>
  <c r="P18" i="500"/>
  <c r="N5" i="500"/>
  <c r="N6" i="500"/>
  <c r="N4" i="500"/>
  <c r="D20" i="500"/>
  <c r="O19" i="500"/>
  <c r="M19" i="500"/>
  <c r="N19" i="500" s="1"/>
  <c r="P19" i="500" s="1"/>
  <c r="P18" i="499"/>
  <c r="C22" i="499"/>
  <c r="H21" i="499"/>
  <c r="E21" i="499"/>
  <c r="D20" i="499"/>
  <c r="O19" i="499"/>
  <c r="M19" i="499"/>
  <c r="N19" i="499" s="1"/>
  <c r="P19" i="499" s="1"/>
  <c r="N6" i="499"/>
  <c r="N4" i="499"/>
  <c r="N5" i="499"/>
  <c r="U19" i="499"/>
  <c r="C23" i="498"/>
  <c r="E22" i="498"/>
  <c r="H22" i="498"/>
  <c r="N6" i="498"/>
  <c r="N4" i="498"/>
  <c r="N5" i="498"/>
  <c r="P18" i="498"/>
  <c r="D20" i="498"/>
  <c r="O19" i="498"/>
  <c r="M19" i="498"/>
  <c r="N19" i="498" s="1"/>
  <c r="P19" i="498" s="1"/>
  <c r="U18" i="497"/>
  <c r="M19" i="497"/>
  <c r="N19" i="497" s="1"/>
  <c r="D20" i="497"/>
  <c r="O19" i="497"/>
  <c r="U19" i="497"/>
  <c r="R19" i="497"/>
  <c r="T20" i="497"/>
  <c r="T19" i="497"/>
  <c r="T18" i="497"/>
  <c r="R18" i="497" s="1"/>
  <c r="T21" i="497"/>
  <c r="T17" i="497"/>
  <c r="R17" i="497" s="1"/>
  <c r="C22" i="497"/>
  <c r="H21" i="497"/>
  <c r="E21" i="497"/>
  <c r="P18" i="497"/>
  <c r="C21" i="496"/>
  <c r="H20" i="496"/>
  <c r="E20" i="496"/>
  <c r="N5" i="496"/>
  <c r="N6" i="496"/>
  <c r="N4" i="496"/>
  <c r="D20" i="496"/>
  <c r="O19" i="496"/>
  <c r="M19" i="496"/>
  <c r="N19" i="496" s="1"/>
  <c r="D20" i="495"/>
  <c r="O19" i="495"/>
  <c r="M19" i="495"/>
  <c r="N19" i="495" s="1"/>
  <c r="P19" i="495" s="1"/>
  <c r="U19" i="495"/>
  <c r="C24" i="495"/>
  <c r="E23" i="495"/>
  <c r="H23" i="495"/>
  <c r="T22" i="495"/>
  <c r="T18" i="495"/>
  <c r="R18" i="495" s="1"/>
  <c r="T21" i="495"/>
  <c r="T17" i="495"/>
  <c r="R17" i="495" s="1"/>
  <c r="T24" i="495"/>
  <c r="T20" i="495"/>
  <c r="T23" i="495"/>
  <c r="T19" i="495"/>
  <c r="D20" i="494"/>
  <c r="O19" i="494"/>
  <c r="M19" i="494"/>
  <c r="N19" i="494" s="1"/>
  <c r="P19" i="494" s="1"/>
  <c r="U19" i="494"/>
  <c r="R19" i="494" s="1"/>
  <c r="C22" i="494"/>
  <c r="E21" i="494"/>
  <c r="H21" i="494"/>
  <c r="P18" i="494"/>
  <c r="T18" i="494"/>
  <c r="R18" i="494" s="1"/>
  <c r="T21" i="494"/>
  <c r="T17" i="494"/>
  <c r="R17" i="494" s="1"/>
  <c r="T20" i="494"/>
  <c r="T19" i="494"/>
  <c r="P18" i="493"/>
  <c r="C21" i="493"/>
  <c r="H20" i="493"/>
  <c r="E20" i="493"/>
  <c r="N5" i="493"/>
  <c r="N6" i="493"/>
  <c r="N4" i="493"/>
  <c r="D20" i="493"/>
  <c r="O19" i="493"/>
  <c r="M19" i="493"/>
  <c r="N19" i="493" s="1"/>
  <c r="U18" i="492"/>
  <c r="P18" i="492"/>
  <c r="C22" i="492"/>
  <c r="E21" i="492"/>
  <c r="H21" i="492"/>
  <c r="T20" i="492"/>
  <c r="T19" i="492"/>
  <c r="T18" i="492"/>
  <c r="R18" i="492" s="1"/>
  <c r="T21" i="492"/>
  <c r="T17" i="492"/>
  <c r="R17" i="492" s="1"/>
  <c r="M19" i="492"/>
  <c r="N19" i="492" s="1"/>
  <c r="D20" i="492"/>
  <c r="O19" i="492"/>
  <c r="R19" i="492"/>
  <c r="U19" i="492"/>
  <c r="U18" i="491"/>
  <c r="D20" i="491"/>
  <c r="O19" i="491"/>
  <c r="M19" i="491"/>
  <c r="N19" i="491" s="1"/>
  <c r="P19" i="491" s="1"/>
  <c r="U19" i="491"/>
  <c r="P18" i="491"/>
  <c r="T22" i="491"/>
  <c r="T18" i="491"/>
  <c r="R18" i="491" s="1"/>
  <c r="T21" i="491"/>
  <c r="T17" i="491"/>
  <c r="R17" i="491" s="1"/>
  <c r="T20" i="491"/>
  <c r="T19" i="491"/>
  <c r="C22" i="491"/>
  <c r="E21" i="491"/>
  <c r="H21" i="491"/>
  <c r="P18" i="490"/>
  <c r="C23" i="490"/>
  <c r="E22" i="490"/>
  <c r="H22" i="490"/>
  <c r="D20" i="490"/>
  <c r="O19" i="490"/>
  <c r="M19" i="490"/>
  <c r="N19" i="490" s="1"/>
  <c r="P19" i="490" s="1"/>
  <c r="N5" i="490"/>
  <c r="N6" i="490"/>
  <c r="N4" i="490"/>
  <c r="U18" i="489"/>
  <c r="T18" i="489"/>
  <c r="R18" i="489" s="1"/>
  <c r="T21" i="489"/>
  <c r="T17" i="489"/>
  <c r="R17" i="489" s="1"/>
  <c r="T20" i="489"/>
  <c r="T19" i="489"/>
  <c r="C22" i="489"/>
  <c r="E21" i="489"/>
  <c r="H21" i="489"/>
  <c r="D20" i="489"/>
  <c r="O19" i="489"/>
  <c r="M19" i="489"/>
  <c r="N19" i="489" s="1"/>
  <c r="P19" i="489" s="1"/>
  <c r="U19" i="489"/>
  <c r="P18" i="488"/>
  <c r="C21" i="488"/>
  <c r="T21" i="488" s="1"/>
  <c r="E20" i="488"/>
  <c r="H20" i="488"/>
  <c r="D20" i="488"/>
  <c r="O19" i="488"/>
  <c r="M19" i="488"/>
  <c r="N19" i="488" s="1"/>
  <c r="P19" i="488" s="1"/>
  <c r="U19" i="488"/>
  <c r="T18" i="488"/>
  <c r="R18" i="488" s="1"/>
  <c r="T17" i="488"/>
  <c r="R17" i="488" s="1"/>
  <c r="T20" i="488"/>
  <c r="T19" i="488"/>
  <c r="D20" i="487"/>
  <c r="O19" i="487"/>
  <c r="M19" i="487"/>
  <c r="N19" i="487" s="1"/>
  <c r="P19" i="487" s="1"/>
  <c r="N5" i="487"/>
  <c r="N6" i="487"/>
  <c r="N4" i="487"/>
  <c r="C21" i="487"/>
  <c r="H20" i="487"/>
  <c r="E20" i="487"/>
  <c r="U18" i="486"/>
  <c r="T18" i="486"/>
  <c r="R18" i="486" s="1"/>
  <c r="T21" i="486"/>
  <c r="T17" i="486"/>
  <c r="R17" i="486" s="1"/>
  <c r="T20" i="486"/>
  <c r="T19" i="486"/>
  <c r="R19" i="486" s="1"/>
  <c r="C22" i="486"/>
  <c r="H21" i="486"/>
  <c r="E21" i="486"/>
  <c r="D20" i="486"/>
  <c r="O19" i="486"/>
  <c r="M19" i="486"/>
  <c r="N19" i="486" s="1"/>
  <c r="P19" i="486" s="1"/>
  <c r="U19" i="486"/>
  <c r="R18" i="485"/>
  <c r="W18" i="485" s="1"/>
  <c r="D20" i="485"/>
  <c r="O19" i="485"/>
  <c r="M19" i="485"/>
  <c r="N19" i="485" s="1"/>
  <c r="P19" i="485" s="1"/>
  <c r="U19" i="485"/>
  <c r="R19" i="485" s="1"/>
  <c r="W17" i="485"/>
  <c r="X17" i="485" s="1"/>
  <c r="C23" i="485"/>
  <c r="E22" i="485"/>
  <c r="H22" i="485"/>
  <c r="T22" i="485"/>
  <c r="D2" i="2"/>
  <c r="A23" i="2"/>
  <c r="A57" i="2"/>
  <c r="A53" i="2"/>
  <c r="A62" i="2"/>
  <c r="A48" i="2"/>
  <c r="A38" i="2"/>
  <c r="A28" i="2"/>
  <c r="A43" i="2"/>
  <c r="U19" i="548" l="1"/>
  <c r="U17" i="548"/>
  <c r="U18" i="548"/>
  <c r="T21" i="548"/>
  <c r="T17" i="548"/>
  <c r="R17" i="548" s="1"/>
  <c r="T24" i="548"/>
  <c r="T20" i="548"/>
  <c r="T23" i="548"/>
  <c r="T19" i="548"/>
  <c r="R19" i="548" s="1"/>
  <c r="T22" i="548"/>
  <c r="T18" i="548"/>
  <c r="R18" i="548" s="1"/>
  <c r="C25" i="548"/>
  <c r="H24" i="548"/>
  <c r="E24" i="548"/>
  <c r="D21" i="548"/>
  <c r="O20" i="548"/>
  <c r="M20" i="548"/>
  <c r="N20" i="548" s="1"/>
  <c r="U20" i="548"/>
  <c r="R19" i="547"/>
  <c r="W19" i="547" s="1"/>
  <c r="D21" i="547"/>
  <c r="O20" i="547"/>
  <c r="M20" i="547"/>
  <c r="N20" i="547" s="1"/>
  <c r="U20" i="547"/>
  <c r="R20" i="547" s="1"/>
  <c r="W18" i="547"/>
  <c r="H22" i="547"/>
  <c r="C23" i="547"/>
  <c r="E22" i="547"/>
  <c r="W17" i="547"/>
  <c r="X17" i="547" s="1"/>
  <c r="W19" i="546"/>
  <c r="C24" i="546"/>
  <c r="H23" i="546"/>
  <c r="E23" i="546"/>
  <c r="W17" i="546"/>
  <c r="X17" i="546" s="1"/>
  <c r="W18" i="546"/>
  <c r="D21" i="546"/>
  <c r="O20" i="546"/>
  <c r="M20" i="546"/>
  <c r="N20" i="546" s="1"/>
  <c r="P20" i="546" s="1"/>
  <c r="U20" i="546"/>
  <c r="R20" i="546" s="1"/>
  <c r="P19" i="546"/>
  <c r="U18" i="545"/>
  <c r="U17" i="545"/>
  <c r="C22" i="545"/>
  <c r="H21" i="545"/>
  <c r="E21" i="545"/>
  <c r="T21" i="545"/>
  <c r="T17" i="545"/>
  <c r="R17" i="545" s="1"/>
  <c r="T20" i="545"/>
  <c r="R20" i="545" s="1"/>
  <c r="T19" i="545"/>
  <c r="R19" i="545" s="1"/>
  <c r="T22" i="545"/>
  <c r="T18" i="545"/>
  <c r="R18" i="545" s="1"/>
  <c r="D21" i="545"/>
  <c r="O20" i="545"/>
  <c r="M20" i="545"/>
  <c r="N20" i="545" s="1"/>
  <c r="U20" i="545"/>
  <c r="U19" i="544"/>
  <c r="U18" i="544"/>
  <c r="U17" i="544"/>
  <c r="P19" i="544"/>
  <c r="D21" i="544"/>
  <c r="O20" i="544"/>
  <c r="M20" i="544"/>
  <c r="N20" i="544" s="1"/>
  <c r="P20" i="544" s="1"/>
  <c r="U20" i="544"/>
  <c r="R20" i="544" s="1"/>
  <c r="T21" i="544"/>
  <c r="T17" i="544"/>
  <c r="R17" i="544" s="1"/>
  <c r="T20" i="544"/>
  <c r="T19" i="544"/>
  <c r="R19" i="544" s="1"/>
  <c r="T22" i="544"/>
  <c r="T18" i="544"/>
  <c r="R18" i="544" s="1"/>
  <c r="C22" i="544"/>
  <c r="E21" i="544"/>
  <c r="H21" i="544"/>
  <c r="C23" i="543"/>
  <c r="E22" i="543"/>
  <c r="H22" i="543"/>
  <c r="W19" i="543"/>
  <c r="D21" i="543"/>
  <c r="O20" i="543"/>
  <c r="M20" i="543"/>
  <c r="N20" i="543" s="1"/>
  <c r="U20" i="543"/>
  <c r="R20" i="543" s="1"/>
  <c r="W18" i="543"/>
  <c r="X18" i="543" s="1"/>
  <c r="T22" i="543"/>
  <c r="W17" i="543"/>
  <c r="X17" i="543" s="1"/>
  <c r="W19" i="542"/>
  <c r="D21" i="542"/>
  <c r="O20" i="542"/>
  <c r="M20" i="542"/>
  <c r="N20" i="542" s="1"/>
  <c r="U20" i="542"/>
  <c r="R20" i="542" s="1"/>
  <c r="W18" i="542"/>
  <c r="C23" i="542"/>
  <c r="H22" i="542"/>
  <c r="E22" i="542"/>
  <c r="W17" i="542"/>
  <c r="X17" i="542" s="1"/>
  <c r="T22" i="542"/>
  <c r="D21" i="541"/>
  <c r="O20" i="541"/>
  <c r="M20" i="541"/>
  <c r="N20" i="541" s="1"/>
  <c r="U20" i="541"/>
  <c r="R20" i="541"/>
  <c r="W18" i="541"/>
  <c r="X18" i="541"/>
  <c r="W19" i="541"/>
  <c r="C23" i="541"/>
  <c r="E22" i="541"/>
  <c r="H22" i="541"/>
  <c r="W17" i="541"/>
  <c r="X17" i="541" s="1"/>
  <c r="R19" i="540"/>
  <c r="W19" i="540" s="1"/>
  <c r="C23" i="540"/>
  <c r="H22" i="540"/>
  <c r="E22" i="540"/>
  <c r="W18" i="540"/>
  <c r="T22" i="540"/>
  <c r="D21" i="540"/>
  <c r="O20" i="540"/>
  <c r="M20" i="540"/>
  <c r="N20" i="540" s="1"/>
  <c r="U20" i="540"/>
  <c r="R20" i="540" s="1"/>
  <c r="W17" i="540"/>
  <c r="U19" i="539"/>
  <c r="U17" i="539"/>
  <c r="U18" i="539"/>
  <c r="T21" i="539"/>
  <c r="T17" i="539"/>
  <c r="T20" i="539"/>
  <c r="T23" i="539"/>
  <c r="T19" i="539"/>
  <c r="T22" i="539"/>
  <c r="T18" i="539"/>
  <c r="P19" i="539"/>
  <c r="D21" i="539"/>
  <c r="O20" i="539"/>
  <c r="M20" i="539"/>
  <c r="N20" i="539" s="1"/>
  <c r="P20" i="539" s="1"/>
  <c r="U20" i="539"/>
  <c r="C24" i="539"/>
  <c r="T24" i="539" s="1"/>
  <c r="H23" i="539"/>
  <c r="E23" i="539"/>
  <c r="P19" i="538"/>
  <c r="C23" i="538"/>
  <c r="E22" i="538"/>
  <c r="H22" i="538"/>
  <c r="W19" i="538"/>
  <c r="W18" i="538"/>
  <c r="T22" i="538"/>
  <c r="W17" i="538"/>
  <c r="D21" i="538"/>
  <c r="O20" i="538"/>
  <c r="M20" i="538"/>
  <c r="N20" i="538" s="1"/>
  <c r="P20" i="538" s="1"/>
  <c r="U20" i="538"/>
  <c r="R20" i="538"/>
  <c r="P19" i="537"/>
  <c r="U19" i="537"/>
  <c r="U17" i="537"/>
  <c r="U18" i="537"/>
  <c r="C22" i="537"/>
  <c r="H21" i="537"/>
  <c r="E21" i="537"/>
  <c r="D21" i="537"/>
  <c r="O20" i="537"/>
  <c r="M20" i="537"/>
  <c r="N20" i="537" s="1"/>
  <c r="U20" i="537"/>
  <c r="T21" i="537"/>
  <c r="T17" i="537"/>
  <c r="R17" i="537" s="1"/>
  <c r="T20" i="537"/>
  <c r="T19" i="537"/>
  <c r="R19" i="537" s="1"/>
  <c r="T22" i="537"/>
  <c r="T18" i="537"/>
  <c r="R18" i="537" s="1"/>
  <c r="U19" i="536"/>
  <c r="U18" i="536"/>
  <c r="U17" i="536"/>
  <c r="M20" i="536"/>
  <c r="N20" i="536" s="1"/>
  <c r="D21" i="536"/>
  <c r="O20" i="536"/>
  <c r="U20" i="536"/>
  <c r="R20" i="536" s="1"/>
  <c r="C23" i="536"/>
  <c r="E22" i="536"/>
  <c r="H22" i="536"/>
  <c r="T20" i="536"/>
  <c r="T19" i="536"/>
  <c r="R19" i="536" s="1"/>
  <c r="T22" i="536"/>
  <c r="T18" i="536"/>
  <c r="R18" i="536" s="1"/>
  <c r="T21" i="536"/>
  <c r="T17" i="536"/>
  <c r="R17" i="536" s="1"/>
  <c r="U18" i="535"/>
  <c r="U17" i="535"/>
  <c r="C22" i="535"/>
  <c r="E21" i="535"/>
  <c r="H21" i="535"/>
  <c r="T21" i="535"/>
  <c r="T17" i="535"/>
  <c r="R17" i="535" s="1"/>
  <c r="T20" i="535"/>
  <c r="T19" i="535"/>
  <c r="R19" i="535" s="1"/>
  <c r="T22" i="535"/>
  <c r="T18" i="535"/>
  <c r="R18" i="535" s="1"/>
  <c r="M20" i="535"/>
  <c r="N20" i="535" s="1"/>
  <c r="D21" i="535"/>
  <c r="O20" i="535"/>
  <c r="R20" i="535"/>
  <c r="U20" i="535"/>
  <c r="D21" i="534"/>
  <c r="O20" i="534"/>
  <c r="M20" i="534"/>
  <c r="N20" i="534" s="1"/>
  <c r="U20" i="534"/>
  <c r="R20" i="534" s="1"/>
  <c r="W18" i="534"/>
  <c r="X18" i="534" s="1"/>
  <c r="C22" i="534"/>
  <c r="E21" i="534"/>
  <c r="H21" i="534"/>
  <c r="W19" i="534"/>
  <c r="W17" i="534"/>
  <c r="X17" i="534" s="1"/>
  <c r="D21" i="533"/>
  <c r="O20" i="533"/>
  <c r="M20" i="533"/>
  <c r="N20" i="533" s="1"/>
  <c r="U20" i="533"/>
  <c r="R20" i="533"/>
  <c r="W18" i="533"/>
  <c r="W17" i="533"/>
  <c r="X19" i="533"/>
  <c r="W19" i="533"/>
  <c r="C23" i="533"/>
  <c r="H22" i="533"/>
  <c r="E22" i="533"/>
  <c r="W19" i="532"/>
  <c r="W18" i="532"/>
  <c r="X18" i="532" s="1"/>
  <c r="D21" i="532"/>
  <c r="O20" i="532"/>
  <c r="M20" i="532"/>
  <c r="N20" i="532" s="1"/>
  <c r="U20" i="532"/>
  <c r="R20" i="532" s="1"/>
  <c r="W17" i="532"/>
  <c r="X17" i="532" s="1"/>
  <c r="C23" i="532"/>
  <c r="H22" i="532"/>
  <c r="E22" i="532"/>
  <c r="P19" i="531"/>
  <c r="W19" i="531"/>
  <c r="W17" i="531"/>
  <c r="X17" i="531" s="1"/>
  <c r="C23" i="531"/>
  <c r="H22" i="531"/>
  <c r="E22" i="531"/>
  <c r="W18" i="531"/>
  <c r="T22" i="531"/>
  <c r="D21" i="531"/>
  <c r="O20" i="531"/>
  <c r="M20" i="531"/>
  <c r="N20" i="531" s="1"/>
  <c r="P20" i="531" s="1"/>
  <c r="U20" i="531"/>
  <c r="R20" i="531" s="1"/>
  <c r="P19" i="530"/>
  <c r="W19" i="530"/>
  <c r="D21" i="530"/>
  <c r="O20" i="530"/>
  <c r="M20" i="530"/>
  <c r="N20" i="530" s="1"/>
  <c r="P20" i="530" s="1"/>
  <c r="U20" i="530"/>
  <c r="R20" i="530" s="1"/>
  <c r="W18" i="530"/>
  <c r="X18" i="530" s="1"/>
  <c r="C23" i="530"/>
  <c r="E22" i="530"/>
  <c r="H22" i="530"/>
  <c r="X17" i="530"/>
  <c r="W17" i="530"/>
  <c r="R19" i="529"/>
  <c r="W19" i="529"/>
  <c r="D21" i="529"/>
  <c r="O20" i="529"/>
  <c r="M20" i="529"/>
  <c r="N20" i="529" s="1"/>
  <c r="U20" i="529"/>
  <c r="R20" i="529"/>
  <c r="W17" i="529"/>
  <c r="X17" i="529" s="1"/>
  <c r="W18" i="529"/>
  <c r="C23" i="529"/>
  <c r="E22" i="529"/>
  <c r="H22" i="529"/>
  <c r="P19" i="528"/>
  <c r="U19" i="528"/>
  <c r="U17" i="528"/>
  <c r="U18" i="528"/>
  <c r="C23" i="528"/>
  <c r="H22" i="528"/>
  <c r="E22" i="528"/>
  <c r="T20" i="528"/>
  <c r="T23" i="528"/>
  <c r="T19" i="528"/>
  <c r="R19" i="528" s="1"/>
  <c r="T22" i="528"/>
  <c r="T18" i="528"/>
  <c r="R18" i="528" s="1"/>
  <c r="T21" i="528"/>
  <c r="T17" i="528"/>
  <c r="R17" i="528" s="1"/>
  <c r="M20" i="528"/>
  <c r="N20" i="528" s="1"/>
  <c r="D21" i="528"/>
  <c r="O20" i="528"/>
  <c r="R20" i="528"/>
  <c r="U20" i="528"/>
  <c r="W20" i="527"/>
  <c r="D22" i="527"/>
  <c r="O21" i="527"/>
  <c r="M21" i="527"/>
  <c r="N21" i="527" s="1"/>
  <c r="P21" i="527" s="1"/>
  <c r="U21" i="527"/>
  <c r="R21" i="527" s="1"/>
  <c r="W17" i="527"/>
  <c r="C23" i="527"/>
  <c r="H22" i="527"/>
  <c r="E22" i="527"/>
  <c r="W19" i="527"/>
  <c r="X19" i="527"/>
  <c r="W18" i="527"/>
  <c r="T22" i="527"/>
  <c r="R19" i="526"/>
  <c r="W19" i="526" s="1"/>
  <c r="W17" i="526"/>
  <c r="X17" i="526" s="1"/>
  <c r="C23" i="526"/>
  <c r="H22" i="526"/>
  <c r="E22" i="526"/>
  <c r="W18" i="526"/>
  <c r="D21" i="526"/>
  <c r="O20" i="526"/>
  <c r="M20" i="526"/>
  <c r="N20" i="526" s="1"/>
  <c r="U20" i="526"/>
  <c r="R20" i="526"/>
  <c r="T22" i="526"/>
  <c r="W19" i="525"/>
  <c r="D21" i="525"/>
  <c r="O20" i="525"/>
  <c r="M20" i="525"/>
  <c r="N20" i="525" s="1"/>
  <c r="P20" i="525" s="1"/>
  <c r="R20" i="525"/>
  <c r="U20" i="525"/>
  <c r="W18" i="525"/>
  <c r="C25" i="525"/>
  <c r="H24" i="525"/>
  <c r="E24" i="525"/>
  <c r="W17" i="525"/>
  <c r="X17" i="525" s="1"/>
  <c r="P19" i="525"/>
  <c r="W19" i="524"/>
  <c r="D21" i="524"/>
  <c r="O20" i="524"/>
  <c r="M20" i="524"/>
  <c r="N20" i="524" s="1"/>
  <c r="P20" i="524" s="1"/>
  <c r="U20" i="524"/>
  <c r="R20" i="524" s="1"/>
  <c r="C23" i="524"/>
  <c r="E22" i="524"/>
  <c r="H22" i="524"/>
  <c r="T22" i="524"/>
  <c r="W17" i="524"/>
  <c r="W18" i="524"/>
  <c r="X18" i="524" s="1"/>
  <c r="P19" i="524"/>
  <c r="P19" i="523"/>
  <c r="W19" i="523"/>
  <c r="X19" i="523" s="1"/>
  <c r="D21" i="523"/>
  <c r="O20" i="523"/>
  <c r="M20" i="523"/>
  <c r="N20" i="523" s="1"/>
  <c r="P20" i="523" s="1"/>
  <c r="U20" i="523"/>
  <c r="R20" i="523" s="1"/>
  <c r="W17" i="523"/>
  <c r="X17" i="523" s="1"/>
  <c r="C23" i="523"/>
  <c r="H22" i="523"/>
  <c r="E22" i="523"/>
  <c r="W18" i="523"/>
  <c r="X18" i="523" s="1"/>
  <c r="D21" i="522"/>
  <c r="O20" i="522"/>
  <c r="M20" i="522"/>
  <c r="N20" i="522" s="1"/>
  <c r="P20" i="522" s="1"/>
  <c r="U20" i="522"/>
  <c r="R20" i="522" s="1"/>
  <c r="W17" i="522"/>
  <c r="X17" i="522" s="1"/>
  <c r="H22" i="522"/>
  <c r="C23" i="522"/>
  <c r="E22" i="522"/>
  <c r="W19" i="522"/>
  <c r="X19" i="522" s="1"/>
  <c r="W18" i="522"/>
  <c r="X18" i="522" s="1"/>
  <c r="R19" i="521"/>
  <c r="W19" i="521"/>
  <c r="W17" i="521"/>
  <c r="O20" i="521"/>
  <c r="M20" i="521"/>
  <c r="N20" i="521" s="1"/>
  <c r="P20" i="521" s="1"/>
  <c r="D21" i="521"/>
  <c r="R20" i="521"/>
  <c r="U20" i="521"/>
  <c r="W18" i="521"/>
  <c r="C24" i="521"/>
  <c r="E23" i="521"/>
  <c r="H23" i="521"/>
  <c r="T23" i="521"/>
  <c r="P19" i="520"/>
  <c r="V18" i="520"/>
  <c r="S18" i="520" s="1"/>
  <c r="Y18" i="520" s="1"/>
  <c r="Z18" i="520" s="1"/>
  <c r="W19" i="520"/>
  <c r="C24" i="520"/>
  <c r="H23" i="520"/>
  <c r="E23" i="520"/>
  <c r="T23" i="520"/>
  <c r="M20" i="520"/>
  <c r="N20" i="520" s="1"/>
  <c r="D21" i="520"/>
  <c r="U20" i="520"/>
  <c r="R20" i="520" s="1"/>
  <c r="O20" i="520"/>
  <c r="V17" i="520"/>
  <c r="S17" i="520" s="1"/>
  <c r="Y17" i="520" s="1"/>
  <c r="Z17" i="520" s="1"/>
  <c r="AA17" i="520" s="1"/>
  <c r="J18" i="520" s="1"/>
  <c r="U19" i="519"/>
  <c r="U18" i="519"/>
  <c r="U17" i="519"/>
  <c r="T20" i="519"/>
  <c r="T22" i="519"/>
  <c r="T17" i="519"/>
  <c r="R17" i="519" s="1"/>
  <c r="T18" i="519"/>
  <c r="R18" i="519" s="1"/>
  <c r="T19" i="519"/>
  <c r="R19" i="519" s="1"/>
  <c r="T23" i="519"/>
  <c r="T21" i="519"/>
  <c r="U20" i="519"/>
  <c r="P20" i="519"/>
  <c r="C23" i="519"/>
  <c r="H22" i="519"/>
  <c r="E22" i="519"/>
  <c r="O21" i="519"/>
  <c r="M21" i="519"/>
  <c r="N21" i="519" s="1"/>
  <c r="D22" i="519"/>
  <c r="R21" i="519"/>
  <c r="U21" i="519"/>
  <c r="R19" i="518"/>
  <c r="W19" i="518" s="1"/>
  <c r="D21" i="518"/>
  <c r="O20" i="518"/>
  <c r="M20" i="518"/>
  <c r="N20" i="518" s="1"/>
  <c r="P20" i="518" s="1"/>
  <c r="U20" i="518"/>
  <c r="R20" i="518"/>
  <c r="W17" i="518"/>
  <c r="X18" i="518"/>
  <c r="W18" i="518"/>
  <c r="C23" i="518"/>
  <c r="H22" i="518"/>
  <c r="E22" i="518"/>
  <c r="W19" i="517"/>
  <c r="D21" i="517"/>
  <c r="O20" i="517"/>
  <c r="M20" i="517"/>
  <c r="N20" i="517" s="1"/>
  <c r="U20" i="517"/>
  <c r="R20" i="517" s="1"/>
  <c r="W18" i="517"/>
  <c r="C23" i="517"/>
  <c r="E22" i="517"/>
  <c r="H22" i="517"/>
  <c r="W17" i="517"/>
  <c r="X17" i="517"/>
  <c r="P19" i="516"/>
  <c r="W19" i="516"/>
  <c r="X19" i="516" s="1"/>
  <c r="C23" i="516"/>
  <c r="H22" i="516"/>
  <c r="E22" i="516"/>
  <c r="W17" i="516"/>
  <c r="X17" i="516" s="1"/>
  <c r="X18" i="516"/>
  <c r="W18" i="516"/>
  <c r="T22" i="516"/>
  <c r="D21" i="516"/>
  <c r="O20" i="516"/>
  <c r="M20" i="516"/>
  <c r="N20" i="516" s="1"/>
  <c r="U20" i="516"/>
  <c r="R20" i="516" s="1"/>
  <c r="U19" i="515"/>
  <c r="U18" i="515"/>
  <c r="U17" i="515"/>
  <c r="C22" i="515"/>
  <c r="H21" i="515"/>
  <c r="E21" i="515"/>
  <c r="T21" i="515"/>
  <c r="T17" i="515"/>
  <c r="T20" i="515"/>
  <c r="T19" i="515"/>
  <c r="T22" i="515"/>
  <c r="T18" i="515"/>
  <c r="D21" i="515"/>
  <c r="O20" i="515"/>
  <c r="M20" i="515"/>
  <c r="N20" i="515" s="1"/>
  <c r="U20" i="515"/>
  <c r="U19" i="514"/>
  <c r="U17" i="514"/>
  <c r="U18" i="514"/>
  <c r="P19" i="514"/>
  <c r="D21" i="514"/>
  <c r="O20" i="514"/>
  <c r="M20" i="514"/>
  <c r="N20" i="514" s="1"/>
  <c r="P20" i="514" s="1"/>
  <c r="U20" i="514"/>
  <c r="R20" i="514" s="1"/>
  <c r="T21" i="514"/>
  <c r="T17" i="514"/>
  <c r="R17" i="514" s="1"/>
  <c r="T20" i="514"/>
  <c r="T19" i="514"/>
  <c r="R19" i="514" s="1"/>
  <c r="T22" i="514"/>
  <c r="T18" i="514"/>
  <c r="R18" i="514" s="1"/>
  <c r="C22" i="514"/>
  <c r="E21" i="514"/>
  <c r="H21" i="514"/>
  <c r="W19" i="513"/>
  <c r="X19" i="513" s="1"/>
  <c r="V18" i="513"/>
  <c r="S18" i="513" s="1"/>
  <c r="Y18" i="513" s="1"/>
  <c r="C23" i="513"/>
  <c r="E22" i="513"/>
  <c r="H22" i="513"/>
  <c r="T22" i="513"/>
  <c r="V17" i="513"/>
  <c r="S17" i="513" s="1"/>
  <c r="Y17" i="513" s="1"/>
  <c r="D21" i="513"/>
  <c r="O20" i="513"/>
  <c r="M20" i="513"/>
  <c r="N20" i="513" s="1"/>
  <c r="P20" i="513" s="1"/>
  <c r="U20" i="513"/>
  <c r="R20" i="513" s="1"/>
  <c r="X17" i="513"/>
  <c r="P19" i="513"/>
  <c r="X18" i="513"/>
  <c r="Z18" i="513" s="1"/>
  <c r="U19" i="512"/>
  <c r="U18" i="512"/>
  <c r="U17" i="512"/>
  <c r="T21" i="512"/>
  <c r="T17" i="512"/>
  <c r="R17" i="512" s="1"/>
  <c r="T20" i="512"/>
  <c r="T19" i="512"/>
  <c r="R19" i="512" s="1"/>
  <c r="T18" i="512"/>
  <c r="R18" i="512" s="1"/>
  <c r="C22" i="512"/>
  <c r="T22" i="512" s="1"/>
  <c r="E21" i="512"/>
  <c r="H21" i="512"/>
  <c r="P19" i="512"/>
  <c r="D21" i="512"/>
  <c r="O20" i="512"/>
  <c r="M20" i="512"/>
  <c r="N20" i="512" s="1"/>
  <c r="U20" i="512"/>
  <c r="R20" i="512" s="1"/>
  <c r="P19" i="511"/>
  <c r="W17" i="511"/>
  <c r="W19" i="511"/>
  <c r="X19" i="511" s="1"/>
  <c r="C23" i="511"/>
  <c r="H22" i="511"/>
  <c r="E22" i="511"/>
  <c r="D21" i="511"/>
  <c r="O20" i="511"/>
  <c r="M20" i="511"/>
  <c r="N20" i="511" s="1"/>
  <c r="U20" i="511"/>
  <c r="R20" i="511"/>
  <c r="X18" i="511"/>
  <c r="W18" i="511"/>
  <c r="T22" i="511"/>
  <c r="D21" i="510"/>
  <c r="O20" i="510"/>
  <c r="M20" i="510"/>
  <c r="N20" i="510" s="1"/>
  <c r="U20" i="510"/>
  <c r="R20" i="510" s="1"/>
  <c r="T21" i="510"/>
  <c r="T17" i="510"/>
  <c r="R17" i="510" s="1"/>
  <c r="T20" i="510"/>
  <c r="T19" i="510"/>
  <c r="R19" i="510" s="1"/>
  <c r="T22" i="510"/>
  <c r="T18" i="510"/>
  <c r="R18" i="510" s="1"/>
  <c r="C22" i="510"/>
  <c r="E21" i="510"/>
  <c r="H21" i="510"/>
  <c r="W19" i="509"/>
  <c r="C23" i="509"/>
  <c r="H22" i="509"/>
  <c r="E22" i="509"/>
  <c r="W18" i="509"/>
  <c r="X18" i="509" s="1"/>
  <c r="D21" i="509"/>
  <c r="O20" i="509"/>
  <c r="M20" i="509"/>
  <c r="N20" i="509" s="1"/>
  <c r="U20" i="509"/>
  <c r="R20" i="509" s="1"/>
  <c r="T22" i="509"/>
  <c r="P19" i="509"/>
  <c r="W17" i="509"/>
  <c r="X17" i="509" s="1"/>
  <c r="W18" i="508"/>
  <c r="X18" i="508" s="1"/>
  <c r="P19" i="508"/>
  <c r="W17" i="508"/>
  <c r="X17" i="508" s="1"/>
  <c r="D21" i="508"/>
  <c r="O20" i="508"/>
  <c r="M20" i="508"/>
  <c r="N20" i="508" s="1"/>
  <c r="P20" i="508" s="1"/>
  <c r="R20" i="508"/>
  <c r="U20" i="508"/>
  <c r="C23" i="508"/>
  <c r="H22" i="508"/>
  <c r="E22" i="508"/>
  <c r="X19" i="508"/>
  <c r="W19" i="508"/>
  <c r="P19" i="507"/>
  <c r="W19" i="507"/>
  <c r="D21" i="507"/>
  <c r="O20" i="507"/>
  <c r="M20" i="507"/>
  <c r="N20" i="507" s="1"/>
  <c r="P20" i="507" s="1"/>
  <c r="R20" i="507"/>
  <c r="U20" i="507"/>
  <c r="C23" i="507"/>
  <c r="E22" i="507"/>
  <c r="H22" i="507"/>
  <c r="W17" i="507"/>
  <c r="X17" i="507" s="1"/>
  <c r="W18" i="507"/>
  <c r="X18" i="507" s="1"/>
  <c r="T22" i="507"/>
  <c r="W19" i="506"/>
  <c r="W18" i="506"/>
  <c r="D21" i="506"/>
  <c r="O20" i="506"/>
  <c r="M20" i="506"/>
  <c r="N20" i="506" s="1"/>
  <c r="U20" i="506"/>
  <c r="R20" i="506" s="1"/>
  <c r="W17" i="506"/>
  <c r="X17" i="506"/>
  <c r="C23" i="506"/>
  <c r="E22" i="506"/>
  <c r="H22" i="506"/>
  <c r="R19" i="505"/>
  <c r="W19" i="505" s="1"/>
  <c r="C23" i="505"/>
  <c r="H22" i="505"/>
  <c r="E22" i="505"/>
  <c r="D21" i="505"/>
  <c r="O20" i="505"/>
  <c r="M20" i="505"/>
  <c r="N20" i="505" s="1"/>
  <c r="P20" i="505" s="1"/>
  <c r="U20" i="505"/>
  <c r="R20" i="505" s="1"/>
  <c r="W18" i="505"/>
  <c r="X18" i="505"/>
  <c r="P19" i="505"/>
  <c r="W17" i="505"/>
  <c r="T22" i="505"/>
  <c r="P19" i="504"/>
  <c r="W19" i="504"/>
  <c r="W18" i="504"/>
  <c r="X18" i="504" s="1"/>
  <c r="D21" i="504"/>
  <c r="O20" i="504"/>
  <c r="M20" i="504"/>
  <c r="N20" i="504" s="1"/>
  <c r="P20" i="504" s="1"/>
  <c r="U20" i="504"/>
  <c r="R20" i="504" s="1"/>
  <c r="W17" i="504"/>
  <c r="X17" i="504" s="1"/>
  <c r="C23" i="504"/>
  <c r="H22" i="504"/>
  <c r="E22" i="504"/>
  <c r="R19" i="503"/>
  <c r="W19" i="503" s="1"/>
  <c r="C23" i="503"/>
  <c r="E22" i="503"/>
  <c r="H22" i="503"/>
  <c r="W18" i="503"/>
  <c r="X18" i="503" s="1"/>
  <c r="D21" i="503"/>
  <c r="O20" i="503"/>
  <c r="M20" i="503"/>
  <c r="N20" i="503" s="1"/>
  <c r="U20" i="503"/>
  <c r="R20" i="503"/>
  <c r="T22" i="503"/>
  <c r="W17" i="503"/>
  <c r="U19" i="502"/>
  <c r="U18" i="502"/>
  <c r="U17" i="502"/>
  <c r="T20" i="502"/>
  <c r="T23" i="502"/>
  <c r="T19" i="502"/>
  <c r="R19" i="502" s="1"/>
  <c r="T22" i="502"/>
  <c r="T18" i="502"/>
  <c r="R18" i="502" s="1"/>
  <c r="T21" i="502"/>
  <c r="T17" i="502"/>
  <c r="R17" i="502" s="1"/>
  <c r="C23" i="502"/>
  <c r="H22" i="502"/>
  <c r="E22" i="502"/>
  <c r="M20" i="502"/>
  <c r="N20" i="502" s="1"/>
  <c r="D21" i="502"/>
  <c r="O20" i="502"/>
  <c r="U20" i="502"/>
  <c r="R20" i="502" s="1"/>
  <c r="P19" i="501"/>
  <c r="W18" i="501"/>
  <c r="W19" i="501"/>
  <c r="W17" i="501"/>
  <c r="D21" i="501"/>
  <c r="O20" i="501"/>
  <c r="M20" i="501"/>
  <c r="N20" i="501" s="1"/>
  <c r="P20" i="501" s="1"/>
  <c r="U20" i="501"/>
  <c r="R20" i="501"/>
  <c r="C23" i="501"/>
  <c r="H22" i="501"/>
  <c r="E22" i="501"/>
  <c r="U19" i="500"/>
  <c r="U17" i="500"/>
  <c r="U18" i="500"/>
  <c r="M20" i="500"/>
  <c r="N20" i="500" s="1"/>
  <c r="D21" i="500"/>
  <c r="O20" i="500"/>
  <c r="U20" i="500"/>
  <c r="R20" i="500" s="1"/>
  <c r="T21" i="500"/>
  <c r="T17" i="500"/>
  <c r="T20" i="500"/>
  <c r="T19" i="500"/>
  <c r="T22" i="500"/>
  <c r="T18" i="500"/>
  <c r="C22" i="500"/>
  <c r="E21" i="500"/>
  <c r="H21" i="500"/>
  <c r="U18" i="499"/>
  <c r="U17" i="499"/>
  <c r="T20" i="499"/>
  <c r="T19" i="499"/>
  <c r="R19" i="499" s="1"/>
  <c r="T22" i="499"/>
  <c r="T18" i="499"/>
  <c r="R18" i="499" s="1"/>
  <c r="T21" i="499"/>
  <c r="T17" i="499"/>
  <c r="R17" i="499" s="1"/>
  <c r="M20" i="499"/>
  <c r="N20" i="499" s="1"/>
  <c r="D21" i="499"/>
  <c r="O20" i="499"/>
  <c r="U20" i="499"/>
  <c r="R20" i="499" s="1"/>
  <c r="C23" i="499"/>
  <c r="E22" i="499"/>
  <c r="H22" i="499"/>
  <c r="U19" i="498"/>
  <c r="U18" i="498"/>
  <c r="U17" i="498"/>
  <c r="M20" i="498"/>
  <c r="N20" i="498" s="1"/>
  <c r="D21" i="498"/>
  <c r="O20" i="498"/>
  <c r="U20" i="498"/>
  <c r="T24" i="498"/>
  <c r="T20" i="498"/>
  <c r="R20" i="498" s="1"/>
  <c r="T23" i="498"/>
  <c r="T19" i="498"/>
  <c r="R19" i="498" s="1"/>
  <c r="T22" i="498"/>
  <c r="T18" i="498"/>
  <c r="R18" i="498" s="1"/>
  <c r="T21" i="498"/>
  <c r="T17" i="498"/>
  <c r="R17" i="498" s="1"/>
  <c r="C24" i="498"/>
  <c r="H23" i="498"/>
  <c r="E23" i="498"/>
  <c r="W19" i="497"/>
  <c r="C23" i="497"/>
  <c r="H22" i="497"/>
  <c r="E22" i="497"/>
  <c r="W18" i="497"/>
  <c r="D21" i="497"/>
  <c r="O20" i="497"/>
  <c r="M20" i="497"/>
  <c r="N20" i="497" s="1"/>
  <c r="P20" i="497" s="1"/>
  <c r="U20" i="497"/>
  <c r="R20" i="497" s="1"/>
  <c r="W17" i="497"/>
  <c r="P19" i="497"/>
  <c r="T22" i="497"/>
  <c r="U18" i="496"/>
  <c r="U17" i="496"/>
  <c r="U19" i="496"/>
  <c r="P19" i="496"/>
  <c r="M20" i="496"/>
  <c r="N20" i="496" s="1"/>
  <c r="P20" i="496" s="1"/>
  <c r="D21" i="496"/>
  <c r="O20" i="496"/>
  <c r="U20" i="496"/>
  <c r="T21" i="496"/>
  <c r="T17" i="496"/>
  <c r="R17" i="496" s="1"/>
  <c r="T20" i="496"/>
  <c r="R20" i="496" s="1"/>
  <c r="T19" i="496"/>
  <c r="R19" i="496" s="1"/>
  <c r="T18" i="496"/>
  <c r="R18" i="496" s="1"/>
  <c r="C22" i="496"/>
  <c r="E21" i="496"/>
  <c r="H21" i="496"/>
  <c r="R19" i="495"/>
  <c r="W19" i="495" s="1"/>
  <c r="C25" i="495"/>
  <c r="H24" i="495"/>
  <c r="E24" i="495"/>
  <c r="W17" i="495"/>
  <c r="W18" i="495"/>
  <c r="D21" i="495"/>
  <c r="O20" i="495"/>
  <c r="M20" i="495"/>
  <c r="N20" i="495" s="1"/>
  <c r="P20" i="495" s="1"/>
  <c r="U20" i="495"/>
  <c r="R20" i="495" s="1"/>
  <c r="W19" i="494"/>
  <c r="W18" i="494"/>
  <c r="D21" i="494"/>
  <c r="O20" i="494"/>
  <c r="M20" i="494"/>
  <c r="N20" i="494" s="1"/>
  <c r="P20" i="494" s="1"/>
  <c r="U20" i="494"/>
  <c r="R20" i="494"/>
  <c r="T22" i="494"/>
  <c r="W17" i="494"/>
  <c r="X17" i="494" s="1"/>
  <c r="C23" i="494"/>
  <c r="H22" i="494"/>
  <c r="E22" i="494"/>
  <c r="U18" i="493"/>
  <c r="U17" i="493"/>
  <c r="U19" i="493"/>
  <c r="P19" i="493"/>
  <c r="M20" i="493"/>
  <c r="N20" i="493" s="1"/>
  <c r="D21" i="493"/>
  <c r="O20" i="493"/>
  <c r="R20" i="493"/>
  <c r="U20" i="493"/>
  <c r="T21" i="493"/>
  <c r="T17" i="493"/>
  <c r="R17" i="493" s="1"/>
  <c r="T20" i="493"/>
  <c r="T19" i="493"/>
  <c r="R19" i="493" s="1"/>
  <c r="T18" i="493"/>
  <c r="R18" i="493" s="1"/>
  <c r="C22" i="493"/>
  <c r="E21" i="493"/>
  <c r="H21" i="493"/>
  <c r="W19" i="492"/>
  <c r="C23" i="492"/>
  <c r="H22" i="492"/>
  <c r="E22" i="492"/>
  <c r="W17" i="492"/>
  <c r="W18" i="492"/>
  <c r="D21" i="492"/>
  <c r="O20" i="492"/>
  <c r="M20" i="492"/>
  <c r="N20" i="492" s="1"/>
  <c r="U20" i="492"/>
  <c r="R20" i="492" s="1"/>
  <c r="T22" i="492"/>
  <c r="P19" i="492"/>
  <c r="R19" i="491"/>
  <c r="W19" i="491" s="1"/>
  <c r="W18" i="491"/>
  <c r="W17" i="491"/>
  <c r="X17" i="491"/>
  <c r="C23" i="491"/>
  <c r="H22" i="491"/>
  <c r="E22" i="491"/>
  <c r="D21" i="491"/>
  <c r="O20" i="491"/>
  <c r="M20" i="491"/>
  <c r="N20" i="491" s="1"/>
  <c r="P20" i="491" s="1"/>
  <c r="U20" i="491"/>
  <c r="R20" i="491"/>
  <c r="U18" i="490"/>
  <c r="U17" i="490"/>
  <c r="U19" i="490"/>
  <c r="T21" i="490"/>
  <c r="T17" i="490"/>
  <c r="T24" i="490"/>
  <c r="T20" i="490"/>
  <c r="T23" i="490"/>
  <c r="T19" i="490"/>
  <c r="T22" i="490"/>
  <c r="T18" i="490"/>
  <c r="M20" i="490"/>
  <c r="N20" i="490" s="1"/>
  <c r="D21" i="490"/>
  <c r="O20" i="490"/>
  <c r="U20" i="490"/>
  <c r="C24" i="490"/>
  <c r="H23" i="490"/>
  <c r="E23" i="490"/>
  <c r="R19" i="489"/>
  <c r="W19" i="489" s="1"/>
  <c r="W17" i="489"/>
  <c r="D21" i="489"/>
  <c r="O20" i="489"/>
  <c r="M20" i="489"/>
  <c r="N20" i="489" s="1"/>
  <c r="P20" i="489" s="1"/>
  <c r="U20" i="489"/>
  <c r="R20" i="489" s="1"/>
  <c r="W18" i="489"/>
  <c r="H22" i="489"/>
  <c r="C23" i="489"/>
  <c r="E22" i="489"/>
  <c r="T22" i="489"/>
  <c r="R19" i="488"/>
  <c r="W19" i="488" s="1"/>
  <c r="W17" i="488"/>
  <c r="X17" i="488" s="1"/>
  <c r="D21" i="488"/>
  <c r="O20" i="488"/>
  <c r="M20" i="488"/>
  <c r="N20" i="488" s="1"/>
  <c r="P20" i="488" s="1"/>
  <c r="U20" i="488"/>
  <c r="R20" i="488" s="1"/>
  <c r="C22" i="488"/>
  <c r="H21" i="488"/>
  <c r="E21" i="488"/>
  <c r="W18" i="488"/>
  <c r="X18" i="488" s="1"/>
  <c r="U19" i="487"/>
  <c r="U17" i="487"/>
  <c r="U18" i="487"/>
  <c r="C22" i="487"/>
  <c r="E21" i="487"/>
  <c r="H21" i="487"/>
  <c r="T21" i="487"/>
  <c r="T17" i="487"/>
  <c r="R17" i="487" s="1"/>
  <c r="T20" i="487"/>
  <c r="T19" i="487"/>
  <c r="R19" i="487" s="1"/>
  <c r="T22" i="487"/>
  <c r="T18" i="487"/>
  <c r="R18" i="487" s="1"/>
  <c r="D21" i="487"/>
  <c r="O20" i="487"/>
  <c r="M20" i="487"/>
  <c r="N20" i="487" s="1"/>
  <c r="U20" i="487"/>
  <c r="R20" i="487" s="1"/>
  <c r="W19" i="486"/>
  <c r="C23" i="486"/>
  <c r="E22" i="486"/>
  <c r="H22" i="486"/>
  <c r="W17" i="486"/>
  <c r="X17" i="486"/>
  <c r="W18" i="486"/>
  <c r="T22" i="486"/>
  <c r="D21" i="486"/>
  <c r="O20" i="486"/>
  <c r="M20" i="486"/>
  <c r="N20" i="486" s="1"/>
  <c r="P20" i="486" s="1"/>
  <c r="R20" i="486"/>
  <c r="U20" i="486"/>
  <c r="V18" i="485"/>
  <c r="S18" i="485" s="1"/>
  <c r="Y18" i="485" s="1"/>
  <c r="V17" i="485"/>
  <c r="S17" i="485" s="1"/>
  <c r="Y17" i="485" s="1"/>
  <c r="Z17" i="485" s="1"/>
  <c r="AA17" i="485" s="1"/>
  <c r="J18" i="485" s="1"/>
  <c r="X18" i="485"/>
  <c r="Z18" i="485" s="1"/>
  <c r="W19" i="485"/>
  <c r="C24" i="485"/>
  <c r="H23" i="485"/>
  <c r="E23" i="485"/>
  <c r="T23" i="485"/>
  <c r="D21" i="485"/>
  <c r="O20" i="485"/>
  <c r="M20" i="485"/>
  <c r="N20" i="485" s="1"/>
  <c r="P20" i="485" s="1"/>
  <c r="U20" i="485"/>
  <c r="R20" i="485" s="1"/>
  <c r="E2" i="2"/>
  <c r="G47" i="3"/>
  <c r="G48" i="3" s="1"/>
  <c r="G49" i="3" s="1"/>
  <c r="G50" i="3" s="1"/>
  <c r="G51" i="3" s="1"/>
  <c r="R20" i="548" l="1"/>
  <c r="W20" i="548" s="1"/>
  <c r="X20" i="548" s="1"/>
  <c r="M21" i="548"/>
  <c r="N21" i="548" s="1"/>
  <c r="D22" i="548"/>
  <c r="O21" i="548"/>
  <c r="U21" i="548"/>
  <c r="R21" i="548" s="1"/>
  <c r="P20" i="548"/>
  <c r="C26" i="548"/>
  <c r="E25" i="548"/>
  <c r="H25" i="548"/>
  <c r="W18" i="548"/>
  <c r="W19" i="548"/>
  <c r="W17" i="548"/>
  <c r="T25" i="548"/>
  <c r="P20" i="547"/>
  <c r="W20" i="547"/>
  <c r="C24" i="547"/>
  <c r="E23" i="547"/>
  <c r="H23" i="547"/>
  <c r="T23" i="547"/>
  <c r="M21" i="547"/>
  <c r="N21" i="547" s="1"/>
  <c r="P21" i="547" s="1"/>
  <c r="D22" i="547"/>
  <c r="O21" i="547"/>
  <c r="U21" i="547"/>
  <c r="R21" i="547" s="1"/>
  <c r="V18" i="547"/>
  <c r="S18" i="547" s="1"/>
  <c r="Y18" i="547" s="1"/>
  <c r="V19" i="547"/>
  <c r="S19" i="547" s="1"/>
  <c r="Y19" i="547" s="1"/>
  <c r="V17" i="547"/>
  <c r="S17" i="547" s="1"/>
  <c r="Y17" i="547" s="1"/>
  <c r="Z17" i="547" s="1"/>
  <c r="AA17" i="547" s="1"/>
  <c r="J18" i="547" s="1"/>
  <c r="X18" i="547"/>
  <c r="X19" i="547"/>
  <c r="Z19" i="547" s="1"/>
  <c r="W20" i="546"/>
  <c r="D22" i="546"/>
  <c r="O21" i="546"/>
  <c r="M21" i="546"/>
  <c r="N21" i="546" s="1"/>
  <c r="P21" i="546" s="1"/>
  <c r="U21" i="546"/>
  <c r="R21" i="546"/>
  <c r="V18" i="546"/>
  <c r="S18" i="546" s="1"/>
  <c r="Y18" i="546" s="1"/>
  <c r="C25" i="546"/>
  <c r="E24" i="546"/>
  <c r="H24" i="546"/>
  <c r="T24" i="546"/>
  <c r="X18" i="546"/>
  <c r="V19" i="546"/>
  <c r="S19" i="546" s="1"/>
  <c r="Y19" i="546" s="1"/>
  <c r="V17" i="546"/>
  <c r="S17" i="546" s="1"/>
  <c r="Y17" i="546" s="1"/>
  <c r="Z17" i="546" s="1"/>
  <c r="AA17" i="546" s="1"/>
  <c r="J18" i="546" s="1"/>
  <c r="X19" i="546"/>
  <c r="P20" i="545"/>
  <c r="W20" i="545"/>
  <c r="X20" i="545" s="1"/>
  <c r="M21" i="545"/>
  <c r="N21" i="545" s="1"/>
  <c r="D22" i="545"/>
  <c r="O21" i="545"/>
  <c r="U21" i="545"/>
  <c r="R21" i="545" s="1"/>
  <c r="W18" i="545"/>
  <c r="C23" i="545"/>
  <c r="E22" i="545"/>
  <c r="H22" i="545"/>
  <c r="W17" i="545"/>
  <c r="X17" i="545" s="1"/>
  <c r="W19" i="545"/>
  <c r="W20" i="544"/>
  <c r="X20" i="544" s="1"/>
  <c r="W19" i="544"/>
  <c r="X19" i="544" s="1"/>
  <c r="W18" i="544"/>
  <c r="M21" i="544"/>
  <c r="N21" i="544" s="1"/>
  <c r="P21" i="544" s="1"/>
  <c r="D22" i="544"/>
  <c r="O21" i="544"/>
  <c r="R21" i="544"/>
  <c r="U21" i="544"/>
  <c r="W17" i="544"/>
  <c r="C23" i="544"/>
  <c r="H22" i="544"/>
  <c r="E22" i="544"/>
  <c r="W20" i="543"/>
  <c r="M21" i="543"/>
  <c r="N21" i="543" s="1"/>
  <c r="D22" i="543"/>
  <c r="O21" i="543"/>
  <c r="U21" i="543"/>
  <c r="R21" i="543"/>
  <c r="V19" i="543"/>
  <c r="S19" i="543" s="1"/>
  <c r="Y19" i="543" s="1"/>
  <c r="C24" i="543"/>
  <c r="H23" i="543"/>
  <c r="E23" i="543"/>
  <c r="T23" i="543"/>
  <c r="V18" i="543"/>
  <c r="S18" i="543" s="1"/>
  <c r="Y18" i="543" s="1"/>
  <c r="Z18" i="543" s="1"/>
  <c r="X19" i="543"/>
  <c r="V17" i="543"/>
  <c r="S17" i="543" s="1"/>
  <c r="Y17" i="543" s="1"/>
  <c r="Z17" i="543" s="1"/>
  <c r="AA17" i="543" s="1"/>
  <c r="J18" i="543" s="1"/>
  <c r="P20" i="543"/>
  <c r="W20" i="542"/>
  <c r="P20" i="542"/>
  <c r="C24" i="542"/>
  <c r="H23" i="542"/>
  <c r="E23" i="542"/>
  <c r="T23" i="542"/>
  <c r="D22" i="542"/>
  <c r="O21" i="542"/>
  <c r="M21" i="542"/>
  <c r="N21" i="542" s="1"/>
  <c r="U21" i="542"/>
  <c r="R21" i="542" s="1"/>
  <c r="V18" i="542"/>
  <c r="S18" i="542" s="1"/>
  <c r="Y18" i="542" s="1"/>
  <c r="V19" i="542"/>
  <c r="S19" i="542" s="1"/>
  <c r="Y19" i="542" s="1"/>
  <c r="V17" i="542"/>
  <c r="S17" i="542" s="1"/>
  <c r="Y17" i="542" s="1"/>
  <c r="Z17" i="542" s="1"/>
  <c r="AA17" i="542" s="1"/>
  <c r="J18" i="542" s="1"/>
  <c r="X18" i="542"/>
  <c r="Z18" i="542" s="1"/>
  <c r="X19" i="542"/>
  <c r="Z19" i="542" s="1"/>
  <c r="V18" i="541"/>
  <c r="S18" i="541" s="1"/>
  <c r="Y18" i="541" s="1"/>
  <c r="Z18" i="541" s="1"/>
  <c r="W20" i="541"/>
  <c r="C24" i="541"/>
  <c r="H23" i="541"/>
  <c r="E23" i="541"/>
  <c r="T23" i="541"/>
  <c r="P20" i="541"/>
  <c r="V19" i="541"/>
  <c r="S19" i="541" s="1"/>
  <c r="Y19" i="541" s="1"/>
  <c r="V17" i="541"/>
  <c r="S17" i="541" s="1"/>
  <c r="Y17" i="541" s="1"/>
  <c r="Z17" i="541" s="1"/>
  <c r="AA17" i="541" s="1"/>
  <c r="J18" i="541" s="1"/>
  <c r="X19" i="541"/>
  <c r="D22" i="541"/>
  <c r="O21" i="541"/>
  <c r="M21" i="541"/>
  <c r="N21" i="541" s="1"/>
  <c r="U21" i="541"/>
  <c r="R21" i="541" s="1"/>
  <c r="V18" i="540"/>
  <c r="S18" i="540" s="1"/>
  <c r="Y18" i="540" s="1"/>
  <c r="W20" i="540"/>
  <c r="X20" i="540" s="1"/>
  <c r="C24" i="540"/>
  <c r="E23" i="540"/>
  <c r="H23" i="540"/>
  <c r="T23" i="540"/>
  <c r="P20" i="540"/>
  <c r="D22" i="540"/>
  <c r="O21" i="540"/>
  <c r="M21" i="540"/>
  <c r="N21" i="540" s="1"/>
  <c r="U21" i="540"/>
  <c r="R21" i="540" s="1"/>
  <c r="R19" i="539"/>
  <c r="W19" i="539" s="1"/>
  <c r="V17" i="540"/>
  <c r="S17" i="540" s="1"/>
  <c r="Y17" i="540" s="1"/>
  <c r="V19" i="540"/>
  <c r="S19" i="540" s="1"/>
  <c r="Y19" i="540" s="1"/>
  <c r="X17" i="540"/>
  <c r="Z17" i="540" s="1"/>
  <c r="AA17" i="540" s="1"/>
  <c r="J18" i="540" s="1"/>
  <c r="X18" i="540"/>
  <c r="Z18" i="540" s="1"/>
  <c r="X19" i="540"/>
  <c r="R17" i="539"/>
  <c r="W17" i="539" s="1"/>
  <c r="X17" i="539" s="1"/>
  <c r="R18" i="539"/>
  <c r="W18" i="539" s="1"/>
  <c r="R20" i="539"/>
  <c r="W20" i="539" s="1"/>
  <c r="X20" i="539" s="1"/>
  <c r="M21" i="539"/>
  <c r="N21" i="539" s="1"/>
  <c r="P21" i="539" s="1"/>
  <c r="D22" i="539"/>
  <c r="O21" i="539"/>
  <c r="R21" i="539"/>
  <c r="U21" i="539"/>
  <c r="C25" i="539"/>
  <c r="H24" i="539"/>
  <c r="E24" i="539"/>
  <c r="W20" i="538"/>
  <c r="V18" i="538"/>
  <c r="S18" i="538" s="1"/>
  <c r="Y18" i="538" s="1"/>
  <c r="X18" i="538"/>
  <c r="V19" i="538"/>
  <c r="S19" i="538" s="1"/>
  <c r="Y19" i="538" s="1"/>
  <c r="X19" i="538"/>
  <c r="D22" i="538"/>
  <c r="O21" i="538"/>
  <c r="M21" i="538"/>
  <c r="N21" i="538" s="1"/>
  <c r="P21" i="538" s="1"/>
  <c r="R21" i="538"/>
  <c r="U21" i="538"/>
  <c r="V17" i="538"/>
  <c r="S17" i="538" s="1"/>
  <c r="Y17" i="538" s="1"/>
  <c r="X17" i="538"/>
  <c r="H23" i="538"/>
  <c r="C24" i="538"/>
  <c r="E23" i="538"/>
  <c r="T23" i="538"/>
  <c r="R20" i="537"/>
  <c r="W20" i="537" s="1"/>
  <c r="M21" i="537"/>
  <c r="N21" i="537" s="1"/>
  <c r="D22" i="537"/>
  <c r="O21" i="537"/>
  <c r="U21" i="537"/>
  <c r="R21" i="537" s="1"/>
  <c r="C23" i="537"/>
  <c r="H22" i="537"/>
  <c r="E22" i="537"/>
  <c r="W19" i="537"/>
  <c r="W17" i="537"/>
  <c r="W18" i="537"/>
  <c r="P20" i="537"/>
  <c r="P20" i="536"/>
  <c r="W20" i="536"/>
  <c r="X20" i="536" s="1"/>
  <c r="C24" i="536"/>
  <c r="E23" i="536"/>
  <c r="H23" i="536"/>
  <c r="W17" i="536"/>
  <c r="D22" i="536"/>
  <c r="O21" i="536"/>
  <c r="M21" i="536"/>
  <c r="N21" i="536" s="1"/>
  <c r="U21" i="536"/>
  <c r="R21" i="536" s="1"/>
  <c r="W18" i="536"/>
  <c r="T23" i="536"/>
  <c r="W19" i="536"/>
  <c r="X19" i="536"/>
  <c r="W20" i="535"/>
  <c r="W19" i="535"/>
  <c r="W17" i="535"/>
  <c r="W18" i="535"/>
  <c r="C23" i="535"/>
  <c r="H22" i="535"/>
  <c r="E22" i="535"/>
  <c r="D22" i="535"/>
  <c r="O21" i="535"/>
  <c r="M21" i="535"/>
  <c r="N21" i="535" s="1"/>
  <c r="P21" i="535" s="1"/>
  <c r="U21" i="535"/>
  <c r="R21" i="535" s="1"/>
  <c r="P20" i="535"/>
  <c r="W20" i="534"/>
  <c r="X20" i="534" s="1"/>
  <c r="V19" i="534"/>
  <c r="S19" i="534" s="1"/>
  <c r="Y19" i="534" s="1"/>
  <c r="X19" i="534"/>
  <c r="V18" i="534"/>
  <c r="S18" i="534" s="1"/>
  <c r="Y18" i="534" s="1"/>
  <c r="Z18" i="534" s="1"/>
  <c r="P20" i="534"/>
  <c r="C23" i="534"/>
  <c r="H22" i="534"/>
  <c r="E22" i="534"/>
  <c r="T22" i="534"/>
  <c r="V17" i="534"/>
  <c r="S17" i="534" s="1"/>
  <c r="Y17" i="534" s="1"/>
  <c r="Z17" i="534" s="1"/>
  <c r="AA17" i="534" s="1"/>
  <c r="J18" i="534" s="1"/>
  <c r="M21" i="534"/>
  <c r="N21" i="534" s="1"/>
  <c r="D22" i="534"/>
  <c r="O21" i="534"/>
  <c r="R21" i="534"/>
  <c r="U21" i="534"/>
  <c r="P20" i="533"/>
  <c r="V18" i="533"/>
  <c r="S18" i="533" s="1"/>
  <c r="Y18" i="533" s="1"/>
  <c r="X18" i="533"/>
  <c r="Z18" i="533" s="1"/>
  <c r="C24" i="533"/>
  <c r="H23" i="533"/>
  <c r="E23" i="533"/>
  <c r="T23" i="533"/>
  <c r="W20" i="533"/>
  <c r="X20" i="533" s="1"/>
  <c r="V19" i="533"/>
  <c r="S19" i="533" s="1"/>
  <c r="Y19" i="533" s="1"/>
  <c r="Z19" i="533" s="1"/>
  <c r="V17" i="533"/>
  <c r="S17" i="533" s="1"/>
  <c r="Y17" i="533" s="1"/>
  <c r="X17" i="533"/>
  <c r="D22" i="533"/>
  <c r="O21" i="533"/>
  <c r="M21" i="533"/>
  <c r="N21" i="533" s="1"/>
  <c r="P21" i="533" s="1"/>
  <c r="U21" i="533"/>
  <c r="R21" i="533" s="1"/>
  <c r="P20" i="532"/>
  <c r="W20" i="532"/>
  <c r="X20" i="532" s="1"/>
  <c r="C24" i="532"/>
  <c r="E23" i="532"/>
  <c r="H23" i="532"/>
  <c r="T23" i="532"/>
  <c r="D22" i="532"/>
  <c r="O21" i="532"/>
  <c r="M21" i="532"/>
  <c r="N21" i="532" s="1"/>
  <c r="U21" i="532"/>
  <c r="R21" i="532"/>
  <c r="V18" i="532"/>
  <c r="S18" i="532" s="1"/>
  <c r="Y18" i="532" s="1"/>
  <c r="Z18" i="532" s="1"/>
  <c r="Z17" i="532"/>
  <c r="AA17" i="532" s="1"/>
  <c r="J18" i="532" s="1"/>
  <c r="V17" i="532"/>
  <c r="S17" i="532" s="1"/>
  <c r="Y17" i="532" s="1"/>
  <c r="V19" i="532"/>
  <c r="S19" i="532" s="1"/>
  <c r="Y19" i="532" s="1"/>
  <c r="X19" i="532"/>
  <c r="W20" i="531"/>
  <c r="C24" i="531"/>
  <c r="H23" i="531"/>
  <c r="E23" i="531"/>
  <c r="T23" i="531"/>
  <c r="D22" i="531"/>
  <c r="O21" i="531"/>
  <c r="M21" i="531"/>
  <c r="N21" i="531" s="1"/>
  <c r="P21" i="531" s="1"/>
  <c r="R21" i="531"/>
  <c r="U21" i="531"/>
  <c r="V17" i="531"/>
  <c r="S17" i="531" s="1"/>
  <c r="Y17" i="531" s="1"/>
  <c r="Z17" i="531" s="1"/>
  <c r="AA17" i="531" s="1"/>
  <c r="J18" i="531" s="1"/>
  <c r="V18" i="531"/>
  <c r="S18" i="531" s="1"/>
  <c r="Y18" i="531" s="1"/>
  <c r="V19" i="531"/>
  <c r="S19" i="531" s="1"/>
  <c r="Y19" i="531" s="1"/>
  <c r="X18" i="531"/>
  <c r="X19" i="531"/>
  <c r="Z19" i="531" s="1"/>
  <c r="W20" i="530"/>
  <c r="V17" i="530"/>
  <c r="S17" i="530" s="1"/>
  <c r="Y17" i="530" s="1"/>
  <c r="Z17" i="530" s="1"/>
  <c r="AA17" i="530" s="1"/>
  <c r="J18" i="530" s="1"/>
  <c r="C24" i="530"/>
  <c r="E23" i="530"/>
  <c r="H23" i="530"/>
  <c r="T23" i="530"/>
  <c r="D22" i="530"/>
  <c r="O21" i="530"/>
  <c r="M21" i="530"/>
  <c r="N21" i="530" s="1"/>
  <c r="U21" i="530"/>
  <c r="R21" i="530" s="1"/>
  <c r="V19" i="530"/>
  <c r="S19" i="530" s="1"/>
  <c r="Y19" i="530" s="1"/>
  <c r="V18" i="530"/>
  <c r="S18" i="530" s="1"/>
  <c r="Y18" i="530" s="1"/>
  <c r="Z18" i="530" s="1"/>
  <c r="X19" i="530"/>
  <c r="P20" i="529"/>
  <c r="W20" i="529"/>
  <c r="H23" i="529"/>
  <c r="C24" i="529"/>
  <c r="E23" i="529"/>
  <c r="T23" i="529"/>
  <c r="V18" i="529"/>
  <c r="S18" i="529" s="1"/>
  <c r="Y18" i="529" s="1"/>
  <c r="X18" i="529"/>
  <c r="Z18" i="529" s="1"/>
  <c r="D22" i="529"/>
  <c r="O21" i="529"/>
  <c r="M21" i="529"/>
  <c r="N21" i="529" s="1"/>
  <c r="P21" i="529" s="1"/>
  <c r="U21" i="529"/>
  <c r="R21" i="529" s="1"/>
  <c r="V19" i="529"/>
  <c r="S19" i="529" s="1"/>
  <c r="Y19" i="529" s="1"/>
  <c r="V17" i="529"/>
  <c r="S17" i="529" s="1"/>
  <c r="Y17" i="529" s="1"/>
  <c r="Z17" i="529" s="1"/>
  <c r="AA17" i="529" s="1"/>
  <c r="J18" i="529" s="1"/>
  <c r="X19" i="529"/>
  <c r="Z19" i="529" s="1"/>
  <c r="W20" i="528"/>
  <c r="W19" i="528"/>
  <c r="X19" i="528" s="1"/>
  <c r="C24" i="528"/>
  <c r="H23" i="528"/>
  <c r="E23" i="528"/>
  <c r="W17" i="528"/>
  <c r="X17" i="528" s="1"/>
  <c r="D22" i="528"/>
  <c r="O21" i="528"/>
  <c r="M21" i="528"/>
  <c r="N21" i="528" s="1"/>
  <c r="P21" i="528" s="1"/>
  <c r="U21" i="528"/>
  <c r="R21" i="528" s="1"/>
  <c r="P20" i="528"/>
  <c r="X18" i="528"/>
  <c r="W18" i="528"/>
  <c r="W21" i="527"/>
  <c r="V19" i="527"/>
  <c r="S19" i="527" s="1"/>
  <c r="Y19" i="527" s="1"/>
  <c r="Z19" i="527" s="1"/>
  <c r="C24" i="527"/>
  <c r="H23" i="527"/>
  <c r="E23" i="527"/>
  <c r="T23" i="527"/>
  <c r="D23" i="527"/>
  <c r="O22" i="527"/>
  <c r="M22" i="527"/>
  <c r="N22" i="527" s="1"/>
  <c r="U22" i="527"/>
  <c r="R22" i="527" s="1"/>
  <c r="V18" i="527"/>
  <c r="S18" i="527" s="1"/>
  <c r="Y18" i="527" s="1"/>
  <c r="V17" i="527"/>
  <c r="S17" i="527" s="1"/>
  <c r="Y17" i="527" s="1"/>
  <c r="V20" i="527"/>
  <c r="S20" i="527" s="1"/>
  <c r="Y20" i="527" s="1"/>
  <c r="X18" i="527"/>
  <c r="Z18" i="527" s="1"/>
  <c r="X17" i="527"/>
  <c r="Z17" i="527" s="1"/>
  <c r="AA17" i="527" s="1"/>
  <c r="J18" i="527" s="1"/>
  <c r="X20" i="527"/>
  <c r="P20" i="526"/>
  <c r="W20" i="526"/>
  <c r="H23" i="526"/>
  <c r="C24" i="526"/>
  <c r="E23" i="526"/>
  <c r="T23" i="526"/>
  <c r="D22" i="526"/>
  <c r="O21" i="526"/>
  <c r="M21" i="526"/>
  <c r="N21" i="526" s="1"/>
  <c r="R21" i="526"/>
  <c r="U21" i="526"/>
  <c r="V17" i="526"/>
  <c r="S17" i="526" s="1"/>
  <c r="Y17" i="526" s="1"/>
  <c r="Z17" i="526" s="1"/>
  <c r="AA17" i="526" s="1"/>
  <c r="J18" i="526" s="1"/>
  <c r="V18" i="526"/>
  <c r="S18" i="526" s="1"/>
  <c r="Y18" i="526" s="1"/>
  <c r="V19" i="526"/>
  <c r="S19" i="526" s="1"/>
  <c r="Y19" i="526" s="1"/>
  <c r="X18" i="526"/>
  <c r="Z18" i="526" s="1"/>
  <c r="X19" i="526"/>
  <c r="Z19" i="526" s="1"/>
  <c r="X20" i="525"/>
  <c r="W20" i="525"/>
  <c r="C26" i="525"/>
  <c r="H25" i="525"/>
  <c r="E25" i="525"/>
  <c r="T25" i="525"/>
  <c r="M21" i="525"/>
  <c r="N21" i="525" s="1"/>
  <c r="P21" i="525" s="1"/>
  <c r="D22" i="525"/>
  <c r="O21" i="525"/>
  <c r="U21" i="525"/>
  <c r="R21" i="525" s="1"/>
  <c r="V18" i="525"/>
  <c r="S18" i="525" s="1"/>
  <c r="Y18" i="525" s="1"/>
  <c r="V19" i="525"/>
  <c r="S19" i="525" s="1"/>
  <c r="Y19" i="525" s="1"/>
  <c r="V17" i="525"/>
  <c r="S17" i="525" s="1"/>
  <c r="Y17" i="525" s="1"/>
  <c r="Z17" i="525" s="1"/>
  <c r="AA17" i="525" s="1"/>
  <c r="J18" i="525" s="1"/>
  <c r="X18" i="525"/>
  <c r="Z18" i="525" s="1"/>
  <c r="X19" i="525"/>
  <c r="Z19" i="525" s="1"/>
  <c r="W20" i="524"/>
  <c r="V17" i="524"/>
  <c r="S17" i="524" s="1"/>
  <c r="Y17" i="524" s="1"/>
  <c r="X17" i="524"/>
  <c r="Z17" i="524" s="1"/>
  <c r="AA17" i="524" s="1"/>
  <c r="J18" i="524" s="1"/>
  <c r="D22" i="524"/>
  <c r="O21" i="524"/>
  <c r="M21" i="524"/>
  <c r="N21" i="524" s="1"/>
  <c r="U21" i="524"/>
  <c r="R21" i="524"/>
  <c r="V19" i="524"/>
  <c r="S19" i="524" s="1"/>
  <c r="Y19" i="524" s="1"/>
  <c r="V18" i="524"/>
  <c r="S18" i="524" s="1"/>
  <c r="Y18" i="524" s="1"/>
  <c r="Z18" i="524" s="1"/>
  <c r="C24" i="524"/>
  <c r="E23" i="524"/>
  <c r="H23" i="524"/>
  <c r="T23" i="524"/>
  <c r="X19" i="524"/>
  <c r="W20" i="523"/>
  <c r="C24" i="523"/>
  <c r="H23" i="523"/>
  <c r="E23" i="523"/>
  <c r="T23" i="523"/>
  <c r="M21" i="523"/>
  <c r="N21" i="523" s="1"/>
  <c r="D22" i="523"/>
  <c r="O21" i="523"/>
  <c r="U21" i="523"/>
  <c r="R21" i="523"/>
  <c r="V17" i="523"/>
  <c r="S17" i="523" s="1"/>
  <c r="Y17" i="523" s="1"/>
  <c r="Z17" i="523" s="1"/>
  <c r="AA17" i="523" s="1"/>
  <c r="J18" i="523" s="1"/>
  <c r="V19" i="523"/>
  <c r="S19" i="523" s="1"/>
  <c r="Y19" i="523" s="1"/>
  <c r="Z19" i="523" s="1"/>
  <c r="V18" i="523"/>
  <c r="S18" i="523" s="1"/>
  <c r="Y18" i="523" s="1"/>
  <c r="Z18" i="523" s="1"/>
  <c r="V17" i="522"/>
  <c r="S17" i="522" s="1"/>
  <c r="Y17" i="522" s="1"/>
  <c r="Z17" i="522" s="1"/>
  <c r="AA17" i="522" s="1"/>
  <c r="J18" i="522" s="1"/>
  <c r="W20" i="522"/>
  <c r="X20" i="522" s="1"/>
  <c r="V19" i="522"/>
  <c r="S19" i="522" s="1"/>
  <c r="Y19" i="522" s="1"/>
  <c r="Z19" i="522" s="1"/>
  <c r="C24" i="522"/>
  <c r="E23" i="522"/>
  <c r="H23" i="522"/>
  <c r="T23" i="522"/>
  <c r="V18" i="522"/>
  <c r="S18" i="522" s="1"/>
  <c r="Y18" i="522" s="1"/>
  <c r="Z18" i="522" s="1"/>
  <c r="M21" i="522"/>
  <c r="N21" i="522" s="1"/>
  <c r="D22" i="522"/>
  <c r="O21" i="522"/>
  <c r="U21" i="522"/>
  <c r="R21" i="522" s="1"/>
  <c r="D22" i="521"/>
  <c r="O21" i="521"/>
  <c r="M21" i="521"/>
  <c r="N21" i="521" s="1"/>
  <c r="U21" i="521"/>
  <c r="R21" i="521" s="1"/>
  <c r="C25" i="521"/>
  <c r="H24" i="521"/>
  <c r="E24" i="521"/>
  <c r="T24" i="521"/>
  <c r="V18" i="521"/>
  <c r="S18" i="521" s="1"/>
  <c r="Y18" i="521" s="1"/>
  <c r="V17" i="521"/>
  <c r="S17" i="521" s="1"/>
  <c r="Y17" i="521" s="1"/>
  <c r="W20" i="521"/>
  <c r="X18" i="521"/>
  <c r="X17" i="521"/>
  <c r="V19" i="521"/>
  <c r="S19" i="521" s="1"/>
  <c r="Y19" i="521" s="1"/>
  <c r="X19" i="521"/>
  <c r="K18" i="520"/>
  <c r="L18" i="520" s="1"/>
  <c r="Q18" i="520" s="1"/>
  <c r="AA18" i="520" s="1"/>
  <c r="J19" i="520" s="1"/>
  <c r="D22" i="520"/>
  <c r="O21" i="520"/>
  <c r="M21" i="520"/>
  <c r="N21" i="520" s="1"/>
  <c r="P21" i="520" s="1"/>
  <c r="U21" i="520"/>
  <c r="R21" i="520"/>
  <c r="V19" i="520"/>
  <c r="S19" i="520" s="1"/>
  <c r="Y19" i="520" s="1"/>
  <c r="W20" i="520"/>
  <c r="C25" i="520"/>
  <c r="E24" i="520"/>
  <c r="H24" i="520"/>
  <c r="T24" i="520"/>
  <c r="P20" i="520"/>
  <c r="X19" i="520"/>
  <c r="P21" i="519"/>
  <c r="W17" i="519"/>
  <c r="W19" i="519"/>
  <c r="X19" i="519" s="1"/>
  <c r="C24" i="519"/>
  <c r="H23" i="519"/>
  <c r="E23" i="519"/>
  <c r="R20" i="519"/>
  <c r="W21" i="519"/>
  <c r="D23" i="519"/>
  <c r="O22" i="519"/>
  <c r="M22" i="519"/>
  <c r="N22" i="519" s="1"/>
  <c r="P22" i="519" s="1"/>
  <c r="U22" i="519"/>
  <c r="R22" i="519" s="1"/>
  <c r="W18" i="519"/>
  <c r="X18" i="519"/>
  <c r="R19" i="515"/>
  <c r="W19" i="515" s="1"/>
  <c r="W20" i="518"/>
  <c r="C24" i="518"/>
  <c r="E23" i="518"/>
  <c r="H23" i="518"/>
  <c r="T23" i="518"/>
  <c r="V18" i="518"/>
  <c r="S18" i="518" s="1"/>
  <c r="Y18" i="518" s="1"/>
  <c r="Z18" i="518" s="1"/>
  <c r="D22" i="518"/>
  <c r="O21" i="518"/>
  <c r="M21" i="518"/>
  <c r="N21" i="518" s="1"/>
  <c r="P21" i="518" s="1"/>
  <c r="U21" i="518"/>
  <c r="R21" i="518" s="1"/>
  <c r="V17" i="518"/>
  <c r="S17" i="518" s="1"/>
  <c r="Y17" i="518" s="1"/>
  <c r="V19" i="518"/>
  <c r="S19" i="518" s="1"/>
  <c r="Y19" i="518" s="1"/>
  <c r="X17" i="518"/>
  <c r="Z17" i="518" s="1"/>
  <c r="AA17" i="518" s="1"/>
  <c r="J18" i="518" s="1"/>
  <c r="X19" i="518"/>
  <c r="W20" i="517"/>
  <c r="P20" i="517"/>
  <c r="D22" i="517"/>
  <c r="O21" i="517"/>
  <c r="M21" i="517"/>
  <c r="N21" i="517" s="1"/>
  <c r="U21" i="517"/>
  <c r="R21" i="517" s="1"/>
  <c r="H23" i="517"/>
  <c r="C24" i="517"/>
  <c r="E23" i="517"/>
  <c r="T23" i="517"/>
  <c r="V18" i="517"/>
  <c r="S18" i="517" s="1"/>
  <c r="Y18" i="517" s="1"/>
  <c r="V19" i="517"/>
  <c r="S19" i="517" s="1"/>
  <c r="Y19" i="517" s="1"/>
  <c r="V17" i="517"/>
  <c r="S17" i="517" s="1"/>
  <c r="Y17" i="517" s="1"/>
  <c r="Z17" i="517" s="1"/>
  <c r="AA17" i="517" s="1"/>
  <c r="J18" i="517" s="1"/>
  <c r="X18" i="517"/>
  <c r="Z18" i="517" s="1"/>
  <c r="X19" i="517"/>
  <c r="Z19" i="517" s="1"/>
  <c r="R18" i="515"/>
  <c r="W18" i="515" s="1"/>
  <c r="X18" i="515" s="1"/>
  <c r="W20" i="516"/>
  <c r="V17" i="516"/>
  <c r="S17" i="516" s="1"/>
  <c r="Y17" i="516" s="1"/>
  <c r="Z17" i="516" s="1"/>
  <c r="AA17" i="516" s="1"/>
  <c r="J18" i="516" s="1"/>
  <c r="P20" i="516"/>
  <c r="D22" i="516"/>
  <c r="O21" i="516"/>
  <c r="M21" i="516"/>
  <c r="N21" i="516" s="1"/>
  <c r="P21" i="516" s="1"/>
  <c r="U21" i="516"/>
  <c r="R21" i="516" s="1"/>
  <c r="H23" i="516"/>
  <c r="C24" i="516"/>
  <c r="E23" i="516"/>
  <c r="T23" i="516"/>
  <c r="V18" i="516"/>
  <c r="S18" i="516" s="1"/>
  <c r="Y18" i="516" s="1"/>
  <c r="Z18" i="516" s="1"/>
  <c r="V19" i="516"/>
  <c r="S19" i="516" s="1"/>
  <c r="Y19" i="516" s="1"/>
  <c r="Z19" i="516" s="1"/>
  <c r="R17" i="515"/>
  <c r="W17" i="515" s="1"/>
  <c r="P20" i="515"/>
  <c r="R20" i="515"/>
  <c r="W20" i="515" s="1"/>
  <c r="M21" i="515"/>
  <c r="N21" i="515" s="1"/>
  <c r="D22" i="515"/>
  <c r="O21" i="515"/>
  <c r="U21" i="515"/>
  <c r="R21" i="515" s="1"/>
  <c r="C23" i="515"/>
  <c r="E22" i="515"/>
  <c r="H22" i="515"/>
  <c r="W20" i="514"/>
  <c r="X20" i="514" s="1"/>
  <c r="M21" i="514"/>
  <c r="N21" i="514" s="1"/>
  <c r="D22" i="514"/>
  <c r="O21" i="514"/>
  <c r="U21" i="514"/>
  <c r="R21" i="514" s="1"/>
  <c r="W18" i="514"/>
  <c r="W19" i="514"/>
  <c r="X19" i="514" s="1"/>
  <c r="W17" i="514"/>
  <c r="C23" i="514"/>
  <c r="E22" i="514"/>
  <c r="H22" i="514"/>
  <c r="Z17" i="513"/>
  <c r="AA17" i="513" s="1"/>
  <c r="J18" i="513" s="1"/>
  <c r="W20" i="513"/>
  <c r="D22" i="513"/>
  <c r="O21" i="513"/>
  <c r="M21" i="513"/>
  <c r="N21" i="513" s="1"/>
  <c r="P21" i="513" s="1"/>
  <c r="U21" i="513"/>
  <c r="R21" i="513" s="1"/>
  <c r="C24" i="513"/>
  <c r="E23" i="513"/>
  <c r="H23" i="513"/>
  <c r="T23" i="513"/>
  <c r="V19" i="513"/>
  <c r="S19" i="513" s="1"/>
  <c r="Y19" i="513" s="1"/>
  <c r="Z19" i="513" s="1"/>
  <c r="W20" i="512"/>
  <c r="X20" i="512" s="1"/>
  <c r="W17" i="512"/>
  <c r="W18" i="512"/>
  <c r="P20" i="512"/>
  <c r="M21" i="512"/>
  <c r="N21" i="512" s="1"/>
  <c r="P21" i="512" s="1"/>
  <c r="D22" i="512"/>
  <c r="O21" i="512"/>
  <c r="U21" i="512"/>
  <c r="R21" i="512" s="1"/>
  <c r="C23" i="512"/>
  <c r="E22" i="512"/>
  <c r="H22" i="512"/>
  <c r="W19" i="512"/>
  <c r="W20" i="511"/>
  <c r="C24" i="511"/>
  <c r="H23" i="511"/>
  <c r="E23" i="511"/>
  <c r="T23" i="511"/>
  <c r="P20" i="511"/>
  <c r="V19" i="511"/>
  <c r="S19" i="511" s="1"/>
  <c r="Y19" i="511" s="1"/>
  <c r="Z19" i="511" s="1"/>
  <c r="D22" i="511"/>
  <c r="O21" i="511"/>
  <c r="M21" i="511"/>
  <c r="N21" i="511" s="1"/>
  <c r="P21" i="511" s="1"/>
  <c r="U21" i="511"/>
  <c r="R21" i="511" s="1"/>
  <c r="V17" i="511"/>
  <c r="S17" i="511" s="1"/>
  <c r="Y17" i="511" s="1"/>
  <c r="V18" i="511"/>
  <c r="S18" i="511" s="1"/>
  <c r="Y18" i="511" s="1"/>
  <c r="Z18" i="511" s="1"/>
  <c r="X17" i="511"/>
  <c r="C23" i="510"/>
  <c r="H22" i="510"/>
  <c r="E22" i="510"/>
  <c r="W17" i="510"/>
  <c r="X17" i="510" s="1"/>
  <c r="W20" i="510"/>
  <c r="X20" i="510" s="1"/>
  <c r="W18" i="510"/>
  <c r="P20" i="510"/>
  <c r="W19" i="510"/>
  <c r="X19" i="510" s="1"/>
  <c r="M21" i="510"/>
  <c r="N21" i="510" s="1"/>
  <c r="D22" i="510"/>
  <c r="O21" i="510"/>
  <c r="U21" i="510"/>
  <c r="R21" i="510" s="1"/>
  <c r="P20" i="509"/>
  <c r="W20" i="509"/>
  <c r="V17" i="509"/>
  <c r="S17" i="509" s="1"/>
  <c r="Y17" i="509" s="1"/>
  <c r="Z17" i="509" s="1"/>
  <c r="AA17" i="509" s="1"/>
  <c r="J18" i="509" s="1"/>
  <c r="C24" i="509"/>
  <c r="H23" i="509"/>
  <c r="E23" i="509"/>
  <c r="T23" i="509"/>
  <c r="D22" i="509"/>
  <c r="O21" i="509"/>
  <c r="M21" i="509"/>
  <c r="N21" i="509" s="1"/>
  <c r="P21" i="509" s="1"/>
  <c r="U21" i="509"/>
  <c r="R21" i="509" s="1"/>
  <c r="V19" i="509"/>
  <c r="S19" i="509" s="1"/>
  <c r="Y19" i="509" s="1"/>
  <c r="V18" i="509"/>
  <c r="S18" i="509" s="1"/>
  <c r="Y18" i="509" s="1"/>
  <c r="Z18" i="509" s="1"/>
  <c r="X19" i="509"/>
  <c r="D22" i="508"/>
  <c r="O21" i="508"/>
  <c r="M21" i="508"/>
  <c r="N21" i="508" s="1"/>
  <c r="U21" i="508"/>
  <c r="R21" i="508" s="1"/>
  <c r="V17" i="508"/>
  <c r="S17" i="508" s="1"/>
  <c r="Y17" i="508" s="1"/>
  <c r="Z17" i="508" s="1"/>
  <c r="AA17" i="508" s="1"/>
  <c r="J18" i="508" s="1"/>
  <c r="C24" i="508"/>
  <c r="E23" i="508"/>
  <c r="H23" i="508"/>
  <c r="T23" i="508"/>
  <c r="V19" i="508"/>
  <c r="S19" i="508" s="1"/>
  <c r="Y19" i="508" s="1"/>
  <c r="Z19" i="508" s="1"/>
  <c r="W20" i="508"/>
  <c r="V18" i="508"/>
  <c r="S18" i="508" s="1"/>
  <c r="Y18" i="508" s="1"/>
  <c r="Z18" i="508" s="1"/>
  <c r="V17" i="507"/>
  <c r="S17" i="507" s="1"/>
  <c r="Y17" i="507" s="1"/>
  <c r="Z17" i="507" s="1"/>
  <c r="AA17" i="507" s="1"/>
  <c r="J18" i="507" s="1"/>
  <c r="D22" i="507"/>
  <c r="O21" i="507"/>
  <c r="M21" i="507"/>
  <c r="N21" i="507" s="1"/>
  <c r="U21" i="507"/>
  <c r="R21" i="507"/>
  <c r="X20" i="507"/>
  <c r="W20" i="507"/>
  <c r="C24" i="507"/>
  <c r="E23" i="507"/>
  <c r="H23" i="507"/>
  <c r="T23" i="507"/>
  <c r="V19" i="507"/>
  <c r="S19" i="507" s="1"/>
  <c r="Y19" i="507" s="1"/>
  <c r="V18" i="507"/>
  <c r="S18" i="507" s="1"/>
  <c r="Y18" i="507" s="1"/>
  <c r="Z18" i="507" s="1"/>
  <c r="X19" i="507"/>
  <c r="W20" i="506"/>
  <c r="P20" i="506"/>
  <c r="C24" i="506"/>
  <c r="E23" i="506"/>
  <c r="H23" i="506"/>
  <c r="T23" i="506"/>
  <c r="D22" i="506"/>
  <c r="O21" i="506"/>
  <c r="M21" i="506"/>
  <c r="N21" i="506" s="1"/>
  <c r="P21" i="506" s="1"/>
  <c r="U21" i="506"/>
  <c r="R21" i="506" s="1"/>
  <c r="V18" i="506"/>
  <c r="S18" i="506" s="1"/>
  <c r="Y18" i="506" s="1"/>
  <c r="V17" i="506"/>
  <c r="S17" i="506" s="1"/>
  <c r="Y17" i="506" s="1"/>
  <c r="Z17" i="506" s="1"/>
  <c r="AA17" i="506" s="1"/>
  <c r="J18" i="506" s="1"/>
  <c r="X18" i="506"/>
  <c r="Z18" i="506" s="1"/>
  <c r="V19" i="506"/>
  <c r="S19" i="506" s="1"/>
  <c r="Y19" i="506" s="1"/>
  <c r="X19" i="506"/>
  <c r="V18" i="505"/>
  <c r="S18" i="505" s="1"/>
  <c r="Y18" i="505" s="1"/>
  <c r="Z18" i="505" s="1"/>
  <c r="D22" i="505"/>
  <c r="O21" i="505"/>
  <c r="M21" i="505"/>
  <c r="N21" i="505" s="1"/>
  <c r="P21" i="505" s="1"/>
  <c r="U21" i="505"/>
  <c r="R21" i="505" s="1"/>
  <c r="W20" i="505"/>
  <c r="C24" i="505"/>
  <c r="H23" i="505"/>
  <c r="E23" i="505"/>
  <c r="T23" i="505"/>
  <c r="V17" i="505"/>
  <c r="S17" i="505" s="1"/>
  <c r="Y17" i="505" s="1"/>
  <c r="V19" i="505"/>
  <c r="S19" i="505" s="1"/>
  <c r="Y19" i="505" s="1"/>
  <c r="X17" i="505"/>
  <c r="Z17" i="505" s="1"/>
  <c r="AA17" i="505" s="1"/>
  <c r="J18" i="505" s="1"/>
  <c r="X19" i="505"/>
  <c r="X20" i="504"/>
  <c r="W20" i="504"/>
  <c r="C24" i="504"/>
  <c r="H23" i="504"/>
  <c r="E23" i="504"/>
  <c r="T23" i="504"/>
  <c r="D22" i="504"/>
  <c r="O21" i="504"/>
  <c r="M21" i="504"/>
  <c r="N21" i="504" s="1"/>
  <c r="U21" i="504"/>
  <c r="R21" i="504" s="1"/>
  <c r="V17" i="504"/>
  <c r="S17" i="504" s="1"/>
  <c r="Y17" i="504" s="1"/>
  <c r="Z17" i="504" s="1"/>
  <c r="AA17" i="504" s="1"/>
  <c r="J18" i="504" s="1"/>
  <c r="V18" i="504"/>
  <c r="S18" i="504" s="1"/>
  <c r="Y18" i="504" s="1"/>
  <c r="Z18" i="504" s="1"/>
  <c r="V19" i="504"/>
  <c r="S19" i="504" s="1"/>
  <c r="Y19" i="504" s="1"/>
  <c r="X19" i="504"/>
  <c r="P20" i="503"/>
  <c r="W20" i="503"/>
  <c r="C24" i="503"/>
  <c r="E23" i="503"/>
  <c r="H23" i="503"/>
  <c r="T23" i="503"/>
  <c r="V17" i="503"/>
  <c r="S17" i="503" s="1"/>
  <c r="Y17" i="503" s="1"/>
  <c r="M21" i="503"/>
  <c r="N21" i="503" s="1"/>
  <c r="P21" i="503" s="1"/>
  <c r="D22" i="503"/>
  <c r="O21" i="503"/>
  <c r="U21" i="503"/>
  <c r="R21" i="503" s="1"/>
  <c r="V19" i="503"/>
  <c r="S19" i="503" s="1"/>
  <c r="Y19" i="503" s="1"/>
  <c r="X17" i="503"/>
  <c r="V18" i="503"/>
  <c r="S18" i="503" s="1"/>
  <c r="Y18" i="503" s="1"/>
  <c r="Z18" i="503" s="1"/>
  <c r="X19" i="503"/>
  <c r="P20" i="502"/>
  <c r="W20" i="502"/>
  <c r="W17" i="502"/>
  <c r="W19" i="502"/>
  <c r="X19" i="502" s="1"/>
  <c r="D22" i="502"/>
  <c r="O21" i="502"/>
  <c r="M21" i="502"/>
  <c r="N21" i="502" s="1"/>
  <c r="P21" i="502" s="1"/>
  <c r="R21" i="502"/>
  <c r="U21" i="502"/>
  <c r="C24" i="502"/>
  <c r="H23" i="502"/>
  <c r="E23" i="502"/>
  <c r="W18" i="502"/>
  <c r="X18" i="502" s="1"/>
  <c r="R18" i="500"/>
  <c r="W18" i="500" s="1"/>
  <c r="D22" i="501"/>
  <c r="O21" i="501"/>
  <c r="M21" i="501"/>
  <c r="N21" i="501" s="1"/>
  <c r="P21" i="501" s="1"/>
  <c r="U21" i="501"/>
  <c r="R21" i="501" s="1"/>
  <c r="V17" i="501"/>
  <c r="S17" i="501" s="1"/>
  <c r="Y17" i="501" s="1"/>
  <c r="C24" i="501"/>
  <c r="E23" i="501"/>
  <c r="H23" i="501"/>
  <c r="T23" i="501"/>
  <c r="X17" i="501"/>
  <c r="V19" i="501"/>
  <c r="S19" i="501" s="1"/>
  <c r="Y19" i="501" s="1"/>
  <c r="R19" i="500"/>
  <c r="W19" i="500" s="1"/>
  <c r="W20" i="501"/>
  <c r="X20" i="501" s="1"/>
  <c r="X19" i="501"/>
  <c r="V18" i="501"/>
  <c r="S18" i="501" s="1"/>
  <c r="Y18" i="501" s="1"/>
  <c r="X18" i="501"/>
  <c r="R17" i="500"/>
  <c r="W17" i="500" s="1"/>
  <c r="P20" i="500"/>
  <c r="W20" i="500"/>
  <c r="C23" i="500"/>
  <c r="H22" i="500"/>
  <c r="E22" i="500"/>
  <c r="D22" i="500"/>
  <c r="O21" i="500"/>
  <c r="M21" i="500"/>
  <c r="N21" i="500" s="1"/>
  <c r="P21" i="500" s="1"/>
  <c r="U21" i="500"/>
  <c r="R21" i="500" s="1"/>
  <c r="W20" i="499"/>
  <c r="W19" i="499"/>
  <c r="X19" i="499"/>
  <c r="W17" i="499"/>
  <c r="C24" i="499"/>
  <c r="H23" i="499"/>
  <c r="E23" i="499"/>
  <c r="T23" i="499"/>
  <c r="W18" i="499"/>
  <c r="D22" i="499"/>
  <c r="O21" i="499"/>
  <c r="M21" i="499"/>
  <c r="N21" i="499" s="1"/>
  <c r="U21" i="499"/>
  <c r="R21" i="499" s="1"/>
  <c r="P20" i="499"/>
  <c r="W20" i="498"/>
  <c r="W19" i="498"/>
  <c r="X19" i="498" s="1"/>
  <c r="W18" i="498"/>
  <c r="X18" i="498" s="1"/>
  <c r="D22" i="498"/>
  <c r="O21" i="498"/>
  <c r="M21" i="498"/>
  <c r="N21" i="498" s="1"/>
  <c r="U21" i="498"/>
  <c r="R21" i="498" s="1"/>
  <c r="P20" i="498"/>
  <c r="C25" i="498"/>
  <c r="E24" i="498"/>
  <c r="H24" i="498"/>
  <c r="W17" i="498"/>
  <c r="X17" i="498" s="1"/>
  <c r="V17" i="497"/>
  <c r="S17" i="497" s="1"/>
  <c r="Y17" i="497" s="1"/>
  <c r="V18" i="497"/>
  <c r="S18" i="497" s="1"/>
  <c r="Y18" i="497" s="1"/>
  <c r="X17" i="497"/>
  <c r="X18" i="497"/>
  <c r="W20" i="497"/>
  <c r="C24" i="497"/>
  <c r="H23" i="497"/>
  <c r="E23" i="497"/>
  <c r="T23" i="497"/>
  <c r="V19" i="497"/>
  <c r="S19" i="497" s="1"/>
  <c r="Y19" i="497" s="1"/>
  <c r="D22" i="497"/>
  <c r="O21" i="497"/>
  <c r="M21" i="497"/>
  <c r="N21" i="497" s="1"/>
  <c r="U21" i="497"/>
  <c r="R21" i="497"/>
  <c r="X19" i="497"/>
  <c r="Z19" i="497" s="1"/>
  <c r="W20" i="496"/>
  <c r="C23" i="496"/>
  <c r="E22" i="496"/>
  <c r="H22" i="496"/>
  <c r="D22" i="496"/>
  <c r="O21" i="496"/>
  <c r="M21" i="496"/>
  <c r="N21" i="496" s="1"/>
  <c r="P21" i="496" s="1"/>
  <c r="R21" i="496"/>
  <c r="U21" i="496"/>
  <c r="W19" i="496"/>
  <c r="X17" i="496"/>
  <c r="W17" i="496"/>
  <c r="W18" i="496"/>
  <c r="T22" i="496"/>
  <c r="V19" i="495"/>
  <c r="S19" i="495" s="1"/>
  <c r="Y19" i="495" s="1"/>
  <c r="X19" i="495"/>
  <c r="W20" i="495"/>
  <c r="X20" i="495" s="1"/>
  <c r="V17" i="495"/>
  <c r="S17" i="495" s="1"/>
  <c r="Y17" i="495" s="1"/>
  <c r="X17" i="495"/>
  <c r="M21" i="495"/>
  <c r="N21" i="495" s="1"/>
  <c r="P21" i="495" s="1"/>
  <c r="D22" i="495"/>
  <c r="O21" i="495"/>
  <c r="U21" i="495"/>
  <c r="R21" i="495" s="1"/>
  <c r="V18" i="495"/>
  <c r="S18" i="495" s="1"/>
  <c r="Y18" i="495" s="1"/>
  <c r="X18" i="495"/>
  <c r="C26" i="495"/>
  <c r="H25" i="495"/>
  <c r="E25" i="495"/>
  <c r="T25" i="495"/>
  <c r="C24" i="494"/>
  <c r="E23" i="494"/>
  <c r="H23" i="494"/>
  <c r="T23" i="494"/>
  <c r="D22" i="494"/>
  <c r="O21" i="494"/>
  <c r="M21" i="494"/>
  <c r="N21" i="494" s="1"/>
  <c r="U21" i="494"/>
  <c r="R21" i="494" s="1"/>
  <c r="V17" i="494"/>
  <c r="S17" i="494" s="1"/>
  <c r="Y17" i="494" s="1"/>
  <c r="Z17" i="494" s="1"/>
  <c r="AA17" i="494" s="1"/>
  <c r="J18" i="494" s="1"/>
  <c r="V18" i="494"/>
  <c r="S18" i="494" s="1"/>
  <c r="Y18" i="494" s="1"/>
  <c r="X18" i="494"/>
  <c r="W20" i="494"/>
  <c r="V19" i="494"/>
  <c r="S19" i="494" s="1"/>
  <c r="Y19" i="494" s="1"/>
  <c r="X19" i="494"/>
  <c r="W17" i="493"/>
  <c r="W20" i="493"/>
  <c r="X20" i="493" s="1"/>
  <c r="W19" i="493"/>
  <c r="C23" i="493"/>
  <c r="H22" i="493"/>
  <c r="E22" i="493"/>
  <c r="W18" i="493"/>
  <c r="X18" i="493" s="1"/>
  <c r="T22" i="493"/>
  <c r="D22" i="493"/>
  <c r="O21" i="493"/>
  <c r="M21" i="493"/>
  <c r="N21" i="493" s="1"/>
  <c r="U21" i="493"/>
  <c r="R21" i="493" s="1"/>
  <c r="P20" i="493"/>
  <c r="P20" i="492"/>
  <c r="W20" i="492"/>
  <c r="V17" i="492"/>
  <c r="S17" i="492" s="1"/>
  <c r="Y17" i="492" s="1"/>
  <c r="X17" i="492"/>
  <c r="Z17" i="492" s="1"/>
  <c r="AA17" i="492" s="1"/>
  <c r="J18" i="492" s="1"/>
  <c r="D22" i="492"/>
  <c r="O21" i="492"/>
  <c r="M21" i="492"/>
  <c r="N21" i="492" s="1"/>
  <c r="P21" i="492" s="1"/>
  <c r="U21" i="492"/>
  <c r="R21" i="492" s="1"/>
  <c r="C24" i="492"/>
  <c r="H23" i="492"/>
  <c r="E23" i="492"/>
  <c r="T23" i="492"/>
  <c r="V18" i="492"/>
  <c r="S18" i="492" s="1"/>
  <c r="Y18" i="492" s="1"/>
  <c r="V19" i="492"/>
  <c r="S19" i="492" s="1"/>
  <c r="Y19" i="492" s="1"/>
  <c r="R18" i="490"/>
  <c r="W18" i="490" s="1"/>
  <c r="X18" i="492"/>
  <c r="Z18" i="492" s="1"/>
  <c r="X19" i="492"/>
  <c r="R20" i="490"/>
  <c r="W20" i="490" s="1"/>
  <c r="R17" i="490"/>
  <c r="W17" i="490" s="1"/>
  <c r="C24" i="491"/>
  <c r="E23" i="491"/>
  <c r="H23" i="491"/>
  <c r="T23" i="491"/>
  <c r="W20" i="491"/>
  <c r="V17" i="491"/>
  <c r="S17" i="491" s="1"/>
  <c r="Y17" i="491" s="1"/>
  <c r="Z17" i="491" s="1"/>
  <c r="AA17" i="491" s="1"/>
  <c r="J18" i="491" s="1"/>
  <c r="V18" i="491"/>
  <c r="S18" i="491" s="1"/>
  <c r="Y18" i="491" s="1"/>
  <c r="D22" i="491"/>
  <c r="O21" i="491"/>
  <c r="M21" i="491"/>
  <c r="N21" i="491" s="1"/>
  <c r="U21" i="491"/>
  <c r="R21" i="491" s="1"/>
  <c r="X18" i="491"/>
  <c r="Z18" i="491" s="1"/>
  <c r="V19" i="491"/>
  <c r="S19" i="491" s="1"/>
  <c r="Y19" i="491" s="1"/>
  <c r="X19" i="491"/>
  <c r="P20" i="490"/>
  <c r="R19" i="490"/>
  <c r="W19" i="490" s="1"/>
  <c r="C25" i="490"/>
  <c r="H24" i="490"/>
  <c r="E24" i="490"/>
  <c r="D22" i="490"/>
  <c r="O21" i="490"/>
  <c r="M21" i="490"/>
  <c r="N21" i="490" s="1"/>
  <c r="P21" i="490" s="1"/>
  <c r="U21" i="490"/>
  <c r="R21" i="490" s="1"/>
  <c r="W20" i="489"/>
  <c r="M21" i="489"/>
  <c r="N21" i="489" s="1"/>
  <c r="D22" i="489"/>
  <c r="O21" i="489"/>
  <c r="U21" i="489"/>
  <c r="R21" i="489" s="1"/>
  <c r="V18" i="489"/>
  <c r="S18" i="489" s="1"/>
  <c r="Y18" i="489" s="1"/>
  <c r="V17" i="489"/>
  <c r="S17" i="489" s="1"/>
  <c r="Y17" i="489" s="1"/>
  <c r="C24" i="489"/>
  <c r="E23" i="489"/>
  <c r="H23" i="489"/>
  <c r="T23" i="489"/>
  <c r="X18" i="489"/>
  <c r="X17" i="489"/>
  <c r="V19" i="489"/>
  <c r="S19" i="489" s="1"/>
  <c r="Y19" i="489" s="1"/>
  <c r="X19" i="489"/>
  <c r="W20" i="488"/>
  <c r="D22" i="488"/>
  <c r="O21" i="488"/>
  <c r="M21" i="488"/>
  <c r="N21" i="488" s="1"/>
  <c r="P21" i="488" s="1"/>
  <c r="U21" i="488"/>
  <c r="R21" i="488" s="1"/>
  <c r="V19" i="488"/>
  <c r="S19" i="488" s="1"/>
  <c r="Y19" i="488" s="1"/>
  <c r="C23" i="488"/>
  <c r="H22" i="488"/>
  <c r="E22" i="488"/>
  <c r="T22" i="488"/>
  <c r="V17" i="488"/>
  <c r="S17" i="488" s="1"/>
  <c r="Y17" i="488" s="1"/>
  <c r="Z17" i="488" s="1"/>
  <c r="AA17" i="488" s="1"/>
  <c r="J18" i="488" s="1"/>
  <c r="V18" i="488"/>
  <c r="S18" i="488" s="1"/>
  <c r="Y18" i="488" s="1"/>
  <c r="Z18" i="488" s="1"/>
  <c r="X19" i="488"/>
  <c r="W20" i="487"/>
  <c r="X20" i="487" s="1"/>
  <c r="W17" i="487"/>
  <c r="M21" i="487"/>
  <c r="N21" i="487" s="1"/>
  <c r="P21" i="487" s="1"/>
  <c r="D22" i="487"/>
  <c r="O21" i="487"/>
  <c r="R21" i="487"/>
  <c r="U21" i="487"/>
  <c r="W19" i="487"/>
  <c r="P20" i="487"/>
  <c r="W18" i="487"/>
  <c r="C23" i="487"/>
  <c r="E22" i="487"/>
  <c r="H22" i="487"/>
  <c r="W20" i="486"/>
  <c r="V17" i="486"/>
  <c r="S17" i="486" s="1"/>
  <c r="Y17" i="486" s="1"/>
  <c r="Z17" i="486" s="1"/>
  <c r="AA17" i="486" s="1"/>
  <c r="J18" i="486" s="1"/>
  <c r="D22" i="486"/>
  <c r="O21" i="486"/>
  <c r="M21" i="486"/>
  <c r="N21" i="486" s="1"/>
  <c r="P21" i="486" s="1"/>
  <c r="U21" i="486"/>
  <c r="R21" i="486"/>
  <c r="C24" i="486"/>
  <c r="H23" i="486"/>
  <c r="E23" i="486"/>
  <c r="T23" i="486"/>
  <c r="V18" i="486"/>
  <c r="S18" i="486" s="1"/>
  <c r="Y18" i="486" s="1"/>
  <c r="V19" i="486"/>
  <c r="S19" i="486" s="1"/>
  <c r="Y19" i="486" s="1"/>
  <c r="X18" i="486"/>
  <c r="Z18" i="486" s="1"/>
  <c r="X19" i="486"/>
  <c r="W20" i="485"/>
  <c r="K18" i="485"/>
  <c r="L18" i="485" s="1"/>
  <c r="Q18" i="485" s="1"/>
  <c r="AA18" i="485" s="1"/>
  <c r="J19" i="485" s="1"/>
  <c r="V19" i="485"/>
  <c r="S19" i="485" s="1"/>
  <c r="Y19" i="485" s="1"/>
  <c r="C25" i="485"/>
  <c r="H24" i="485"/>
  <c r="E24" i="485"/>
  <c r="T24" i="485"/>
  <c r="D22" i="485"/>
  <c r="O21" i="485"/>
  <c r="M21" i="485"/>
  <c r="N21" i="485" s="1"/>
  <c r="P21" i="485" s="1"/>
  <c r="U21" i="485"/>
  <c r="R21" i="485" s="1"/>
  <c r="X19" i="485"/>
  <c r="F2" i="2"/>
  <c r="A8" i="2"/>
  <c r="A13" i="2"/>
  <c r="A33" i="2"/>
  <c r="A18" i="2"/>
  <c r="A3" i="2"/>
  <c r="W21" i="548" l="1"/>
  <c r="V18" i="548"/>
  <c r="S18" i="548" s="1"/>
  <c r="Y18" i="548" s="1"/>
  <c r="X18" i="548"/>
  <c r="Z18" i="548" s="1"/>
  <c r="V17" i="548"/>
  <c r="S17" i="548" s="1"/>
  <c r="Y17" i="548" s="1"/>
  <c r="D23" i="548"/>
  <c r="O22" i="548"/>
  <c r="M22" i="548"/>
  <c r="N22" i="548" s="1"/>
  <c r="P22" i="548" s="1"/>
  <c r="U22" i="548"/>
  <c r="R22" i="548" s="1"/>
  <c r="X17" i="548"/>
  <c r="C27" i="548"/>
  <c r="E26" i="548"/>
  <c r="H26" i="548"/>
  <c r="T26" i="548"/>
  <c r="P21" i="548"/>
  <c r="V19" i="548"/>
  <c r="S19" i="548" s="1"/>
  <c r="Y19" i="548" s="1"/>
  <c r="X19" i="548"/>
  <c r="V20" i="548"/>
  <c r="S20" i="548" s="1"/>
  <c r="Y20" i="548" s="1"/>
  <c r="Z20" i="548" s="1"/>
  <c r="Z18" i="547"/>
  <c r="K18" i="547"/>
  <c r="L18" i="547" s="1"/>
  <c r="Q18" i="547" s="1"/>
  <c r="AA18" i="547" s="1"/>
  <c r="J19" i="547" s="1"/>
  <c r="W21" i="547"/>
  <c r="C25" i="547"/>
  <c r="H24" i="547"/>
  <c r="E24" i="547"/>
  <c r="T24" i="547"/>
  <c r="D23" i="547"/>
  <c r="O22" i="547"/>
  <c r="M22" i="547"/>
  <c r="N22" i="547" s="1"/>
  <c r="U22" i="547"/>
  <c r="R22" i="547" s="1"/>
  <c r="V20" i="547"/>
  <c r="S20" i="547" s="1"/>
  <c r="Y20" i="547" s="1"/>
  <c r="X20" i="547"/>
  <c r="Z19" i="546"/>
  <c r="Z18" i="546"/>
  <c r="K18" i="546"/>
  <c r="L18" i="546" s="1"/>
  <c r="Q18" i="546" s="1"/>
  <c r="AA18" i="546" s="1"/>
  <c r="J19" i="546" s="1"/>
  <c r="W21" i="546"/>
  <c r="C26" i="546"/>
  <c r="E25" i="546"/>
  <c r="H25" i="546"/>
  <c r="T25" i="546"/>
  <c r="D23" i="546"/>
  <c r="O22" i="546"/>
  <c r="M22" i="546"/>
  <c r="N22" i="546" s="1"/>
  <c r="P22" i="546" s="1"/>
  <c r="U22" i="546"/>
  <c r="R22" i="546" s="1"/>
  <c r="V20" i="546"/>
  <c r="S20" i="546" s="1"/>
  <c r="Y20" i="546" s="1"/>
  <c r="X20" i="546"/>
  <c r="W21" i="545"/>
  <c r="V17" i="545"/>
  <c r="S17" i="545" s="1"/>
  <c r="Y17" i="545" s="1"/>
  <c r="Z17" i="545" s="1"/>
  <c r="AA17" i="545" s="1"/>
  <c r="J18" i="545" s="1"/>
  <c r="C24" i="545"/>
  <c r="E23" i="545"/>
  <c r="H23" i="545"/>
  <c r="T23" i="545"/>
  <c r="D23" i="545"/>
  <c r="O22" i="545"/>
  <c r="M22" i="545"/>
  <c r="N22" i="545" s="1"/>
  <c r="U22" i="545"/>
  <c r="R22" i="545" s="1"/>
  <c r="P21" i="545"/>
  <c r="V19" i="545"/>
  <c r="S19" i="545" s="1"/>
  <c r="Y19" i="545" s="1"/>
  <c r="V18" i="545"/>
  <c r="S18" i="545" s="1"/>
  <c r="Y18" i="545" s="1"/>
  <c r="X19" i="545"/>
  <c r="X18" i="545"/>
  <c r="Z18" i="545" s="1"/>
  <c r="Z20" i="545"/>
  <c r="V20" i="545"/>
  <c r="S20" i="545" s="1"/>
  <c r="Y20" i="545" s="1"/>
  <c r="V17" i="544"/>
  <c r="S17" i="544" s="1"/>
  <c r="Y17" i="544" s="1"/>
  <c r="V18" i="544"/>
  <c r="S18" i="544" s="1"/>
  <c r="Y18" i="544" s="1"/>
  <c r="X17" i="544"/>
  <c r="Z17" i="544" s="1"/>
  <c r="AA17" i="544" s="1"/>
  <c r="J18" i="544" s="1"/>
  <c r="X18" i="544"/>
  <c r="Z18" i="544" s="1"/>
  <c r="C24" i="544"/>
  <c r="H23" i="544"/>
  <c r="E23" i="544"/>
  <c r="T23" i="544"/>
  <c r="V19" i="544"/>
  <c r="S19" i="544" s="1"/>
  <c r="Y19" i="544" s="1"/>
  <c r="Z19" i="544" s="1"/>
  <c r="D23" i="544"/>
  <c r="O22" i="544"/>
  <c r="M22" i="544"/>
  <c r="N22" i="544" s="1"/>
  <c r="R22" i="544"/>
  <c r="U22" i="544"/>
  <c r="W21" i="544"/>
  <c r="V20" i="544"/>
  <c r="S20" i="544" s="1"/>
  <c r="Y20" i="544" s="1"/>
  <c r="Z20" i="544" s="1"/>
  <c r="Z19" i="543"/>
  <c r="K18" i="543"/>
  <c r="L18" i="543" s="1"/>
  <c r="Q18" i="543" s="1"/>
  <c r="AA18" i="543" s="1"/>
  <c r="J19" i="543" s="1"/>
  <c r="W21" i="543"/>
  <c r="C25" i="543"/>
  <c r="E24" i="543"/>
  <c r="H24" i="543"/>
  <c r="T24" i="543"/>
  <c r="P21" i="543"/>
  <c r="V20" i="543"/>
  <c r="S20" i="543" s="1"/>
  <c r="Y20" i="543" s="1"/>
  <c r="D23" i="543"/>
  <c r="O22" i="543"/>
  <c r="M22" i="543"/>
  <c r="N22" i="543" s="1"/>
  <c r="U22" i="543"/>
  <c r="R22" i="543"/>
  <c r="X20" i="543"/>
  <c r="Z20" i="543" s="1"/>
  <c r="P21" i="542"/>
  <c r="K18" i="542"/>
  <c r="L18" i="542" s="1"/>
  <c r="Q18" i="542" s="1"/>
  <c r="AA18" i="542" s="1"/>
  <c r="J19" i="542" s="1"/>
  <c r="W21" i="542"/>
  <c r="C25" i="542"/>
  <c r="E24" i="542"/>
  <c r="H24" i="542"/>
  <c r="T24" i="542"/>
  <c r="D23" i="542"/>
  <c r="O22" i="542"/>
  <c r="M22" i="542"/>
  <c r="N22" i="542" s="1"/>
  <c r="P22" i="542" s="1"/>
  <c r="R22" i="542"/>
  <c r="U22" i="542"/>
  <c r="V20" i="542"/>
  <c r="S20" i="542" s="1"/>
  <c r="Y20" i="542" s="1"/>
  <c r="X20" i="542"/>
  <c r="Z19" i="541"/>
  <c r="W21" i="541"/>
  <c r="K18" i="541"/>
  <c r="L18" i="541" s="1"/>
  <c r="Q18" i="541" s="1"/>
  <c r="AA18" i="541" s="1"/>
  <c r="J19" i="541" s="1"/>
  <c r="H24" i="541"/>
  <c r="C25" i="541"/>
  <c r="E24" i="541"/>
  <c r="T24" i="541"/>
  <c r="Z19" i="540"/>
  <c r="V20" i="541"/>
  <c r="S20" i="541" s="1"/>
  <c r="Y20" i="541" s="1"/>
  <c r="P21" i="541"/>
  <c r="X20" i="541"/>
  <c r="Z20" i="541" s="1"/>
  <c r="D23" i="541"/>
  <c r="O22" i="541"/>
  <c r="M22" i="541"/>
  <c r="N22" i="541" s="1"/>
  <c r="P22" i="541" s="1"/>
  <c r="U22" i="541"/>
  <c r="R22" i="541" s="1"/>
  <c r="K18" i="540"/>
  <c r="L18" i="540" s="1"/>
  <c r="Q18" i="540" s="1"/>
  <c r="AA18" i="540" s="1"/>
  <c r="J19" i="540" s="1"/>
  <c r="W21" i="540"/>
  <c r="P21" i="540"/>
  <c r="C25" i="540"/>
  <c r="H24" i="540"/>
  <c r="E24" i="540"/>
  <c r="T24" i="540"/>
  <c r="D23" i="540"/>
  <c r="O22" i="540"/>
  <c r="M22" i="540"/>
  <c r="N22" i="540" s="1"/>
  <c r="P22" i="540" s="1"/>
  <c r="U22" i="540"/>
  <c r="R22" i="540" s="1"/>
  <c r="V20" i="540"/>
  <c r="S20" i="540" s="1"/>
  <c r="Y20" i="540" s="1"/>
  <c r="Z20" i="540" s="1"/>
  <c r="D23" i="539"/>
  <c r="O22" i="539"/>
  <c r="M22" i="539"/>
  <c r="N22" i="539" s="1"/>
  <c r="P22" i="539" s="1"/>
  <c r="U22" i="539"/>
  <c r="R22" i="539" s="1"/>
  <c r="C26" i="539"/>
  <c r="E25" i="539"/>
  <c r="H25" i="539"/>
  <c r="T25" i="539"/>
  <c r="V17" i="539"/>
  <c r="S17" i="539" s="1"/>
  <c r="Y17" i="539" s="1"/>
  <c r="Z17" i="539" s="1"/>
  <c r="AA17" i="539" s="1"/>
  <c r="J18" i="539" s="1"/>
  <c r="V19" i="539"/>
  <c r="S19" i="539" s="1"/>
  <c r="Y19" i="539" s="1"/>
  <c r="X19" i="539"/>
  <c r="V18" i="539"/>
  <c r="S18" i="539" s="1"/>
  <c r="Y18" i="539" s="1"/>
  <c r="X18" i="539"/>
  <c r="W21" i="539"/>
  <c r="X21" i="539" s="1"/>
  <c r="V20" i="539"/>
  <c r="S20" i="539" s="1"/>
  <c r="Y20" i="539" s="1"/>
  <c r="Z20" i="539" s="1"/>
  <c r="Z17" i="538"/>
  <c r="AA17" i="538" s="1"/>
  <c r="J18" i="538" s="1"/>
  <c r="K18" i="538" s="1"/>
  <c r="L18" i="538" s="1"/>
  <c r="Q18" i="538" s="1"/>
  <c r="AA18" i="538" s="1"/>
  <c r="J19" i="538" s="1"/>
  <c r="Z18" i="538"/>
  <c r="Z19" i="538"/>
  <c r="C25" i="538"/>
  <c r="H24" i="538"/>
  <c r="E24" i="538"/>
  <c r="T24" i="538"/>
  <c r="W21" i="538"/>
  <c r="V20" i="538"/>
  <c r="S20" i="538" s="1"/>
  <c r="Y20" i="538" s="1"/>
  <c r="M22" i="538"/>
  <c r="N22" i="538" s="1"/>
  <c r="D23" i="538"/>
  <c r="O22" i="538"/>
  <c r="U22" i="538"/>
  <c r="R22" i="538" s="1"/>
  <c r="X20" i="538"/>
  <c r="P21" i="537"/>
  <c r="X20" i="537"/>
  <c r="W21" i="537"/>
  <c r="V17" i="537"/>
  <c r="S17" i="537" s="1"/>
  <c r="Y17" i="537" s="1"/>
  <c r="X17" i="537"/>
  <c r="Z17" i="537" s="1"/>
  <c r="AA17" i="537" s="1"/>
  <c r="J18" i="537" s="1"/>
  <c r="V19" i="537"/>
  <c r="S19" i="537" s="1"/>
  <c r="Y19" i="537" s="1"/>
  <c r="X19" i="537"/>
  <c r="D23" i="537"/>
  <c r="O22" i="537"/>
  <c r="M22" i="537"/>
  <c r="N22" i="537" s="1"/>
  <c r="P22" i="537" s="1"/>
  <c r="U22" i="537"/>
  <c r="R22" i="537" s="1"/>
  <c r="V18" i="537"/>
  <c r="S18" i="537" s="1"/>
  <c r="Y18" i="537" s="1"/>
  <c r="C24" i="537"/>
  <c r="H23" i="537"/>
  <c r="E23" i="537"/>
  <c r="T23" i="537"/>
  <c r="X18" i="537"/>
  <c r="V20" i="537"/>
  <c r="S20" i="537" s="1"/>
  <c r="Y20" i="537" s="1"/>
  <c r="Z20" i="537" s="1"/>
  <c r="P21" i="536"/>
  <c r="W21" i="536"/>
  <c r="V18" i="536"/>
  <c r="S18" i="536" s="1"/>
  <c r="Y18" i="536" s="1"/>
  <c r="V17" i="536"/>
  <c r="S17" i="536" s="1"/>
  <c r="Y17" i="536" s="1"/>
  <c r="X18" i="536"/>
  <c r="Z18" i="536" s="1"/>
  <c r="X17" i="536"/>
  <c r="C25" i="536"/>
  <c r="H24" i="536"/>
  <c r="E24" i="536"/>
  <c r="T24" i="536"/>
  <c r="V19" i="536"/>
  <c r="S19" i="536" s="1"/>
  <c r="Y19" i="536" s="1"/>
  <c r="Z19" i="536" s="1"/>
  <c r="V20" i="536"/>
  <c r="S20" i="536" s="1"/>
  <c r="Y20" i="536" s="1"/>
  <c r="Z20" i="536" s="1"/>
  <c r="D23" i="536"/>
  <c r="O22" i="536"/>
  <c r="M22" i="536"/>
  <c r="N22" i="536" s="1"/>
  <c r="P22" i="536" s="1"/>
  <c r="U22" i="536"/>
  <c r="R22" i="536" s="1"/>
  <c r="W21" i="535"/>
  <c r="V18" i="535"/>
  <c r="S18" i="535" s="1"/>
  <c r="Y18" i="535" s="1"/>
  <c r="X18" i="535"/>
  <c r="V17" i="535"/>
  <c r="S17" i="535" s="1"/>
  <c r="Y17" i="535" s="1"/>
  <c r="D23" i="535"/>
  <c r="O22" i="535"/>
  <c r="M22" i="535"/>
  <c r="N22" i="535" s="1"/>
  <c r="P22" i="535" s="1"/>
  <c r="U22" i="535"/>
  <c r="R22" i="535" s="1"/>
  <c r="X17" i="535"/>
  <c r="V19" i="535"/>
  <c r="S19" i="535" s="1"/>
  <c r="Y19" i="535" s="1"/>
  <c r="X19" i="535"/>
  <c r="C24" i="535"/>
  <c r="H23" i="535"/>
  <c r="E23" i="535"/>
  <c r="T23" i="535"/>
  <c r="V20" i="535"/>
  <c r="S20" i="535" s="1"/>
  <c r="Y20" i="535" s="1"/>
  <c r="X20" i="535"/>
  <c r="Z19" i="534"/>
  <c r="K18" i="534"/>
  <c r="L18" i="534" s="1"/>
  <c r="Q18" i="534" s="1"/>
  <c r="AA18" i="534" s="1"/>
  <c r="J19" i="534" s="1"/>
  <c r="W21" i="534"/>
  <c r="D23" i="534"/>
  <c r="O22" i="534"/>
  <c r="M22" i="534"/>
  <c r="N22" i="534" s="1"/>
  <c r="U22" i="534"/>
  <c r="R22" i="534" s="1"/>
  <c r="C24" i="534"/>
  <c r="E23" i="534"/>
  <c r="H23" i="534"/>
  <c r="T23" i="534"/>
  <c r="P21" i="534"/>
  <c r="V20" i="534"/>
  <c r="S20" i="534" s="1"/>
  <c r="Y20" i="534" s="1"/>
  <c r="Z20" i="534" s="1"/>
  <c r="Z17" i="533"/>
  <c r="AA17" i="533" s="1"/>
  <c r="J18" i="533" s="1"/>
  <c r="K18" i="533" s="1"/>
  <c r="L18" i="533" s="1"/>
  <c r="Q18" i="533" s="1"/>
  <c r="AA18" i="533" s="1"/>
  <c r="J19" i="533" s="1"/>
  <c r="W21" i="533"/>
  <c r="C25" i="533"/>
  <c r="E24" i="533"/>
  <c r="H24" i="533"/>
  <c r="T24" i="533"/>
  <c r="V20" i="533"/>
  <c r="S20" i="533" s="1"/>
  <c r="Y20" i="533" s="1"/>
  <c r="Z20" i="533" s="1"/>
  <c r="M22" i="533"/>
  <c r="N22" i="533" s="1"/>
  <c r="D23" i="533"/>
  <c r="O22" i="533"/>
  <c r="U22" i="533"/>
  <c r="R22" i="533" s="1"/>
  <c r="Z19" i="532"/>
  <c r="W21" i="532"/>
  <c r="X21" i="532"/>
  <c r="C25" i="532"/>
  <c r="E24" i="532"/>
  <c r="H24" i="532"/>
  <c r="T24" i="532"/>
  <c r="P21" i="532"/>
  <c r="V20" i="532"/>
  <c r="S20" i="532" s="1"/>
  <c r="Y20" i="532" s="1"/>
  <c r="Z20" i="532" s="1"/>
  <c r="K18" i="532"/>
  <c r="L18" i="532" s="1"/>
  <c r="Q18" i="532" s="1"/>
  <c r="AA18" i="532" s="1"/>
  <c r="J19" i="532" s="1"/>
  <c r="M22" i="532"/>
  <c r="N22" i="532" s="1"/>
  <c r="D23" i="532"/>
  <c r="O22" i="532"/>
  <c r="U22" i="532"/>
  <c r="R22" i="532" s="1"/>
  <c r="Z18" i="531"/>
  <c r="K18" i="531"/>
  <c r="L18" i="531" s="1"/>
  <c r="Q18" i="531" s="1"/>
  <c r="AA18" i="531" s="1"/>
  <c r="J19" i="531" s="1"/>
  <c r="W21" i="531"/>
  <c r="X21" i="531" s="1"/>
  <c r="C25" i="531"/>
  <c r="E24" i="531"/>
  <c r="H24" i="531"/>
  <c r="T24" i="531"/>
  <c r="V20" i="531"/>
  <c r="S20" i="531" s="1"/>
  <c r="Y20" i="531" s="1"/>
  <c r="M22" i="531"/>
  <c r="N22" i="531" s="1"/>
  <c r="D23" i="531"/>
  <c r="O22" i="531"/>
  <c r="U22" i="531"/>
  <c r="R22" i="531" s="1"/>
  <c r="X20" i="531"/>
  <c r="P21" i="530"/>
  <c r="Z19" i="530"/>
  <c r="W21" i="530"/>
  <c r="K18" i="530"/>
  <c r="L18" i="530" s="1"/>
  <c r="Q18" i="530" s="1"/>
  <c r="AA18" i="530" s="1"/>
  <c r="J19" i="530" s="1"/>
  <c r="C25" i="530"/>
  <c r="H24" i="530"/>
  <c r="E24" i="530"/>
  <c r="T24" i="530"/>
  <c r="D23" i="530"/>
  <c r="O22" i="530"/>
  <c r="M22" i="530"/>
  <c r="N22" i="530" s="1"/>
  <c r="P22" i="530" s="1"/>
  <c r="U22" i="530"/>
  <c r="R22" i="530"/>
  <c r="V20" i="530"/>
  <c r="S20" i="530" s="1"/>
  <c r="Y20" i="530" s="1"/>
  <c r="X20" i="530"/>
  <c r="Z20" i="530" s="1"/>
  <c r="K18" i="529"/>
  <c r="L18" i="529" s="1"/>
  <c r="Q18" i="529" s="1"/>
  <c r="AA18" i="529" s="1"/>
  <c r="J19" i="529" s="1"/>
  <c r="W21" i="529"/>
  <c r="X21" i="529" s="1"/>
  <c r="C25" i="529"/>
  <c r="H24" i="529"/>
  <c r="E24" i="529"/>
  <c r="T24" i="529"/>
  <c r="M22" i="529"/>
  <c r="N22" i="529" s="1"/>
  <c r="D23" i="529"/>
  <c r="O22" i="529"/>
  <c r="U22" i="529"/>
  <c r="R22" i="529" s="1"/>
  <c r="V20" i="529"/>
  <c r="S20" i="529" s="1"/>
  <c r="Y20" i="529" s="1"/>
  <c r="X20" i="529"/>
  <c r="W21" i="528"/>
  <c r="C25" i="528"/>
  <c r="H24" i="528"/>
  <c r="E24" i="528"/>
  <c r="T24" i="528"/>
  <c r="V18" i="528"/>
  <c r="S18" i="528" s="1"/>
  <c r="Y18" i="528" s="1"/>
  <c r="Z18" i="528" s="1"/>
  <c r="D23" i="528"/>
  <c r="O22" i="528"/>
  <c r="M22" i="528"/>
  <c r="N22" i="528" s="1"/>
  <c r="U22" i="528"/>
  <c r="R22" i="528" s="1"/>
  <c r="V17" i="528"/>
  <c r="S17" i="528" s="1"/>
  <c r="Y17" i="528" s="1"/>
  <c r="Z17" i="528" s="1"/>
  <c r="AA17" i="528" s="1"/>
  <c r="J18" i="528" s="1"/>
  <c r="V19" i="528"/>
  <c r="S19" i="528" s="1"/>
  <c r="Y19" i="528" s="1"/>
  <c r="Z19" i="528" s="1"/>
  <c r="V20" i="528"/>
  <c r="S20" i="528" s="1"/>
  <c r="Y20" i="528" s="1"/>
  <c r="X20" i="528"/>
  <c r="Z20" i="527"/>
  <c r="P22" i="527"/>
  <c r="K18" i="527"/>
  <c r="L18" i="527" s="1"/>
  <c r="Q18" i="527" s="1"/>
  <c r="AA18" i="527" s="1"/>
  <c r="J19" i="527" s="1"/>
  <c r="W22" i="527"/>
  <c r="X22" i="527" s="1"/>
  <c r="C25" i="527"/>
  <c r="E24" i="527"/>
  <c r="H24" i="527"/>
  <c r="T24" i="527"/>
  <c r="D24" i="527"/>
  <c r="O23" i="527"/>
  <c r="M23" i="527"/>
  <c r="N23" i="527" s="1"/>
  <c r="P23" i="527" s="1"/>
  <c r="U23" i="527"/>
  <c r="R23" i="527" s="1"/>
  <c r="V21" i="527"/>
  <c r="S21" i="527" s="1"/>
  <c r="Y21" i="527" s="1"/>
  <c r="X21" i="527"/>
  <c r="P21" i="526"/>
  <c r="K18" i="526"/>
  <c r="L18" i="526" s="1"/>
  <c r="Q18" i="526" s="1"/>
  <c r="AA18" i="526" s="1"/>
  <c r="J19" i="526" s="1"/>
  <c r="C25" i="526"/>
  <c r="H24" i="526"/>
  <c r="E24" i="526"/>
  <c r="T24" i="526"/>
  <c r="W21" i="526"/>
  <c r="X21" i="526" s="1"/>
  <c r="V20" i="526"/>
  <c r="S20" i="526" s="1"/>
  <c r="Y20" i="526" s="1"/>
  <c r="M22" i="526"/>
  <c r="N22" i="526" s="1"/>
  <c r="D23" i="526"/>
  <c r="O22" i="526"/>
  <c r="U22" i="526"/>
  <c r="R22" i="526" s="1"/>
  <c r="X20" i="526"/>
  <c r="K18" i="525"/>
  <c r="L18" i="525" s="1"/>
  <c r="Q18" i="525" s="1"/>
  <c r="AA18" i="525" s="1"/>
  <c r="J19" i="525" s="1"/>
  <c r="W21" i="525"/>
  <c r="C27" i="525"/>
  <c r="E26" i="525"/>
  <c r="H26" i="525"/>
  <c r="T26" i="525"/>
  <c r="D23" i="525"/>
  <c r="O22" i="525"/>
  <c r="M22" i="525"/>
  <c r="N22" i="525" s="1"/>
  <c r="U22" i="525"/>
  <c r="R22" i="525"/>
  <c r="Z20" i="525"/>
  <c r="V20" i="525"/>
  <c r="S20" i="525" s="1"/>
  <c r="Y20" i="525" s="1"/>
  <c r="Z19" i="524"/>
  <c r="P21" i="524"/>
  <c r="K18" i="524"/>
  <c r="L18" i="524" s="1"/>
  <c r="Q18" i="524" s="1"/>
  <c r="AA18" i="524" s="1"/>
  <c r="J19" i="524" s="1"/>
  <c r="M22" i="524"/>
  <c r="N22" i="524" s="1"/>
  <c r="D23" i="524"/>
  <c r="O22" i="524"/>
  <c r="U22" i="524"/>
  <c r="R22" i="524"/>
  <c r="W21" i="524"/>
  <c r="V20" i="524"/>
  <c r="S20" i="524" s="1"/>
  <c r="Y20" i="524" s="1"/>
  <c r="C25" i="524"/>
  <c r="E24" i="524"/>
  <c r="H24" i="524"/>
  <c r="T24" i="524"/>
  <c r="X20" i="524"/>
  <c r="P21" i="523"/>
  <c r="K18" i="523"/>
  <c r="L18" i="523" s="1"/>
  <c r="Q18" i="523" s="1"/>
  <c r="AA18" i="523" s="1"/>
  <c r="J19" i="523" s="1"/>
  <c r="W21" i="523"/>
  <c r="X21" i="523" s="1"/>
  <c r="C25" i="523"/>
  <c r="E24" i="523"/>
  <c r="H24" i="523"/>
  <c r="T24" i="523"/>
  <c r="D23" i="523"/>
  <c r="O22" i="523"/>
  <c r="M22" i="523"/>
  <c r="N22" i="523" s="1"/>
  <c r="P22" i="523" s="1"/>
  <c r="U22" i="523"/>
  <c r="R22" i="523" s="1"/>
  <c r="V20" i="523"/>
  <c r="S20" i="523" s="1"/>
  <c r="Y20" i="523" s="1"/>
  <c r="X20" i="523"/>
  <c r="Z19" i="520"/>
  <c r="K18" i="522"/>
  <c r="L18" i="522" s="1"/>
  <c r="Q18" i="522" s="1"/>
  <c r="AA18" i="522" s="1"/>
  <c r="J19" i="522" s="1"/>
  <c r="W21" i="522"/>
  <c r="X21" i="522" s="1"/>
  <c r="D23" i="522"/>
  <c r="O22" i="522"/>
  <c r="M22" i="522"/>
  <c r="N22" i="522" s="1"/>
  <c r="U22" i="522"/>
  <c r="R22" i="522" s="1"/>
  <c r="E24" i="522"/>
  <c r="C25" i="522"/>
  <c r="H24" i="522"/>
  <c r="T24" i="522"/>
  <c r="P21" i="522"/>
  <c r="V20" i="522"/>
  <c r="S20" i="522" s="1"/>
  <c r="Y20" i="522" s="1"/>
  <c r="Z20" i="522" s="1"/>
  <c r="Z17" i="521"/>
  <c r="AA17" i="521" s="1"/>
  <c r="J18" i="521" s="1"/>
  <c r="K18" i="521" s="1"/>
  <c r="L18" i="521" s="1"/>
  <c r="Q18" i="521" s="1"/>
  <c r="AA18" i="521" s="1"/>
  <c r="J19" i="521" s="1"/>
  <c r="Z18" i="521"/>
  <c r="Z19" i="521"/>
  <c r="V20" i="521"/>
  <c r="S20" i="521" s="1"/>
  <c r="Y20" i="521" s="1"/>
  <c r="M22" i="521"/>
  <c r="N22" i="521" s="1"/>
  <c r="O22" i="521"/>
  <c r="D23" i="521"/>
  <c r="U22" i="521"/>
  <c r="R22" i="521" s="1"/>
  <c r="X20" i="521"/>
  <c r="C26" i="521"/>
  <c r="E25" i="521"/>
  <c r="H25" i="521"/>
  <c r="T25" i="521"/>
  <c r="W21" i="521"/>
  <c r="P21" i="521"/>
  <c r="K19" i="520"/>
  <c r="L19" i="520" s="1"/>
  <c r="Q19" i="520" s="1"/>
  <c r="AA19" i="520" s="1"/>
  <c r="J20" i="520" s="1"/>
  <c r="E25" i="520"/>
  <c r="C26" i="520"/>
  <c r="H25" i="520"/>
  <c r="T25" i="520"/>
  <c r="W21" i="520"/>
  <c r="X21" i="520"/>
  <c r="V20" i="520"/>
  <c r="S20" i="520" s="1"/>
  <c r="Y20" i="520" s="1"/>
  <c r="X20" i="520"/>
  <c r="M22" i="520"/>
  <c r="N22" i="520" s="1"/>
  <c r="O22" i="520"/>
  <c r="D23" i="520"/>
  <c r="U22" i="520"/>
  <c r="R22" i="520" s="1"/>
  <c r="W22" i="519"/>
  <c r="C25" i="519"/>
  <c r="E24" i="519"/>
  <c r="H24" i="519"/>
  <c r="T24" i="519"/>
  <c r="D24" i="519"/>
  <c r="O23" i="519"/>
  <c r="M23" i="519"/>
  <c r="N23" i="519" s="1"/>
  <c r="P23" i="519" s="1"/>
  <c r="U23" i="519"/>
  <c r="R23" i="519" s="1"/>
  <c r="V21" i="519"/>
  <c r="S21" i="519" s="1"/>
  <c r="Y21" i="519" s="1"/>
  <c r="V19" i="519"/>
  <c r="S19" i="519" s="1"/>
  <c r="Y19" i="519" s="1"/>
  <c r="Z19" i="519" s="1"/>
  <c r="V18" i="519"/>
  <c r="S18" i="519" s="1"/>
  <c r="Y18" i="519" s="1"/>
  <c r="Z18" i="519" s="1"/>
  <c r="X21" i="519"/>
  <c r="V17" i="519"/>
  <c r="S17" i="519" s="1"/>
  <c r="Y17" i="519" s="1"/>
  <c r="W20" i="519"/>
  <c r="X20" i="519" s="1"/>
  <c r="X17" i="519"/>
  <c r="Z19" i="518"/>
  <c r="K18" i="518"/>
  <c r="L18" i="518" s="1"/>
  <c r="Q18" i="518" s="1"/>
  <c r="AA18" i="518" s="1"/>
  <c r="J19" i="518" s="1"/>
  <c r="W21" i="518"/>
  <c r="C25" i="518"/>
  <c r="E24" i="518"/>
  <c r="H24" i="518"/>
  <c r="T24" i="518"/>
  <c r="M22" i="518"/>
  <c r="N22" i="518" s="1"/>
  <c r="D23" i="518"/>
  <c r="O22" i="518"/>
  <c r="U22" i="518"/>
  <c r="R22" i="518"/>
  <c r="V20" i="518"/>
  <c r="S20" i="518" s="1"/>
  <c r="Y20" i="518" s="1"/>
  <c r="X20" i="518"/>
  <c r="P21" i="517"/>
  <c r="K18" i="517"/>
  <c r="L18" i="517" s="1"/>
  <c r="Q18" i="517" s="1"/>
  <c r="AA18" i="517" s="1"/>
  <c r="J19" i="517" s="1"/>
  <c r="W21" i="517"/>
  <c r="X21" i="517" s="1"/>
  <c r="C25" i="517"/>
  <c r="E24" i="517"/>
  <c r="H24" i="517"/>
  <c r="T24" i="517"/>
  <c r="M22" i="517"/>
  <c r="N22" i="517" s="1"/>
  <c r="P22" i="517" s="1"/>
  <c r="D23" i="517"/>
  <c r="O22" i="517"/>
  <c r="U22" i="517"/>
  <c r="R22" i="517"/>
  <c r="V20" i="517"/>
  <c r="S20" i="517" s="1"/>
  <c r="Y20" i="517" s="1"/>
  <c r="X20" i="517"/>
  <c r="Z20" i="517" s="1"/>
  <c r="K18" i="516"/>
  <c r="L18" i="516" s="1"/>
  <c r="Q18" i="516" s="1"/>
  <c r="AA18" i="516" s="1"/>
  <c r="J19" i="516" s="1"/>
  <c r="C25" i="516"/>
  <c r="E24" i="516"/>
  <c r="H24" i="516"/>
  <c r="T24" i="516"/>
  <c r="M22" i="516"/>
  <c r="N22" i="516" s="1"/>
  <c r="D23" i="516"/>
  <c r="O22" i="516"/>
  <c r="U22" i="516"/>
  <c r="R22" i="516" s="1"/>
  <c r="W21" i="516"/>
  <c r="X21" i="516" s="1"/>
  <c r="V20" i="516"/>
  <c r="S20" i="516" s="1"/>
  <c r="Y20" i="516" s="1"/>
  <c r="X20" i="516"/>
  <c r="Z20" i="516" s="1"/>
  <c r="X20" i="515"/>
  <c r="W21" i="515"/>
  <c r="C24" i="515"/>
  <c r="E23" i="515"/>
  <c r="H23" i="515"/>
  <c r="T23" i="515"/>
  <c r="V18" i="515"/>
  <c r="S18" i="515" s="1"/>
  <c r="Y18" i="515" s="1"/>
  <c r="Z18" i="515" s="1"/>
  <c r="V17" i="515"/>
  <c r="S17" i="515" s="1"/>
  <c r="Y17" i="515" s="1"/>
  <c r="X17" i="515"/>
  <c r="P21" i="515"/>
  <c r="D23" i="515"/>
  <c r="O22" i="515"/>
  <c r="M22" i="515"/>
  <c r="N22" i="515" s="1"/>
  <c r="U22" i="515"/>
  <c r="R22" i="515" s="1"/>
  <c r="V19" i="515"/>
  <c r="S19" i="515" s="1"/>
  <c r="Y19" i="515" s="1"/>
  <c r="X19" i="515"/>
  <c r="V20" i="515"/>
  <c r="S20" i="515" s="1"/>
  <c r="Y20" i="515" s="1"/>
  <c r="P21" i="514"/>
  <c r="V17" i="514"/>
  <c r="S17" i="514" s="1"/>
  <c r="Y17" i="514" s="1"/>
  <c r="X17" i="514"/>
  <c r="Z17" i="514" s="1"/>
  <c r="AA17" i="514" s="1"/>
  <c r="J18" i="514" s="1"/>
  <c r="V19" i="514"/>
  <c r="S19" i="514" s="1"/>
  <c r="Y19" i="514" s="1"/>
  <c r="Z19" i="514" s="1"/>
  <c r="D23" i="514"/>
  <c r="O22" i="514"/>
  <c r="M22" i="514"/>
  <c r="N22" i="514" s="1"/>
  <c r="P22" i="514" s="1"/>
  <c r="U22" i="514"/>
  <c r="R22" i="514" s="1"/>
  <c r="W21" i="514"/>
  <c r="X21" i="514" s="1"/>
  <c r="V18" i="514"/>
  <c r="S18" i="514" s="1"/>
  <c r="Y18" i="514" s="1"/>
  <c r="X18" i="514"/>
  <c r="Z18" i="514" s="1"/>
  <c r="C24" i="514"/>
  <c r="E23" i="514"/>
  <c r="H23" i="514"/>
  <c r="T23" i="514"/>
  <c r="V20" i="514"/>
  <c r="S20" i="514" s="1"/>
  <c r="Y20" i="514" s="1"/>
  <c r="Z20" i="514" s="1"/>
  <c r="K18" i="513"/>
  <c r="L18" i="513" s="1"/>
  <c r="Q18" i="513" s="1"/>
  <c r="AA18" i="513" s="1"/>
  <c r="J19" i="513" s="1"/>
  <c r="K19" i="513" s="1"/>
  <c r="L19" i="513" s="1"/>
  <c r="Q19" i="513" s="1"/>
  <c r="AA19" i="513" s="1"/>
  <c r="J20" i="513" s="1"/>
  <c r="D23" i="513"/>
  <c r="O22" i="513"/>
  <c r="M22" i="513"/>
  <c r="N22" i="513" s="1"/>
  <c r="R22" i="513"/>
  <c r="U22" i="513"/>
  <c r="C25" i="513"/>
  <c r="E24" i="513"/>
  <c r="H24" i="513"/>
  <c r="T24" i="513"/>
  <c r="V20" i="513"/>
  <c r="S20" i="513" s="1"/>
  <c r="Y20" i="513" s="1"/>
  <c r="X20" i="513"/>
  <c r="W21" i="513"/>
  <c r="X21" i="513" s="1"/>
  <c r="W21" i="512"/>
  <c r="C24" i="512"/>
  <c r="E23" i="512"/>
  <c r="H23" i="512"/>
  <c r="T23" i="512"/>
  <c r="V18" i="512"/>
  <c r="S18" i="512" s="1"/>
  <c r="Y18" i="512" s="1"/>
  <c r="X18" i="512"/>
  <c r="Z18" i="512" s="1"/>
  <c r="V17" i="512"/>
  <c r="S17" i="512" s="1"/>
  <c r="Y17" i="512" s="1"/>
  <c r="V19" i="512"/>
  <c r="S19" i="512" s="1"/>
  <c r="Y19" i="512" s="1"/>
  <c r="X17" i="512"/>
  <c r="X19" i="512"/>
  <c r="D23" i="512"/>
  <c r="O22" i="512"/>
  <c r="M22" i="512"/>
  <c r="N22" i="512" s="1"/>
  <c r="P22" i="512" s="1"/>
  <c r="R22" i="512"/>
  <c r="U22" i="512"/>
  <c r="V20" i="512"/>
  <c r="S20" i="512" s="1"/>
  <c r="Y20" i="512" s="1"/>
  <c r="Z20" i="512" s="1"/>
  <c r="Z17" i="511"/>
  <c r="AA17" i="511" s="1"/>
  <c r="J18" i="511" s="1"/>
  <c r="K18" i="511" s="1"/>
  <c r="L18" i="511" s="1"/>
  <c r="Q18" i="511" s="1"/>
  <c r="AA18" i="511" s="1"/>
  <c r="J19" i="511" s="1"/>
  <c r="M22" i="511"/>
  <c r="N22" i="511" s="1"/>
  <c r="D23" i="511"/>
  <c r="O22" i="511"/>
  <c r="U22" i="511"/>
  <c r="R22" i="511" s="1"/>
  <c r="C25" i="511"/>
  <c r="E24" i="511"/>
  <c r="H24" i="511"/>
  <c r="T24" i="511"/>
  <c r="V20" i="511"/>
  <c r="S20" i="511" s="1"/>
  <c r="Y20" i="511" s="1"/>
  <c r="W21" i="511"/>
  <c r="X20" i="511"/>
  <c r="Z20" i="511" s="1"/>
  <c r="W21" i="510"/>
  <c r="D23" i="510"/>
  <c r="O22" i="510"/>
  <c r="M22" i="510"/>
  <c r="N22" i="510" s="1"/>
  <c r="P22" i="510" s="1"/>
  <c r="U22" i="510"/>
  <c r="R22" i="510" s="1"/>
  <c r="V19" i="510"/>
  <c r="S19" i="510" s="1"/>
  <c r="Y19" i="510" s="1"/>
  <c r="Z19" i="510" s="1"/>
  <c r="V20" i="510"/>
  <c r="S20" i="510" s="1"/>
  <c r="Y20" i="510" s="1"/>
  <c r="Z20" i="510" s="1"/>
  <c r="P21" i="510"/>
  <c r="V18" i="510"/>
  <c r="S18" i="510" s="1"/>
  <c r="Y18" i="510" s="1"/>
  <c r="C24" i="510"/>
  <c r="E23" i="510"/>
  <c r="H23" i="510"/>
  <c r="T23" i="510"/>
  <c r="V17" i="510"/>
  <c r="S17" i="510" s="1"/>
  <c r="Y17" i="510" s="1"/>
  <c r="Z17" i="510" s="1"/>
  <c r="AA17" i="510" s="1"/>
  <c r="J18" i="510" s="1"/>
  <c r="X18" i="510"/>
  <c r="Z18" i="510" s="1"/>
  <c r="Z19" i="509"/>
  <c r="K18" i="509"/>
  <c r="L18" i="509" s="1"/>
  <c r="Q18" i="509" s="1"/>
  <c r="AA18" i="509" s="1"/>
  <c r="J19" i="509" s="1"/>
  <c r="W21" i="509"/>
  <c r="X21" i="509" s="1"/>
  <c r="C25" i="509"/>
  <c r="E24" i="509"/>
  <c r="H24" i="509"/>
  <c r="T24" i="509"/>
  <c r="D23" i="509"/>
  <c r="O22" i="509"/>
  <c r="M22" i="509"/>
  <c r="N22" i="509" s="1"/>
  <c r="P22" i="509" s="1"/>
  <c r="U22" i="509"/>
  <c r="R22" i="509" s="1"/>
  <c r="V20" i="509"/>
  <c r="S20" i="509" s="1"/>
  <c r="Y20" i="509" s="1"/>
  <c r="X20" i="509"/>
  <c r="Z20" i="509" s="1"/>
  <c r="K18" i="508"/>
  <c r="L18" i="508" s="1"/>
  <c r="Q18" i="508" s="1"/>
  <c r="AA18" i="508" s="1"/>
  <c r="J19" i="508" s="1"/>
  <c r="P21" i="508"/>
  <c r="W21" i="508"/>
  <c r="X21" i="508" s="1"/>
  <c r="V20" i="508"/>
  <c r="S20" i="508" s="1"/>
  <c r="Y20" i="508" s="1"/>
  <c r="H24" i="508"/>
  <c r="C25" i="508"/>
  <c r="E24" i="508"/>
  <c r="T24" i="508"/>
  <c r="X20" i="508"/>
  <c r="D23" i="508"/>
  <c r="O22" i="508"/>
  <c r="M22" i="508"/>
  <c r="N22" i="508" s="1"/>
  <c r="U22" i="508"/>
  <c r="R22" i="508" s="1"/>
  <c r="Z19" i="507"/>
  <c r="P21" i="507"/>
  <c r="W21" i="507"/>
  <c r="X21" i="507" s="1"/>
  <c r="C25" i="507"/>
  <c r="E24" i="507"/>
  <c r="H24" i="507"/>
  <c r="T24" i="507"/>
  <c r="M22" i="507"/>
  <c r="N22" i="507" s="1"/>
  <c r="D23" i="507"/>
  <c r="O22" i="507"/>
  <c r="U22" i="507"/>
  <c r="R22" i="507" s="1"/>
  <c r="V20" i="507"/>
  <c r="S20" i="507" s="1"/>
  <c r="Y20" i="507" s="1"/>
  <c r="Z20" i="507" s="1"/>
  <c r="K18" i="507"/>
  <c r="L18" i="507" s="1"/>
  <c r="Q18" i="507" s="1"/>
  <c r="AA18" i="507" s="1"/>
  <c r="J19" i="507" s="1"/>
  <c r="Z19" i="506"/>
  <c r="K18" i="506"/>
  <c r="L18" i="506" s="1"/>
  <c r="Q18" i="506" s="1"/>
  <c r="AA18" i="506" s="1"/>
  <c r="J19" i="506" s="1"/>
  <c r="W21" i="506"/>
  <c r="X21" i="506" s="1"/>
  <c r="C25" i="506"/>
  <c r="E24" i="506"/>
  <c r="H24" i="506"/>
  <c r="T24" i="506"/>
  <c r="M22" i="506"/>
  <c r="N22" i="506" s="1"/>
  <c r="D23" i="506"/>
  <c r="O22" i="506"/>
  <c r="U22" i="506"/>
  <c r="R22" i="506"/>
  <c r="V20" i="506"/>
  <c r="S20" i="506" s="1"/>
  <c r="Y20" i="506" s="1"/>
  <c r="X20" i="506"/>
  <c r="Z19" i="505"/>
  <c r="K18" i="505"/>
  <c r="L18" i="505" s="1"/>
  <c r="Q18" i="505" s="1"/>
  <c r="AA18" i="505" s="1"/>
  <c r="J19" i="505" s="1"/>
  <c r="W21" i="505"/>
  <c r="C25" i="505"/>
  <c r="E24" i="505"/>
  <c r="H24" i="505"/>
  <c r="T24" i="505"/>
  <c r="D23" i="505"/>
  <c r="O22" i="505"/>
  <c r="M22" i="505"/>
  <c r="N22" i="505" s="1"/>
  <c r="P22" i="505" s="1"/>
  <c r="U22" i="505"/>
  <c r="R22" i="505" s="1"/>
  <c r="V20" i="505"/>
  <c r="S20" i="505" s="1"/>
  <c r="Y20" i="505" s="1"/>
  <c r="X20" i="505"/>
  <c r="P21" i="504"/>
  <c r="Z19" i="504"/>
  <c r="W21" i="504"/>
  <c r="K18" i="504"/>
  <c r="L18" i="504" s="1"/>
  <c r="Q18" i="504" s="1"/>
  <c r="AA18" i="504" s="1"/>
  <c r="J19" i="504" s="1"/>
  <c r="C25" i="504"/>
  <c r="E24" i="504"/>
  <c r="H24" i="504"/>
  <c r="T24" i="504"/>
  <c r="V20" i="504"/>
  <c r="S20" i="504" s="1"/>
  <c r="Y20" i="504" s="1"/>
  <c r="Z20" i="504" s="1"/>
  <c r="D23" i="504"/>
  <c r="O22" i="504"/>
  <c r="M22" i="504"/>
  <c r="N22" i="504" s="1"/>
  <c r="P22" i="504" s="1"/>
  <c r="R22" i="504"/>
  <c r="U22" i="504"/>
  <c r="Z17" i="503"/>
  <c r="AA17" i="503" s="1"/>
  <c r="J18" i="503" s="1"/>
  <c r="K18" i="503" s="1"/>
  <c r="L18" i="503" s="1"/>
  <c r="Q18" i="503" s="1"/>
  <c r="AA18" i="503" s="1"/>
  <c r="J19" i="503" s="1"/>
  <c r="Z19" i="503"/>
  <c r="W21" i="503"/>
  <c r="D23" i="503"/>
  <c r="O22" i="503"/>
  <c r="M22" i="503"/>
  <c r="N22" i="503" s="1"/>
  <c r="P22" i="503" s="1"/>
  <c r="U22" i="503"/>
  <c r="R22" i="503" s="1"/>
  <c r="C25" i="503"/>
  <c r="E24" i="503"/>
  <c r="H24" i="503"/>
  <c r="T24" i="503"/>
  <c r="V20" i="503"/>
  <c r="S20" i="503" s="1"/>
  <c r="Y20" i="503" s="1"/>
  <c r="X20" i="503"/>
  <c r="D23" i="502"/>
  <c r="O22" i="502"/>
  <c r="M22" i="502"/>
  <c r="N22" i="502" s="1"/>
  <c r="U22" i="502"/>
  <c r="R22" i="502" s="1"/>
  <c r="C25" i="502"/>
  <c r="E24" i="502"/>
  <c r="H24" i="502"/>
  <c r="T24" i="502"/>
  <c r="V19" i="502"/>
  <c r="S19" i="502" s="1"/>
  <c r="Y19" i="502" s="1"/>
  <c r="Z19" i="502" s="1"/>
  <c r="V17" i="502"/>
  <c r="S17" i="502" s="1"/>
  <c r="Y17" i="502" s="1"/>
  <c r="X17" i="502"/>
  <c r="Z18" i="502"/>
  <c r="V18" i="502"/>
  <c r="S18" i="502" s="1"/>
  <c r="Y18" i="502" s="1"/>
  <c r="W21" i="502"/>
  <c r="X21" i="502" s="1"/>
  <c r="V20" i="502"/>
  <c r="S20" i="502" s="1"/>
  <c r="Y20" i="502" s="1"/>
  <c r="X20" i="502"/>
  <c r="Z20" i="502" s="1"/>
  <c r="Z19" i="501"/>
  <c r="Z17" i="501"/>
  <c r="AA17" i="501" s="1"/>
  <c r="J18" i="501" s="1"/>
  <c r="K18" i="501" s="1"/>
  <c r="L18" i="501" s="1"/>
  <c r="Q18" i="501" s="1"/>
  <c r="AA18" i="501" s="1"/>
  <c r="J19" i="501" s="1"/>
  <c r="Z18" i="501"/>
  <c r="W21" i="501"/>
  <c r="V20" i="501"/>
  <c r="S20" i="501" s="1"/>
  <c r="Y20" i="501" s="1"/>
  <c r="Z20" i="501" s="1"/>
  <c r="C25" i="501"/>
  <c r="E24" i="501"/>
  <c r="H24" i="501"/>
  <c r="T24" i="501"/>
  <c r="M22" i="501"/>
  <c r="N22" i="501" s="1"/>
  <c r="P22" i="501" s="1"/>
  <c r="D23" i="501"/>
  <c r="O22" i="501"/>
  <c r="U22" i="501"/>
  <c r="R22" i="501" s="1"/>
  <c r="W21" i="500"/>
  <c r="V20" i="500"/>
  <c r="S20" i="500" s="1"/>
  <c r="Y20" i="500" s="1"/>
  <c r="X20" i="500"/>
  <c r="V18" i="500"/>
  <c r="S18" i="500" s="1"/>
  <c r="Y18" i="500" s="1"/>
  <c r="D23" i="500"/>
  <c r="O22" i="500"/>
  <c r="M22" i="500"/>
  <c r="N22" i="500" s="1"/>
  <c r="P22" i="500" s="1"/>
  <c r="U22" i="500"/>
  <c r="R22" i="500" s="1"/>
  <c r="X18" i="500"/>
  <c r="V19" i="500"/>
  <c r="S19" i="500" s="1"/>
  <c r="Y19" i="500" s="1"/>
  <c r="X19" i="500"/>
  <c r="C24" i="500"/>
  <c r="H23" i="500"/>
  <c r="E23" i="500"/>
  <c r="T23" i="500"/>
  <c r="V17" i="500"/>
  <c r="S17" i="500" s="1"/>
  <c r="Y17" i="500" s="1"/>
  <c r="X17" i="500"/>
  <c r="D23" i="499"/>
  <c r="O22" i="499"/>
  <c r="M22" i="499"/>
  <c r="N22" i="499" s="1"/>
  <c r="P22" i="499" s="1"/>
  <c r="U22" i="499"/>
  <c r="R22" i="499" s="1"/>
  <c r="C25" i="499"/>
  <c r="H24" i="499"/>
  <c r="E24" i="499"/>
  <c r="T24" i="499"/>
  <c r="V18" i="499"/>
  <c r="S18" i="499" s="1"/>
  <c r="Y18" i="499" s="1"/>
  <c r="V17" i="499"/>
  <c r="S17" i="499" s="1"/>
  <c r="Y17" i="499" s="1"/>
  <c r="X18" i="499"/>
  <c r="X17" i="499"/>
  <c r="V19" i="499"/>
  <c r="S19" i="499" s="1"/>
  <c r="Y19" i="499" s="1"/>
  <c r="Z19" i="499" s="1"/>
  <c r="W21" i="499"/>
  <c r="V20" i="499"/>
  <c r="S20" i="499" s="1"/>
  <c r="Y20" i="499" s="1"/>
  <c r="P21" i="499"/>
  <c r="X20" i="499"/>
  <c r="W21" i="498"/>
  <c r="C26" i="498"/>
  <c r="E25" i="498"/>
  <c r="H25" i="498"/>
  <c r="T25" i="498"/>
  <c r="D23" i="498"/>
  <c r="O22" i="498"/>
  <c r="M22" i="498"/>
  <c r="N22" i="498" s="1"/>
  <c r="P22" i="498" s="1"/>
  <c r="U22" i="498"/>
  <c r="R22" i="498" s="1"/>
  <c r="V18" i="498"/>
  <c r="S18" i="498" s="1"/>
  <c r="Y18" i="498" s="1"/>
  <c r="Z18" i="498" s="1"/>
  <c r="V17" i="498"/>
  <c r="S17" i="498" s="1"/>
  <c r="Y17" i="498" s="1"/>
  <c r="Z17" i="498" s="1"/>
  <c r="AA17" i="498" s="1"/>
  <c r="J18" i="498" s="1"/>
  <c r="V19" i="498"/>
  <c r="S19" i="498" s="1"/>
  <c r="Y19" i="498" s="1"/>
  <c r="Z19" i="498" s="1"/>
  <c r="V20" i="498"/>
  <c r="S20" i="498" s="1"/>
  <c r="Y20" i="498" s="1"/>
  <c r="P21" i="498"/>
  <c r="X20" i="498"/>
  <c r="Z18" i="497"/>
  <c r="Z17" i="497"/>
  <c r="AA17" i="497" s="1"/>
  <c r="J18" i="497" s="1"/>
  <c r="K18" i="497" s="1"/>
  <c r="L18" i="497" s="1"/>
  <c r="Q18" i="497" s="1"/>
  <c r="AA18" i="497" s="1"/>
  <c r="J19" i="497" s="1"/>
  <c r="V20" i="497"/>
  <c r="S20" i="497" s="1"/>
  <c r="Y20" i="497" s="1"/>
  <c r="X20" i="497"/>
  <c r="Z20" i="497" s="1"/>
  <c r="W21" i="497"/>
  <c r="X21" i="497" s="1"/>
  <c r="P21" i="497"/>
  <c r="D23" i="497"/>
  <c r="O22" i="497"/>
  <c r="M22" i="497"/>
  <c r="N22" i="497" s="1"/>
  <c r="P22" i="497" s="1"/>
  <c r="U22" i="497"/>
  <c r="R22" i="497" s="1"/>
  <c r="C25" i="497"/>
  <c r="E24" i="497"/>
  <c r="H24" i="497"/>
  <c r="T24" i="497"/>
  <c r="D23" i="496"/>
  <c r="O22" i="496"/>
  <c r="M22" i="496"/>
  <c r="N22" i="496" s="1"/>
  <c r="P22" i="496" s="1"/>
  <c r="R22" i="496"/>
  <c r="U22" i="496"/>
  <c r="V19" i="496"/>
  <c r="S19" i="496" s="1"/>
  <c r="Y19" i="496" s="1"/>
  <c r="Z18" i="495"/>
  <c r="X19" i="496"/>
  <c r="C24" i="496"/>
  <c r="H23" i="496"/>
  <c r="E23" i="496"/>
  <c r="T23" i="496"/>
  <c r="V18" i="496"/>
  <c r="S18" i="496" s="1"/>
  <c r="Y18" i="496" s="1"/>
  <c r="W21" i="496"/>
  <c r="X18" i="496"/>
  <c r="V20" i="496"/>
  <c r="S20" i="496" s="1"/>
  <c r="Y20" i="496" s="1"/>
  <c r="V17" i="496"/>
  <c r="S17" i="496" s="1"/>
  <c r="Y17" i="496" s="1"/>
  <c r="Z17" i="496" s="1"/>
  <c r="AA17" i="496" s="1"/>
  <c r="J18" i="496" s="1"/>
  <c r="X20" i="496"/>
  <c r="Z17" i="495"/>
  <c r="AA17" i="495" s="1"/>
  <c r="J18" i="495" s="1"/>
  <c r="K18" i="495" s="1"/>
  <c r="L18" i="495" s="1"/>
  <c r="Q18" i="495" s="1"/>
  <c r="AA18" i="495" s="1"/>
  <c r="J19" i="495" s="1"/>
  <c r="Z19" i="495"/>
  <c r="V20" i="495"/>
  <c r="S20" i="495" s="1"/>
  <c r="Y20" i="495" s="1"/>
  <c r="Z20" i="495" s="1"/>
  <c r="W21" i="495"/>
  <c r="C27" i="495"/>
  <c r="H26" i="495"/>
  <c r="E26" i="495"/>
  <c r="T26" i="495"/>
  <c r="D23" i="495"/>
  <c r="O22" i="495"/>
  <c r="M22" i="495"/>
  <c r="N22" i="495" s="1"/>
  <c r="P22" i="495" s="1"/>
  <c r="U22" i="495"/>
  <c r="R22" i="495" s="1"/>
  <c r="Z18" i="494"/>
  <c r="Z19" i="494"/>
  <c r="W21" i="494"/>
  <c r="X21" i="494" s="1"/>
  <c r="K18" i="494"/>
  <c r="L18" i="494" s="1"/>
  <c r="Q18" i="494" s="1"/>
  <c r="AA18" i="494" s="1"/>
  <c r="J19" i="494" s="1"/>
  <c r="M22" i="494"/>
  <c r="N22" i="494" s="1"/>
  <c r="D23" i="494"/>
  <c r="O22" i="494"/>
  <c r="U22" i="494"/>
  <c r="R22" i="494" s="1"/>
  <c r="V20" i="494"/>
  <c r="S20" i="494" s="1"/>
  <c r="Y20" i="494" s="1"/>
  <c r="X20" i="494"/>
  <c r="C25" i="494"/>
  <c r="E24" i="494"/>
  <c r="H24" i="494"/>
  <c r="T24" i="494"/>
  <c r="P21" i="494"/>
  <c r="D23" i="493"/>
  <c r="O22" i="493"/>
  <c r="M22" i="493"/>
  <c r="N22" i="493" s="1"/>
  <c r="P22" i="493" s="1"/>
  <c r="U22" i="493"/>
  <c r="R22" i="493" s="1"/>
  <c r="C24" i="493"/>
  <c r="E23" i="493"/>
  <c r="H23" i="493"/>
  <c r="T23" i="493"/>
  <c r="V19" i="493"/>
  <c r="S19" i="493" s="1"/>
  <c r="Y19" i="493" s="1"/>
  <c r="V18" i="493"/>
  <c r="S18" i="493" s="1"/>
  <c r="Y18" i="493" s="1"/>
  <c r="Z18" i="493" s="1"/>
  <c r="X19" i="493"/>
  <c r="V20" i="493"/>
  <c r="S20" i="493" s="1"/>
  <c r="Y20" i="493" s="1"/>
  <c r="Z20" i="493" s="1"/>
  <c r="W21" i="493"/>
  <c r="X21" i="493" s="1"/>
  <c r="V17" i="493"/>
  <c r="S17" i="493" s="1"/>
  <c r="Y17" i="493" s="1"/>
  <c r="P21" i="493"/>
  <c r="X17" i="493"/>
  <c r="Z19" i="492"/>
  <c r="K18" i="492"/>
  <c r="L18" i="492" s="1"/>
  <c r="Q18" i="492" s="1"/>
  <c r="AA18" i="492" s="1"/>
  <c r="J19" i="492" s="1"/>
  <c r="W21" i="492"/>
  <c r="D23" i="492"/>
  <c r="O22" i="492"/>
  <c r="M22" i="492"/>
  <c r="N22" i="492" s="1"/>
  <c r="P22" i="492" s="1"/>
  <c r="U22" i="492"/>
  <c r="R22" i="492" s="1"/>
  <c r="C25" i="492"/>
  <c r="E24" i="492"/>
  <c r="H24" i="492"/>
  <c r="T24" i="492"/>
  <c r="V20" i="492"/>
  <c r="S20" i="492" s="1"/>
  <c r="Y20" i="492" s="1"/>
  <c r="X20" i="492"/>
  <c r="Z19" i="491"/>
  <c r="K18" i="491"/>
  <c r="L18" i="491" s="1"/>
  <c r="Q18" i="491" s="1"/>
  <c r="AA18" i="491" s="1"/>
  <c r="J19" i="491" s="1"/>
  <c r="W21" i="491"/>
  <c r="X21" i="491"/>
  <c r="V20" i="491"/>
  <c r="S20" i="491" s="1"/>
  <c r="Y20" i="491" s="1"/>
  <c r="P21" i="491"/>
  <c r="X20" i="491"/>
  <c r="Z20" i="491" s="1"/>
  <c r="M22" i="491"/>
  <c r="N22" i="491" s="1"/>
  <c r="D23" i="491"/>
  <c r="O22" i="491"/>
  <c r="U22" i="491"/>
  <c r="R22" i="491"/>
  <c r="C25" i="491"/>
  <c r="E24" i="491"/>
  <c r="H24" i="491"/>
  <c r="T24" i="491"/>
  <c r="W21" i="490"/>
  <c r="V19" i="490"/>
  <c r="S19" i="490" s="1"/>
  <c r="Y19" i="490" s="1"/>
  <c r="X19" i="490"/>
  <c r="D23" i="490"/>
  <c r="O22" i="490"/>
  <c r="M22" i="490"/>
  <c r="N22" i="490" s="1"/>
  <c r="P22" i="490" s="1"/>
  <c r="U22" i="490"/>
  <c r="R22" i="490" s="1"/>
  <c r="V17" i="490"/>
  <c r="S17" i="490" s="1"/>
  <c r="Y17" i="490" s="1"/>
  <c r="X17" i="490"/>
  <c r="V18" i="490"/>
  <c r="S18" i="490" s="1"/>
  <c r="Y18" i="490" s="1"/>
  <c r="X18" i="490"/>
  <c r="Z18" i="490" s="1"/>
  <c r="V20" i="490"/>
  <c r="S20" i="490" s="1"/>
  <c r="Y20" i="490" s="1"/>
  <c r="C26" i="490"/>
  <c r="E25" i="490"/>
  <c r="H25" i="490"/>
  <c r="T25" i="490"/>
  <c r="X20" i="490"/>
  <c r="Z18" i="489"/>
  <c r="Z17" i="489"/>
  <c r="AA17" i="489" s="1"/>
  <c r="J18" i="489" s="1"/>
  <c r="K18" i="489" s="1"/>
  <c r="L18" i="489" s="1"/>
  <c r="Q18" i="489" s="1"/>
  <c r="AA18" i="489" s="1"/>
  <c r="J19" i="489" s="1"/>
  <c r="Z19" i="489"/>
  <c r="W21" i="489"/>
  <c r="X21" i="489" s="1"/>
  <c r="C25" i="489"/>
  <c r="H24" i="489"/>
  <c r="E24" i="489"/>
  <c r="T24" i="489"/>
  <c r="D23" i="489"/>
  <c r="O22" i="489"/>
  <c r="M22" i="489"/>
  <c r="N22" i="489" s="1"/>
  <c r="P22" i="489" s="1"/>
  <c r="U22" i="489"/>
  <c r="R22" i="489" s="1"/>
  <c r="P21" i="489"/>
  <c r="V20" i="489"/>
  <c r="S20" i="489" s="1"/>
  <c r="Y20" i="489" s="1"/>
  <c r="X20" i="489"/>
  <c r="Z19" i="488"/>
  <c r="K18" i="488"/>
  <c r="L18" i="488" s="1"/>
  <c r="Q18" i="488" s="1"/>
  <c r="AA18" i="488" s="1"/>
  <c r="J19" i="488" s="1"/>
  <c r="W21" i="488"/>
  <c r="X21" i="488" s="1"/>
  <c r="C24" i="488"/>
  <c r="E23" i="488"/>
  <c r="H23" i="488"/>
  <c r="T23" i="488"/>
  <c r="M22" i="488"/>
  <c r="N22" i="488" s="1"/>
  <c r="D23" i="488"/>
  <c r="O22" i="488"/>
  <c r="U22" i="488"/>
  <c r="R22" i="488"/>
  <c r="V20" i="488"/>
  <c r="S20" i="488" s="1"/>
  <c r="Y20" i="488" s="1"/>
  <c r="X20" i="488"/>
  <c r="V18" i="487"/>
  <c r="S18" i="487" s="1"/>
  <c r="Y18" i="487" s="1"/>
  <c r="X18" i="487"/>
  <c r="Z18" i="487" s="1"/>
  <c r="D23" i="487"/>
  <c r="O22" i="487"/>
  <c r="M22" i="487"/>
  <c r="N22" i="487" s="1"/>
  <c r="P22" i="487" s="1"/>
  <c r="U22" i="487"/>
  <c r="R22" i="487" s="1"/>
  <c r="V19" i="487"/>
  <c r="S19" i="487" s="1"/>
  <c r="Y19" i="487" s="1"/>
  <c r="V17" i="487"/>
  <c r="S17" i="487" s="1"/>
  <c r="Y17" i="487" s="1"/>
  <c r="X19" i="487"/>
  <c r="X17" i="487"/>
  <c r="C24" i="487"/>
  <c r="E23" i="487"/>
  <c r="H23" i="487"/>
  <c r="T23" i="487"/>
  <c r="V20" i="487"/>
  <c r="S20" i="487" s="1"/>
  <c r="Y20" i="487" s="1"/>
  <c r="Z20" i="487" s="1"/>
  <c r="W21" i="487"/>
  <c r="X21" i="487" s="1"/>
  <c r="Z19" i="486"/>
  <c r="K18" i="486"/>
  <c r="L18" i="486" s="1"/>
  <c r="Q18" i="486" s="1"/>
  <c r="AA18" i="486" s="1"/>
  <c r="J19" i="486" s="1"/>
  <c r="M22" i="486"/>
  <c r="N22" i="486" s="1"/>
  <c r="D23" i="486"/>
  <c r="O22" i="486"/>
  <c r="U22" i="486"/>
  <c r="R22" i="486" s="1"/>
  <c r="C25" i="486"/>
  <c r="E24" i="486"/>
  <c r="H24" i="486"/>
  <c r="T24" i="486"/>
  <c r="W21" i="486"/>
  <c r="X21" i="486"/>
  <c r="V20" i="486"/>
  <c r="S20" i="486" s="1"/>
  <c r="Y20" i="486" s="1"/>
  <c r="X20" i="486"/>
  <c r="Z20" i="486" s="1"/>
  <c r="Z19" i="485"/>
  <c r="W21" i="485"/>
  <c r="K19" i="485"/>
  <c r="L19" i="485" s="1"/>
  <c r="Q19" i="485" s="1"/>
  <c r="AA19" i="485" s="1"/>
  <c r="J20" i="485" s="1"/>
  <c r="M22" i="485"/>
  <c r="N22" i="485" s="1"/>
  <c r="P22" i="485" s="1"/>
  <c r="D23" i="485"/>
  <c r="O22" i="485"/>
  <c r="U22" i="485"/>
  <c r="R22" i="485" s="1"/>
  <c r="C26" i="485"/>
  <c r="E25" i="485"/>
  <c r="H25" i="485"/>
  <c r="T25" i="485"/>
  <c r="V20" i="485"/>
  <c r="S20" i="485" s="1"/>
  <c r="Y20" i="485" s="1"/>
  <c r="X20" i="485"/>
  <c r="B11" i="4"/>
  <c r="G2" i="2"/>
  <c r="B2" i="4"/>
  <c r="B4" i="4"/>
  <c r="B3" i="4"/>
  <c r="A15" i="4"/>
  <c r="Z19" i="548" l="1"/>
  <c r="Z17" i="548"/>
  <c r="AA17" i="548" s="1"/>
  <c r="J18" i="548" s="1"/>
  <c r="W22" i="548"/>
  <c r="K18" i="548"/>
  <c r="L18" i="548"/>
  <c r="Q18" i="548" s="1"/>
  <c r="AA18" i="548" s="1"/>
  <c r="J19" i="548" s="1"/>
  <c r="C28" i="548"/>
  <c r="E27" i="548"/>
  <c r="H27" i="548"/>
  <c r="T27" i="548"/>
  <c r="D24" i="548"/>
  <c r="O23" i="548"/>
  <c r="M23" i="548"/>
  <c r="N23" i="548" s="1"/>
  <c r="P23" i="548" s="1"/>
  <c r="U23" i="548"/>
  <c r="R23" i="548" s="1"/>
  <c r="V21" i="548"/>
  <c r="S21" i="548" s="1"/>
  <c r="Y21" i="548" s="1"/>
  <c r="X21" i="548"/>
  <c r="Z20" i="547"/>
  <c r="K19" i="547"/>
  <c r="L19" i="547" s="1"/>
  <c r="Q19" i="547" s="1"/>
  <c r="AA19" i="547" s="1"/>
  <c r="J20" i="547" s="1"/>
  <c r="W22" i="547"/>
  <c r="P22" i="547"/>
  <c r="C26" i="547"/>
  <c r="E25" i="547"/>
  <c r="H25" i="547"/>
  <c r="T25" i="547"/>
  <c r="V21" i="547"/>
  <c r="S21" i="547" s="1"/>
  <c r="Y21" i="547" s="1"/>
  <c r="D24" i="547"/>
  <c r="O23" i="547"/>
  <c r="M23" i="547"/>
  <c r="N23" i="547" s="1"/>
  <c r="P23" i="547" s="1"/>
  <c r="U23" i="547"/>
  <c r="R23" i="547"/>
  <c r="X21" i="547"/>
  <c r="Z21" i="547" s="1"/>
  <c r="Z20" i="546"/>
  <c r="W22" i="546"/>
  <c r="K19" i="546"/>
  <c r="L19" i="546" s="1"/>
  <c r="Q19" i="546" s="1"/>
  <c r="AA19" i="546" s="1"/>
  <c r="J20" i="546" s="1"/>
  <c r="C27" i="546"/>
  <c r="H26" i="546"/>
  <c r="E26" i="546"/>
  <c r="T26" i="546"/>
  <c r="V21" i="546"/>
  <c r="S21" i="546" s="1"/>
  <c r="Y21" i="546" s="1"/>
  <c r="M23" i="546"/>
  <c r="N23" i="546" s="1"/>
  <c r="D24" i="546"/>
  <c r="O23" i="546"/>
  <c r="U23" i="546"/>
  <c r="R23" i="546" s="1"/>
  <c r="X21" i="546"/>
  <c r="P22" i="545"/>
  <c r="Z19" i="545"/>
  <c r="W22" i="545"/>
  <c r="K18" i="545"/>
  <c r="L18" i="545" s="1"/>
  <c r="Q18" i="545" s="1"/>
  <c r="AA18" i="545" s="1"/>
  <c r="J19" i="545" s="1"/>
  <c r="C25" i="545"/>
  <c r="E24" i="545"/>
  <c r="H24" i="545"/>
  <c r="T24" i="545"/>
  <c r="D24" i="545"/>
  <c r="O23" i="545"/>
  <c r="M23" i="545"/>
  <c r="N23" i="545" s="1"/>
  <c r="P23" i="545" s="1"/>
  <c r="R23" i="545"/>
  <c r="U23" i="545"/>
  <c r="V21" i="545"/>
  <c r="S21" i="545" s="1"/>
  <c r="Y21" i="545" s="1"/>
  <c r="X21" i="545"/>
  <c r="K18" i="544"/>
  <c r="L18" i="544" s="1"/>
  <c r="Q18" i="544" s="1"/>
  <c r="AA18" i="544" s="1"/>
  <c r="J19" i="544" s="1"/>
  <c r="D24" i="544"/>
  <c r="O23" i="544"/>
  <c r="M23" i="544"/>
  <c r="N23" i="544" s="1"/>
  <c r="P23" i="544" s="1"/>
  <c r="U23" i="544"/>
  <c r="R23" i="544" s="1"/>
  <c r="C25" i="544"/>
  <c r="H24" i="544"/>
  <c r="E24" i="544"/>
  <c r="T24" i="544"/>
  <c r="V21" i="544"/>
  <c r="S21" i="544" s="1"/>
  <c r="Y21" i="544" s="1"/>
  <c r="X21" i="544"/>
  <c r="W22" i="544"/>
  <c r="P22" i="544"/>
  <c r="K19" i="543"/>
  <c r="L19" i="543" s="1"/>
  <c r="Q19" i="543" s="1"/>
  <c r="AA19" i="543" s="1"/>
  <c r="J20" i="543" s="1"/>
  <c r="P22" i="543"/>
  <c r="C26" i="543"/>
  <c r="H25" i="543"/>
  <c r="E25" i="543"/>
  <c r="T25" i="543"/>
  <c r="V21" i="543"/>
  <c r="S21" i="543" s="1"/>
  <c r="Y21" i="543" s="1"/>
  <c r="X21" i="543"/>
  <c r="W22" i="543"/>
  <c r="D24" i="543"/>
  <c r="O23" i="543"/>
  <c r="M23" i="543"/>
  <c r="N23" i="543" s="1"/>
  <c r="U23" i="543"/>
  <c r="R23" i="543"/>
  <c r="Z20" i="542"/>
  <c r="W22" i="542"/>
  <c r="C26" i="542"/>
  <c r="H25" i="542"/>
  <c r="E25" i="542"/>
  <c r="T25" i="542"/>
  <c r="V21" i="542"/>
  <c r="S21" i="542" s="1"/>
  <c r="Y21" i="542" s="1"/>
  <c r="M23" i="542"/>
  <c r="N23" i="542" s="1"/>
  <c r="P23" i="542" s="1"/>
  <c r="D24" i="542"/>
  <c r="O23" i="542"/>
  <c r="U23" i="542"/>
  <c r="R23" i="542" s="1"/>
  <c r="X21" i="542"/>
  <c r="K19" i="542"/>
  <c r="L19" i="542" s="1"/>
  <c r="Q19" i="542" s="1"/>
  <c r="AA19" i="542" s="1"/>
  <c r="J20" i="542" s="1"/>
  <c r="M23" i="541"/>
  <c r="N23" i="541" s="1"/>
  <c r="D24" i="541"/>
  <c r="O23" i="541"/>
  <c r="U23" i="541"/>
  <c r="R23" i="541" s="1"/>
  <c r="C26" i="541"/>
  <c r="E25" i="541"/>
  <c r="H25" i="541"/>
  <c r="T25" i="541"/>
  <c r="W22" i="541"/>
  <c r="X22" i="541" s="1"/>
  <c r="K19" i="541"/>
  <c r="L19" i="541" s="1"/>
  <c r="Q19" i="541" s="1"/>
  <c r="AA19" i="541" s="1"/>
  <c r="J20" i="541" s="1"/>
  <c r="V21" i="541"/>
  <c r="S21" i="541" s="1"/>
  <c r="Y21" i="541" s="1"/>
  <c r="X21" i="541"/>
  <c r="Z21" i="541" s="1"/>
  <c r="W22" i="540"/>
  <c r="X22" i="540" s="1"/>
  <c r="K19" i="540"/>
  <c r="L19" i="540" s="1"/>
  <c r="Q19" i="540" s="1"/>
  <c r="AA19" i="540" s="1"/>
  <c r="J20" i="540" s="1"/>
  <c r="C26" i="540"/>
  <c r="E25" i="540"/>
  <c r="H25" i="540"/>
  <c r="T25" i="540"/>
  <c r="M23" i="540"/>
  <c r="N23" i="540" s="1"/>
  <c r="P23" i="540" s="1"/>
  <c r="D24" i="540"/>
  <c r="O23" i="540"/>
  <c r="U23" i="540"/>
  <c r="R23" i="540"/>
  <c r="V21" i="540"/>
  <c r="S21" i="540" s="1"/>
  <c r="Y21" i="540" s="1"/>
  <c r="X21" i="540"/>
  <c r="Z18" i="539"/>
  <c r="Z19" i="539"/>
  <c r="W22" i="539"/>
  <c r="V21" i="539"/>
  <c r="S21" i="539" s="1"/>
  <c r="Y21" i="539" s="1"/>
  <c r="Z21" i="539" s="1"/>
  <c r="C27" i="539"/>
  <c r="H26" i="539"/>
  <c r="E26" i="539"/>
  <c r="T26" i="539"/>
  <c r="K18" i="539"/>
  <c r="L18" i="539" s="1"/>
  <c r="Q18" i="539" s="1"/>
  <c r="AA18" i="539" s="1"/>
  <c r="J19" i="539" s="1"/>
  <c r="D24" i="539"/>
  <c r="O23" i="539"/>
  <c r="M23" i="539"/>
  <c r="N23" i="539" s="1"/>
  <c r="P23" i="539" s="1"/>
  <c r="U23" i="539"/>
  <c r="R23" i="539" s="1"/>
  <c r="Z20" i="538"/>
  <c r="W22" i="538"/>
  <c r="K19" i="538"/>
  <c r="L19" i="538" s="1"/>
  <c r="Q19" i="538" s="1"/>
  <c r="AA19" i="538" s="1"/>
  <c r="J20" i="538" s="1"/>
  <c r="D24" i="538"/>
  <c r="O23" i="538"/>
  <c r="M23" i="538"/>
  <c r="N23" i="538" s="1"/>
  <c r="U23" i="538"/>
  <c r="R23" i="538"/>
  <c r="P22" i="538"/>
  <c r="C26" i="538"/>
  <c r="E25" i="538"/>
  <c r="H25" i="538"/>
  <c r="T25" i="538"/>
  <c r="V21" i="538"/>
  <c r="S21" i="538" s="1"/>
  <c r="Y21" i="538" s="1"/>
  <c r="X21" i="538"/>
  <c r="Z18" i="537"/>
  <c r="Z19" i="537"/>
  <c r="K18" i="537"/>
  <c r="L18" i="537" s="1"/>
  <c r="Q18" i="537" s="1"/>
  <c r="AA18" i="537" s="1"/>
  <c r="J19" i="537" s="1"/>
  <c r="W22" i="537"/>
  <c r="V21" i="537"/>
  <c r="S21" i="537" s="1"/>
  <c r="Y21" i="537" s="1"/>
  <c r="C25" i="537"/>
  <c r="H24" i="537"/>
  <c r="E24" i="537"/>
  <c r="T24" i="537"/>
  <c r="D24" i="537"/>
  <c r="O23" i="537"/>
  <c r="M23" i="537"/>
  <c r="N23" i="537" s="1"/>
  <c r="P23" i="537" s="1"/>
  <c r="U23" i="537"/>
  <c r="R23" i="537" s="1"/>
  <c r="X21" i="537"/>
  <c r="Z21" i="537" s="1"/>
  <c r="Z17" i="536"/>
  <c r="AA17" i="536" s="1"/>
  <c r="J18" i="536" s="1"/>
  <c r="K18" i="536" s="1"/>
  <c r="L18" i="536" s="1"/>
  <c r="Q18" i="536" s="1"/>
  <c r="AA18" i="536" s="1"/>
  <c r="J19" i="536" s="1"/>
  <c r="W22" i="536"/>
  <c r="D24" i="536"/>
  <c r="O23" i="536"/>
  <c r="M23" i="536"/>
  <c r="N23" i="536" s="1"/>
  <c r="P23" i="536" s="1"/>
  <c r="U23" i="536"/>
  <c r="R23" i="536" s="1"/>
  <c r="C26" i="536"/>
  <c r="H25" i="536"/>
  <c r="E25" i="536"/>
  <c r="T25" i="536"/>
  <c r="V21" i="536"/>
  <c r="S21" i="536" s="1"/>
  <c r="Y21" i="536" s="1"/>
  <c r="X21" i="536"/>
  <c r="Z21" i="536" s="1"/>
  <c r="Z18" i="535"/>
  <c r="Z19" i="535"/>
  <c r="Z20" i="535"/>
  <c r="Z17" i="535"/>
  <c r="AA17" i="535" s="1"/>
  <c r="J18" i="535" s="1"/>
  <c r="K18" i="535" s="1"/>
  <c r="L18" i="535" s="1"/>
  <c r="Q18" i="535" s="1"/>
  <c r="AA18" i="535" s="1"/>
  <c r="J19" i="535" s="1"/>
  <c r="W22" i="535"/>
  <c r="D24" i="535"/>
  <c r="O23" i="535"/>
  <c r="M23" i="535"/>
  <c r="N23" i="535" s="1"/>
  <c r="R23" i="535"/>
  <c r="U23" i="535"/>
  <c r="C25" i="535"/>
  <c r="E24" i="535"/>
  <c r="H24" i="535"/>
  <c r="T24" i="535"/>
  <c r="V21" i="535"/>
  <c r="S21" i="535" s="1"/>
  <c r="Y21" i="535" s="1"/>
  <c r="X21" i="535"/>
  <c r="P22" i="534"/>
  <c r="W22" i="534"/>
  <c r="D24" i="534"/>
  <c r="O23" i="534"/>
  <c r="M23" i="534"/>
  <c r="N23" i="534" s="1"/>
  <c r="P23" i="534" s="1"/>
  <c r="U23" i="534"/>
  <c r="R23" i="534" s="1"/>
  <c r="V21" i="534"/>
  <c r="S21" i="534" s="1"/>
  <c r="Y21" i="534" s="1"/>
  <c r="C25" i="534"/>
  <c r="E24" i="534"/>
  <c r="H24" i="534"/>
  <c r="T24" i="534"/>
  <c r="X21" i="534"/>
  <c r="K19" i="534"/>
  <c r="L19" i="534" s="1"/>
  <c r="Q19" i="534" s="1"/>
  <c r="AA19" i="534" s="1"/>
  <c r="J20" i="534" s="1"/>
  <c r="P22" i="533"/>
  <c r="W22" i="533"/>
  <c r="K19" i="533"/>
  <c r="L19" i="533" s="1"/>
  <c r="Q19" i="533" s="1"/>
  <c r="AA19" i="533" s="1"/>
  <c r="J20" i="533" s="1"/>
  <c r="D24" i="533"/>
  <c r="O23" i="533"/>
  <c r="M23" i="533"/>
  <c r="N23" i="533" s="1"/>
  <c r="P23" i="533" s="1"/>
  <c r="U23" i="533"/>
  <c r="R23" i="533" s="1"/>
  <c r="C26" i="533"/>
  <c r="H25" i="533"/>
  <c r="E25" i="533"/>
  <c r="T25" i="533"/>
  <c r="V21" i="533"/>
  <c r="S21" i="533" s="1"/>
  <c r="Y21" i="533" s="1"/>
  <c r="X21" i="533"/>
  <c r="P22" i="532"/>
  <c r="K19" i="532"/>
  <c r="L19" i="532" s="1"/>
  <c r="Q19" i="532" s="1"/>
  <c r="AA19" i="532" s="1"/>
  <c r="J20" i="532" s="1"/>
  <c r="D24" i="532"/>
  <c r="O23" i="532"/>
  <c r="M23" i="532"/>
  <c r="N23" i="532" s="1"/>
  <c r="U23" i="532"/>
  <c r="R23" i="532"/>
  <c r="C26" i="532"/>
  <c r="H25" i="532"/>
  <c r="E25" i="532"/>
  <c r="T25" i="532"/>
  <c r="W22" i="532"/>
  <c r="X22" i="532" s="1"/>
  <c r="V21" i="532"/>
  <c r="S21" i="532" s="1"/>
  <c r="Y21" i="532" s="1"/>
  <c r="Z21" i="532" s="1"/>
  <c r="Z20" i="531"/>
  <c r="W22" i="531"/>
  <c r="K19" i="531"/>
  <c r="L19" i="531" s="1"/>
  <c r="Q19" i="531" s="1"/>
  <c r="AA19" i="531" s="1"/>
  <c r="J20" i="531" s="1"/>
  <c r="D24" i="531"/>
  <c r="O23" i="531"/>
  <c r="M23" i="531"/>
  <c r="N23" i="531" s="1"/>
  <c r="R23" i="531"/>
  <c r="U23" i="531"/>
  <c r="P22" i="531"/>
  <c r="C26" i="531"/>
  <c r="E25" i="531"/>
  <c r="H25" i="531"/>
  <c r="T25" i="531"/>
  <c r="V21" i="531"/>
  <c r="S21" i="531" s="1"/>
  <c r="Y21" i="531" s="1"/>
  <c r="Z21" i="531" s="1"/>
  <c r="W22" i="530"/>
  <c r="X22" i="530" s="1"/>
  <c r="C26" i="530"/>
  <c r="H25" i="530"/>
  <c r="E25" i="530"/>
  <c r="T25" i="530"/>
  <c r="M23" i="530"/>
  <c r="N23" i="530" s="1"/>
  <c r="P23" i="530" s="1"/>
  <c r="D24" i="530"/>
  <c r="O23" i="530"/>
  <c r="U23" i="530"/>
  <c r="R23" i="530" s="1"/>
  <c r="K19" i="530"/>
  <c r="L19" i="530" s="1"/>
  <c r="Q19" i="530" s="1"/>
  <c r="AA19" i="530" s="1"/>
  <c r="J20" i="530" s="1"/>
  <c r="V21" i="530"/>
  <c r="S21" i="530" s="1"/>
  <c r="Y21" i="530" s="1"/>
  <c r="X21" i="530"/>
  <c r="Z21" i="530" s="1"/>
  <c r="Z20" i="529"/>
  <c r="K19" i="529"/>
  <c r="L19" i="529" s="1"/>
  <c r="Q19" i="529" s="1"/>
  <c r="AA19" i="529" s="1"/>
  <c r="J20" i="529" s="1"/>
  <c r="W22" i="529"/>
  <c r="X22" i="529" s="1"/>
  <c r="C26" i="529"/>
  <c r="H25" i="529"/>
  <c r="E25" i="529"/>
  <c r="T25" i="529"/>
  <c r="D24" i="529"/>
  <c r="O23" i="529"/>
  <c r="M23" i="529"/>
  <c r="N23" i="529" s="1"/>
  <c r="P23" i="529" s="1"/>
  <c r="U23" i="529"/>
  <c r="R23" i="529"/>
  <c r="P22" i="529"/>
  <c r="V21" i="529"/>
  <c r="S21" i="529" s="1"/>
  <c r="Y21" i="529" s="1"/>
  <c r="Z21" i="529" s="1"/>
  <c r="Z20" i="528"/>
  <c r="K18" i="528"/>
  <c r="L18" i="528" s="1"/>
  <c r="Q18" i="528" s="1"/>
  <c r="AA18" i="528" s="1"/>
  <c r="J19" i="528" s="1"/>
  <c r="W22" i="528"/>
  <c r="P22" i="528"/>
  <c r="C26" i="528"/>
  <c r="E25" i="528"/>
  <c r="H25" i="528"/>
  <c r="T25" i="528"/>
  <c r="D24" i="528"/>
  <c r="O23" i="528"/>
  <c r="M23" i="528"/>
  <c r="N23" i="528" s="1"/>
  <c r="P23" i="528" s="1"/>
  <c r="U23" i="528"/>
  <c r="R23" i="528" s="1"/>
  <c r="V21" i="528"/>
  <c r="S21" i="528" s="1"/>
  <c r="Y21" i="528" s="1"/>
  <c r="X21" i="528"/>
  <c r="Z21" i="527"/>
  <c r="W23" i="527"/>
  <c r="X23" i="527"/>
  <c r="K19" i="527"/>
  <c r="L19" i="527" s="1"/>
  <c r="Q19" i="527" s="1"/>
  <c r="AA19" i="527" s="1"/>
  <c r="J20" i="527" s="1"/>
  <c r="M24" i="527"/>
  <c r="N24" i="527" s="1"/>
  <c r="P24" i="527" s="1"/>
  <c r="D25" i="527"/>
  <c r="O24" i="527"/>
  <c r="U24" i="527"/>
  <c r="R24" i="527" s="1"/>
  <c r="C26" i="527"/>
  <c r="E25" i="527"/>
  <c r="H25" i="527"/>
  <c r="T25" i="527"/>
  <c r="V22" i="527"/>
  <c r="S22" i="527" s="1"/>
  <c r="Y22" i="527" s="1"/>
  <c r="Z22" i="527" s="1"/>
  <c r="Z20" i="526"/>
  <c r="K19" i="526"/>
  <c r="L19" i="526" s="1"/>
  <c r="Q19" i="526" s="1"/>
  <c r="AA19" i="526" s="1"/>
  <c r="J20" i="526" s="1"/>
  <c r="D24" i="526"/>
  <c r="O23" i="526"/>
  <c r="M23" i="526"/>
  <c r="N23" i="526" s="1"/>
  <c r="P23" i="526" s="1"/>
  <c r="U23" i="526"/>
  <c r="R23" i="526" s="1"/>
  <c r="W22" i="526"/>
  <c r="P22" i="526"/>
  <c r="C26" i="526"/>
  <c r="E25" i="526"/>
  <c r="H25" i="526"/>
  <c r="T25" i="526"/>
  <c r="V21" i="526"/>
  <c r="S21" i="526" s="1"/>
  <c r="Y21" i="526" s="1"/>
  <c r="Z21" i="526" s="1"/>
  <c r="P22" i="525"/>
  <c r="W22" i="525"/>
  <c r="X22" i="525" s="1"/>
  <c r="C28" i="525"/>
  <c r="E27" i="525"/>
  <c r="H27" i="525"/>
  <c r="T27" i="525"/>
  <c r="V21" i="525"/>
  <c r="S21" i="525" s="1"/>
  <c r="Y21" i="525" s="1"/>
  <c r="D24" i="525"/>
  <c r="O23" i="525"/>
  <c r="M23" i="525"/>
  <c r="N23" i="525" s="1"/>
  <c r="P23" i="525" s="1"/>
  <c r="U23" i="525"/>
  <c r="R23" i="525" s="1"/>
  <c r="X21" i="525"/>
  <c r="K19" i="525"/>
  <c r="L19" i="525" s="1"/>
  <c r="Q19" i="525" s="1"/>
  <c r="AA19" i="525" s="1"/>
  <c r="J20" i="525" s="1"/>
  <c r="Z20" i="524"/>
  <c r="K19" i="524"/>
  <c r="L19" i="524" s="1"/>
  <c r="Q19" i="524" s="1"/>
  <c r="AA19" i="524" s="1"/>
  <c r="J20" i="524" s="1"/>
  <c r="W22" i="524"/>
  <c r="C26" i="524"/>
  <c r="E25" i="524"/>
  <c r="H25" i="524"/>
  <c r="T25" i="524"/>
  <c r="D24" i="524"/>
  <c r="O23" i="524"/>
  <c r="M23" i="524"/>
  <c r="N23" i="524" s="1"/>
  <c r="U23" i="524"/>
  <c r="R23" i="524" s="1"/>
  <c r="P22" i="524"/>
  <c r="V21" i="524"/>
  <c r="S21" i="524" s="1"/>
  <c r="Y21" i="524" s="1"/>
  <c r="X21" i="524"/>
  <c r="Z20" i="523"/>
  <c r="K19" i="523"/>
  <c r="L19" i="523" s="1"/>
  <c r="Q19" i="523" s="1"/>
  <c r="AA19" i="523" s="1"/>
  <c r="J20" i="523" s="1"/>
  <c r="W22" i="523"/>
  <c r="C26" i="523"/>
  <c r="H25" i="523"/>
  <c r="E25" i="523"/>
  <c r="T25" i="523"/>
  <c r="V21" i="523"/>
  <c r="S21" i="523" s="1"/>
  <c r="Y21" i="523" s="1"/>
  <c r="Z21" i="523" s="1"/>
  <c r="D24" i="523"/>
  <c r="O23" i="523"/>
  <c r="M23" i="523"/>
  <c r="N23" i="523" s="1"/>
  <c r="P23" i="523" s="1"/>
  <c r="U23" i="523"/>
  <c r="R23" i="523" s="1"/>
  <c r="P22" i="522"/>
  <c r="W22" i="522"/>
  <c r="K19" i="522"/>
  <c r="L19" i="522" s="1"/>
  <c r="Q19" i="522" s="1"/>
  <c r="AA19" i="522" s="1"/>
  <c r="J20" i="522" s="1"/>
  <c r="V21" i="522"/>
  <c r="S21" i="522" s="1"/>
  <c r="Y21" i="522" s="1"/>
  <c r="Z21" i="522" s="1"/>
  <c r="C26" i="522"/>
  <c r="H25" i="522"/>
  <c r="E25" i="522"/>
  <c r="T25" i="522"/>
  <c r="D24" i="522"/>
  <c r="O23" i="522"/>
  <c r="M23" i="522"/>
  <c r="N23" i="522" s="1"/>
  <c r="U23" i="522"/>
  <c r="R23" i="522" s="1"/>
  <c r="Z20" i="521"/>
  <c r="W22" i="521"/>
  <c r="K19" i="521"/>
  <c r="L19" i="521" s="1"/>
  <c r="Q19" i="521" s="1"/>
  <c r="AA19" i="521" s="1"/>
  <c r="J20" i="521" s="1"/>
  <c r="M23" i="521"/>
  <c r="N23" i="521" s="1"/>
  <c r="D24" i="521"/>
  <c r="O23" i="521"/>
  <c r="U23" i="521"/>
  <c r="R23" i="521" s="1"/>
  <c r="P22" i="521"/>
  <c r="C27" i="521"/>
  <c r="H26" i="521"/>
  <c r="E26" i="521"/>
  <c r="T26" i="521"/>
  <c r="V21" i="521"/>
  <c r="S21" i="521" s="1"/>
  <c r="Y21" i="521" s="1"/>
  <c r="X21" i="521"/>
  <c r="Z21" i="521" s="1"/>
  <c r="Z20" i="520"/>
  <c r="W22" i="520"/>
  <c r="V21" i="520"/>
  <c r="S21" i="520" s="1"/>
  <c r="Y21" i="520" s="1"/>
  <c r="Z21" i="520" s="1"/>
  <c r="D24" i="520"/>
  <c r="O23" i="520"/>
  <c r="M23" i="520"/>
  <c r="N23" i="520" s="1"/>
  <c r="P23" i="520" s="1"/>
  <c r="U23" i="520"/>
  <c r="R23" i="520"/>
  <c r="C27" i="520"/>
  <c r="H26" i="520"/>
  <c r="E26" i="520"/>
  <c r="T26" i="520"/>
  <c r="K20" i="520"/>
  <c r="L20" i="520" s="1"/>
  <c r="Q20" i="520" s="1"/>
  <c r="AA20" i="520" s="1"/>
  <c r="J21" i="520" s="1"/>
  <c r="P22" i="520"/>
  <c r="Z17" i="519"/>
  <c r="AA17" i="519" s="1"/>
  <c r="J18" i="519" s="1"/>
  <c r="K18" i="519" s="1"/>
  <c r="L18" i="519" s="1"/>
  <c r="Q18" i="519" s="1"/>
  <c r="AA18" i="519" s="1"/>
  <c r="J19" i="519" s="1"/>
  <c r="Z21" i="519"/>
  <c r="W23" i="519"/>
  <c r="X23" i="519"/>
  <c r="C26" i="519"/>
  <c r="H25" i="519"/>
  <c r="E25" i="519"/>
  <c r="T25" i="519"/>
  <c r="V22" i="519"/>
  <c r="S22" i="519" s="1"/>
  <c r="Y22" i="519" s="1"/>
  <c r="V20" i="519"/>
  <c r="S20" i="519" s="1"/>
  <c r="Y20" i="519" s="1"/>
  <c r="Z20" i="519" s="1"/>
  <c r="M24" i="519"/>
  <c r="N24" i="519" s="1"/>
  <c r="D25" i="519"/>
  <c r="O24" i="519"/>
  <c r="U24" i="519"/>
  <c r="R24" i="519" s="1"/>
  <c r="X22" i="519"/>
  <c r="Z22" i="519" s="1"/>
  <c r="Z20" i="518"/>
  <c r="K19" i="518"/>
  <c r="L19" i="518" s="1"/>
  <c r="Q19" i="518" s="1"/>
  <c r="AA19" i="518" s="1"/>
  <c r="J20" i="518" s="1"/>
  <c r="W22" i="518"/>
  <c r="C26" i="518"/>
  <c r="H25" i="518"/>
  <c r="E25" i="518"/>
  <c r="T25" i="518"/>
  <c r="D24" i="518"/>
  <c r="O23" i="518"/>
  <c r="M23" i="518"/>
  <c r="N23" i="518" s="1"/>
  <c r="P23" i="518" s="1"/>
  <c r="U23" i="518"/>
  <c r="R23" i="518" s="1"/>
  <c r="V21" i="518"/>
  <c r="S21" i="518" s="1"/>
  <c r="Y21" i="518" s="1"/>
  <c r="P22" i="518"/>
  <c r="X21" i="518"/>
  <c r="Z21" i="518" s="1"/>
  <c r="W22" i="517"/>
  <c r="C26" i="517"/>
  <c r="H25" i="517"/>
  <c r="E25" i="517"/>
  <c r="T25" i="517"/>
  <c r="D24" i="517"/>
  <c r="O23" i="517"/>
  <c r="M23" i="517"/>
  <c r="N23" i="517" s="1"/>
  <c r="P23" i="517" s="1"/>
  <c r="U23" i="517"/>
  <c r="R23" i="517" s="1"/>
  <c r="V21" i="517"/>
  <c r="S21" i="517" s="1"/>
  <c r="Y21" i="517" s="1"/>
  <c r="Z21" i="517" s="1"/>
  <c r="K19" i="517"/>
  <c r="L19" i="517" s="1"/>
  <c r="Q19" i="517" s="1"/>
  <c r="AA19" i="517" s="1"/>
  <c r="J20" i="517" s="1"/>
  <c r="W22" i="516"/>
  <c r="K19" i="516"/>
  <c r="L19" i="516" s="1"/>
  <c r="Q19" i="516" s="1"/>
  <c r="AA19" i="516" s="1"/>
  <c r="J20" i="516" s="1"/>
  <c r="V21" i="516"/>
  <c r="S21" i="516" s="1"/>
  <c r="Y21" i="516" s="1"/>
  <c r="Z21" i="516" s="1"/>
  <c r="Z17" i="515"/>
  <c r="AA17" i="515" s="1"/>
  <c r="J18" i="515" s="1"/>
  <c r="K18" i="515" s="1"/>
  <c r="L18" i="515" s="1"/>
  <c r="Q18" i="515" s="1"/>
  <c r="AA18" i="515" s="1"/>
  <c r="J19" i="515" s="1"/>
  <c r="C26" i="516"/>
  <c r="H25" i="516"/>
  <c r="E25" i="516"/>
  <c r="T25" i="516"/>
  <c r="D24" i="516"/>
  <c r="O23" i="516"/>
  <c r="M23" i="516"/>
  <c r="N23" i="516" s="1"/>
  <c r="P23" i="516" s="1"/>
  <c r="U23" i="516"/>
  <c r="R23" i="516" s="1"/>
  <c r="P22" i="516"/>
  <c r="Z20" i="515"/>
  <c r="Z19" i="515"/>
  <c r="W22" i="515"/>
  <c r="D24" i="515"/>
  <c r="O23" i="515"/>
  <c r="M23" i="515"/>
  <c r="N23" i="515" s="1"/>
  <c r="P23" i="515" s="1"/>
  <c r="R23" i="515"/>
  <c r="U23" i="515"/>
  <c r="C25" i="515"/>
  <c r="H24" i="515"/>
  <c r="E24" i="515"/>
  <c r="T24" i="515"/>
  <c r="V21" i="515"/>
  <c r="S21" i="515" s="1"/>
  <c r="Y21" i="515" s="1"/>
  <c r="P22" i="515"/>
  <c r="X21" i="515"/>
  <c r="Z21" i="515" s="1"/>
  <c r="W22" i="514"/>
  <c r="K18" i="514"/>
  <c r="L18" i="514" s="1"/>
  <c r="Q18" i="514" s="1"/>
  <c r="AA18" i="514" s="1"/>
  <c r="J19" i="514" s="1"/>
  <c r="D24" i="514"/>
  <c r="O23" i="514"/>
  <c r="M23" i="514"/>
  <c r="N23" i="514" s="1"/>
  <c r="U23" i="514"/>
  <c r="R23" i="514" s="1"/>
  <c r="V21" i="514"/>
  <c r="S21" i="514" s="1"/>
  <c r="Y21" i="514" s="1"/>
  <c r="Z21" i="514" s="1"/>
  <c r="C25" i="514"/>
  <c r="E24" i="514"/>
  <c r="H24" i="514"/>
  <c r="T24" i="514"/>
  <c r="Z20" i="513"/>
  <c r="P22" i="513"/>
  <c r="K20" i="513"/>
  <c r="L20" i="513" s="1"/>
  <c r="Q20" i="513" s="1"/>
  <c r="AA20" i="513" s="1"/>
  <c r="J21" i="513" s="1"/>
  <c r="U23" i="513"/>
  <c r="M23" i="513"/>
  <c r="N23" i="513" s="1"/>
  <c r="P23" i="513" s="1"/>
  <c r="D24" i="513"/>
  <c r="O23" i="513"/>
  <c r="R23" i="513"/>
  <c r="C26" i="513"/>
  <c r="H25" i="513"/>
  <c r="E25" i="513"/>
  <c r="T25" i="513"/>
  <c r="V21" i="513"/>
  <c r="S21" i="513" s="1"/>
  <c r="Y21" i="513" s="1"/>
  <c r="Z21" i="513" s="1"/>
  <c r="W22" i="513"/>
  <c r="Z19" i="512"/>
  <c r="Z17" i="512"/>
  <c r="AA17" i="512" s="1"/>
  <c r="J18" i="512" s="1"/>
  <c r="K18" i="512" s="1"/>
  <c r="L18" i="512" s="1"/>
  <c r="Q18" i="512" s="1"/>
  <c r="AA18" i="512" s="1"/>
  <c r="J19" i="512" s="1"/>
  <c r="W22" i="512"/>
  <c r="C25" i="512"/>
  <c r="H24" i="512"/>
  <c r="E24" i="512"/>
  <c r="T24" i="512"/>
  <c r="D24" i="512"/>
  <c r="O23" i="512"/>
  <c r="M23" i="512"/>
  <c r="N23" i="512" s="1"/>
  <c r="U23" i="512"/>
  <c r="R23" i="512" s="1"/>
  <c r="V21" i="512"/>
  <c r="S21" i="512" s="1"/>
  <c r="Y21" i="512" s="1"/>
  <c r="X21" i="512"/>
  <c r="P22" i="511"/>
  <c r="W22" i="511"/>
  <c r="X22" i="511" s="1"/>
  <c r="K19" i="511"/>
  <c r="L19" i="511" s="1"/>
  <c r="Q19" i="511" s="1"/>
  <c r="AA19" i="511" s="1"/>
  <c r="J20" i="511" s="1"/>
  <c r="D24" i="511"/>
  <c r="O23" i="511"/>
  <c r="M23" i="511"/>
  <c r="N23" i="511" s="1"/>
  <c r="P23" i="511" s="1"/>
  <c r="R23" i="511"/>
  <c r="U23" i="511"/>
  <c r="V21" i="511"/>
  <c r="S21" i="511" s="1"/>
  <c r="Y21" i="511" s="1"/>
  <c r="C26" i="511"/>
  <c r="H25" i="511"/>
  <c r="E25" i="511"/>
  <c r="T25" i="511"/>
  <c r="X21" i="511"/>
  <c r="Z21" i="511" s="1"/>
  <c r="W22" i="510"/>
  <c r="X22" i="510" s="1"/>
  <c r="K18" i="510"/>
  <c r="L18" i="510"/>
  <c r="Q18" i="510" s="1"/>
  <c r="AA18" i="510" s="1"/>
  <c r="J19" i="510" s="1"/>
  <c r="C25" i="510"/>
  <c r="E24" i="510"/>
  <c r="H24" i="510"/>
  <c r="T24" i="510"/>
  <c r="D24" i="510"/>
  <c r="O23" i="510"/>
  <c r="M23" i="510"/>
  <c r="N23" i="510" s="1"/>
  <c r="U23" i="510"/>
  <c r="R23" i="510" s="1"/>
  <c r="V21" i="510"/>
  <c r="S21" i="510" s="1"/>
  <c r="Y21" i="510" s="1"/>
  <c r="X21" i="510"/>
  <c r="W22" i="509"/>
  <c r="K19" i="509"/>
  <c r="L19" i="509" s="1"/>
  <c r="Q19" i="509" s="1"/>
  <c r="AA19" i="509" s="1"/>
  <c r="J20" i="509" s="1"/>
  <c r="M23" i="509"/>
  <c r="N23" i="509" s="1"/>
  <c r="D24" i="509"/>
  <c r="O23" i="509"/>
  <c r="U23" i="509"/>
  <c r="R23" i="509" s="1"/>
  <c r="C26" i="509"/>
  <c r="E25" i="509"/>
  <c r="H25" i="509"/>
  <c r="T25" i="509"/>
  <c r="V21" i="509"/>
  <c r="S21" i="509" s="1"/>
  <c r="Y21" i="509" s="1"/>
  <c r="Z21" i="509" s="1"/>
  <c r="Z20" i="508"/>
  <c r="W22" i="508"/>
  <c r="X22" i="508" s="1"/>
  <c r="K19" i="508"/>
  <c r="L19" i="508" s="1"/>
  <c r="Q19" i="508" s="1"/>
  <c r="AA19" i="508" s="1"/>
  <c r="J20" i="508" s="1"/>
  <c r="V21" i="508"/>
  <c r="S21" i="508" s="1"/>
  <c r="Y21" i="508" s="1"/>
  <c r="Z21" i="508" s="1"/>
  <c r="M23" i="508"/>
  <c r="N23" i="508" s="1"/>
  <c r="P23" i="508" s="1"/>
  <c r="D24" i="508"/>
  <c r="O23" i="508"/>
  <c r="U23" i="508"/>
  <c r="R23" i="508" s="1"/>
  <c r="C26" i="508"/>
  <c r="E25" i="508"/>
  <c r="H25" i="508"/>
  <c r="T25" i="508"/>
  <c r="P22" i="508"/>
  <c r="W22" i="507"/>
  <c r="C26" i="507"/>
  <c r="E25" i="507"/>
  <c r="H25" i="507"/>
  <c r="T25" i="507"/>
  <c r="D24" i="507"/>
  <c r="O23" i="507"/>
  <c r="M23" i="507"/>
  <c r="N23" i="507" s="1"/>
  <c r="P23" i="507" s="1"/>
  <c r="U23" i="507"/>
  <c r="R23" i="507" s="1"/>
  <c r="K19" i="507"/>
  <c r="L19" i="507" s="1"/>
  <c r="Q19" i="507" s="1"/>
  <c r="AA19" i="507" s="1"/>
  <c r="J20" i="507" s="1"/>
  <c r="P22" i="507"/>
  <c r="V21" i="507"/>
  <c r="S21" i="507" s="1"/>
  <c r="Y21" i="507" s="1"/>
  <c r="Z21" i="507" s="1"/>
  <c r="Z20" i="506"/>
  <c r="K19" i="506"/>
  <c r="L19" i="506" s="1"/>
  <c r="Q19" i="506" s="1"/>
  <c r="AA19" i="506" s="1"/>
  <c r="J20" i="506" s="1"/>
  <c r="W22" i="506"/>
  <c r="X22" i="506" s="1"/>
  <c r="C26" i="506"/>
  <c r="H25" i="506"/>
  <c r="E25" i="506"/>
  <c r="T25" i="506"/>
  <c r="D24" i="506"/>
  <c r="O23" i="506"/>
  <c r="M23" i="506"/>
  <c r="N23" i="506" s="1"/>
  <c r="P23" i="506" s="1"/>
  <c r="U23" i="506"/>
  <c r="R23" i="506" s="1"/>
  <c r="P22" i="506"/>
  <c r="V21" i="506"/>
  <c r="S21" i="506" s="1"/>
  <c r="Y21" i="506" s="1"/>
  <c r="Z21" i="506" s="1"/>
  <c r="Z20" i="505"/>
  <c r="W22" i="505"/>
  <c r="X22" i="505" s="1"/>
  <c r="K19" i="505"/>
  <c r="L19" i="505" s="1"/>
  <c r="Q19" i="505" s="1"/>
  <c r="AA19" i="505" s="1"/>
  <c r="J20" i="505" s="1"/>
  <c r="C26" i="505"/>
  <c r="H25" i="505"/>
  <c r="E25" i="505"/>
  <c r="T25" i="505"/>
  <c r="V21" i="505"/>
  <c r="S21" i="505" s="1"/>
  <c r="Y21" i="505" s="1"/>
  <c r="M23" i="505"/>
  <c r="N23" i="505" s="1"/>
  <c r="D24" i="505"/>
  <c r="O23" i="505"/>
  <c r="U23" i="505"/>
  <c r="R23" i="505" s="1"/>
  <c r="X21" i="505"/>
  <c r="K19" i="504"/>
  <c r="L19" i="504" s="1"/>
  <c r="Q19" i="504" s="1"/>
  <c r="AA19" i="504" s="1"/>
  <c r="J20" i="504" s="1"/>
  <c r="W22" i="504"/>
  <c r="X22" i="504" s="1"/>
  <c r="C26" i="504"/>
  <c r="E25" i="504"/>
  <c r="H25" i="504"/>
  <c r="T25" i="504"/>
  <c r="M23" i="504"/>
  <c r="N23" i="504" s="1"/>
  <c r="P23" i="504" s="1"/>
  <c r="D24" i="504"/>
  <c r="O23" i="504"/>
  <c r="R23" i="504"/>
  <c r="U23" i="504"/>
  <c r="V21" i="504"/>
  <c r="S21" i="504" s="1"/>
  <c r="Y21" i="504" s="1"/>
  <c r="X21" i="504"/>
  <c r="Z20" i="503"/>
  <c r="K19" i="503"/>
  <c r="L19" i="503" s="1"/>
  <c r="Q19" i="503" s="1"/>
  <c r="AA19" i="503" s="1"/>
  <c r="J20" i="503" s="1"/>
  <c r="W22" i="503"/>
  <c r="V21" i="503"/>
  <c r="S21" i="503" s="1"/>
  <c r="Y21" i="503" s="1"/>
  <c r="D24" i="503"/>
  <c r="O23" i="503"/>
  <c r="M23" i="503"/>
  <c r="N23" i="503" s="1"/>
  <c r="R23" i="503"/>
  <c r="U23" i="503"/>
  <c r="C26" i="503"/>
  <c r="E25" i="503"/>
  <c r="H25" i="503"/>
  <c r="T25" i="503"/>
  <c r="X21" i="503"/>
  <c r="Z17" i="502"/>
  <c r="AA17" i="502" s="1"/>
  <c r="J18" i="502" s="1"/>
  <c r="K18" i="502" s="1"/>
  <c r="L18" i="502" s="1"/>
  <c r="Q18" i="502" s="1"/>
  <c r="AA18" i="502" s="1"/>
  <c r="J19" i="502" s="1"/>
  <c r="C26" i="502"/>
  <c r="H25" i="502"/>
  <c r="E25" i="502"/>
  <c r="T25" i="502"/>
  <c r="V21" i="502"/>
  <c r="S21" i="502" s="1"/>
  <c r="Y21" i="502" s="1"/>
  <c r="Z21" i="502" s="1"/>
  <c r="W22" i="502"/>
  <c r="P22" i="502"/>
  <c r="D24" i="502"/>
  <c r="O23" i="502"/>
  <c r="M23" i="502"/>
  <c r="N23" i="502" s="1"/>
  <c r="P23" i="502" s="1"/>
  <c r="U23" i="502"/>
  <c r="R23" i="502" s="1"/>
  <c r="Z17" i="500"/>
  <c r="AA17" i="500" s="1"/>
  <c r="J18" i="500" s="1"/>
  <c r="K18" i="500" s="1"/>
  <c r="L18" i="500" s="1"/>
  <c r="Q18" i="500" s="1"/>
  <c r="AA18" i="500" s="1"/>
  <c r="J19" i="500" s="1"/>
  <c r="W22" i="501"/>
  <c r="C26" i="501"/>
  <c r="H25" i="501"/>
  <c r="E25" i="501"/>
  <c r="T25" i="501"/>
  <c r="D24" i="501"/>
  <c r="O23" i="501"/>
  <c r="M23" i="501"/>
  <c r="N23" i="501" s="1"/>
  <c r="U23" i="501"/>
  <c r="R23" i="501" s="1"/>
  <c r="K19" i="501"/>
  <c r="L19" i="501" s="1"/>
  <c r="Q19" i="501" s="1"/>
  <c r="AA19" i="501" s="1"/>
  <c r="J20" i="501" s="1"/>
  <c r="V21" i="501"/>
  <c r="S21" i="501" s="1"/>
  <c r="Y21" i="501" s="1"/>
  <c r="X21" i="501"/>
  <c r="Z21" i="501" s="1"/>
  <c r="Z19" i="500"/>
  <c r="Z18" i="500"/>
  <c r="Z20" i="500"/>
  <c r="Z20" i="499"/>
  <c r="W22" i="500"/>
  <c r="D24" i="500"/>
  <c r="O23" i="500"/>
  <c r="M23" i="500"/>
  <c r="N23" i="500" s="1"/>
  <c r="U23" i="500"/>
  <c r="R23" i="500" s="1"/>
  <c r="C25" i="500"/>
  <c r="E24" i="500"/>
  <c r="H24" i="500"/>
  <c r="T24" i="500"/>
  <c r="V21" i="500"/>
  <c r="S21" i="500" s="1"/>
  <c r="Y21" i="500" s="1"/>
  <c r="X21" i="500"/>
  <c r="Z17" i="499"/>
  <c r="AA17" i="499" s="1"/>
  <c r="J18" i="499" s="1"/>
  <c r="K18" i="499" s="1"/>
  <c r="L18" i="499" s="1"/>
  <c r="Q18" i="499" s="1"/>
  <c r="AA18" i="499" s="1"/>
  <c r="J19" i="499" s="1"/>
  <c r="Z18" i="499"/>
  <c r="W22" i="499"/>
  <c r="C26" i="499"/>
  <c r="H25" i="499"/>
  <c r="E25" i="499"/>
  <c r="T25" i="499"/>
  <c r="V21" i="499"/>
  <c r="S21" i="499" s="1"/>
  <c r="Y21" i="499" s="1"/>
  <c r="X21" i="499"/>
  <c r="D24" i="499"/>
  <c r="O23" i="499"/>
  <c r="M23" i="499"/>
  <c r="N23" i="499" s="1"/>
  <c r="P23" i="499" s="1"/>
  <c r="U23" i="499"/>
  <c r="R23" i="499" s="1"/>
  <c r="Z20" i="498"/>
  <c r="K18" i="498"/>
  <c r="L18" i="498" s="1"/>
  <c r="Q18" i="498" s="1"/>
  <c r="AA18" i="498" s="1"/>
  <c r="J19" i="498" s="1"/>
  <c r="W22" i="498"/>
  <c r="C27" i="498"/>
  <c r="E26" i="498"/>
  <c r="H26" i="498"/>
  <c r="T26" i="498"/>
  <c r="V21" i="498"/>
  <c r="S21" i="498" s="1"/>
  <c r="Y21" i="498" s="1"/>
  <c r="D24" i="498"/>
  <c r="O23" i="498"/>
  <c r="M23" i="498"/>
  <c r="N23" i="498" s="1"/>
  <c r="P23" i="498" s="1"/>
  <c r="R23" i="498"/>
  <c r="U23" i="498"/>
  <c r="X21" i="498"/>
  <c r="W22" i="497"/>
  <c r="K19" i="497"/>
  <c r="L19" i="497" s="1"/>
  <c r="Q19" i="497" s="1"/>
  <c r="AA19" i="497" s="1"/>
  <c r="J20" i="497" s="1"/>
  <c r="C26" i="497"/>
  <c r="E25" i="497"/>
  <c r="H25" i="497"/>
  <c r="T25" i="497"/>
  <c r="V21" i="497"/>
  <c r="S21" i="497" s="1"/>
  <c r="Y21" i="497" s="1"/>
  <c r="Z21" i="497" s="1"/>
  <c r="M23" i="497"/>
  <c r="N23" i="497" s="1"/>
  <c r="P23" i="497" s="1"/>
  <c r="D24" i="497"/>
  <c r="O23" i="497"/>
  <c r="R23" i="497"/>
  <c r="U23" i="497"/>
  <c r="Z20" i="496"/>
  <c r="Z18" i="496"/>
  <c r="Z19" i="496"/>
  <c r="K18" i="496"/>
  <c r="L18" i="496" s="1"/>
  <c r="Q18" i="496" s="1"/>
  <c r="AA18" i="496" s="1"/>
  <c r="J19" i="496" s="1"/>
  <c r="V21" i="496"/>
  <c r="S21" i="496" s="1"/>
  <c r="Y21" i="496" s="1"/>
  <c r="W22" i="496"/>
  <c r="X21" i="496"/>
  <c r="C25" i="496"/>
  <c r="H24" i="496"/>
  <c r="E24" i="496"/>
  <c r="T24" i="496"/>
  <c r="D24" i="496"/>
  <c r="O23" i="496"/>
  <c r="M23" i="496"/>
  <c r="N23" i="496" s="1"/>
  <c r="R23" i="496"/>
  <c r="U23" i="496"/>
  <c r="W22" i="495"/>
  <c r="K19" i="495"/>
  <c r="L19" i="495" s="1"/>
  <c r="Q19" i="495" s="1"/>
  <c r="AA19" i="495" s="1"/>
  <c r="J20" i="495" s="1"/>
  <c r="V21" i="495"/>
  <c r="S21" i="495" s="1"/>
  <c r="Y21" i="495" s="1"/>
  <c r="D24" i="495"/>
  <c r="O23" i="495"/>
  <c r="M23" i="495"/>
  <c r="N23" i="495" s="1"/>
  <c r="U23" i="495"/>
  <c r="R23" i="495" s="1"/>
  <c r="X21" i="495"/>
  <c r="C28" i="495"/>
  <c r="H27" i="495"/>
  <c r="E27" i="495"/>
  <c r="T27" i="495"/>
  <c r="P22" i="494"/>
  <c r="Z20" i="494"/>
  <c r="K19" i="494"/>
  <c r="L19" i="494" s="1"/>
  <c r="Q19" i="494" s="1"/>
  <c r="AA19" i="494" s="1"/>
  <c r="J20" i="494" s="1"/>
  <c r="C26" i="494"/>
  <c r="H25" i="494"/>
  <c r="E25" i="494"/>
  <c r="T25" i="494"/>
  <c r="D24" i="494"/>
  <c r="O23" i="494"/>
  <c r="M23" i="494"/>
  <c r="N23" i="494" s="1"/>
  <c r="P23" i="494" s="1"/>
  <c r="U23" i="494"/>
  <c r="R23" i="494" s="1"/>
  <c r="W22" i="494"/>
  <c r="X22" i="494" s="1"/>
  <c r="V21" i="494"/>
  <c r="S21" i="494" s="1"/>
  <c r="Y21" i="494" s="1"/>
  <c r="Z21" i="494" s="1"/>
  <c r="Z17" i="493"/>
  <c r="AA17" i="493" s="1"/>
  <c r="J18" i="493" s="1"/>
  <c r="K18" i="493" s="1"/>
  <c r="L18" i="493" s="1"/>
  <c r="Q18" i="493" s="1"/>
  <c r="AA18" i="493" s="1"/>
  <c r="J19" i="493" s="1"/>
  <c r="Z19" i="493"/>
  <c r="V21" i="493"/>
  <c r="S21" i="493" s="1"/>
  <c r="Y21" i="493" s="1"/>
  <c r="Z21" i="493" s="1"/>
  <c r="C25" i="493"/>
  <c r="E24" i="493"/>
  <c r="H24" i="493"/>
  <c r="T24" i="493"/>
  <c r="W22" i="493"/>
  <c r="D24" i="493"/>
  <c r="O23" i="493"/>
  <c r="M23" i="493"/>
  <c r="N23" i="493" s="1"/>
  <c r="P23" i="493" s="1"/>
  <c r="U23" i="493"/>
  <c r="R23" i="493" s="1"/>
  <c r="Z20" i="492"/>
  <c r="W22" i="492"/>
  <c r="K19" i="492"/>
  <c r="L19" i="492" s="1"/>
  <c r="Q19" i="492" s="1"/>
  <c r="AA19" i="492" s="1"/>
  <c r="J20" i="492" s="1"/>
  <c r="M23" i="492"/>
  <c r="N23" i="492" s="1"/>
  <c r="D24" i="492"/>
  <c r="O23" i="492"/>
  <c r="R23" i="492"/>
  <c r="U23" i="492"/>
  <c r="C26" i="492"/>
  <c r="H25" i="492"/>
  <c r="E25" i="492"/>
  <c r="T25" i="492"/>
  <c r="V21" i="492"/>
  <c r="S21" i="492" s="1"/>
  <c r="Y21" i="492" s="1"/>
  <c r="X21" i="492"/>
  <c r="K19" i="491"/>
  <c r="L19" i="491" s="1"/>
  <c r="Q19" i="491" s="1"/>
  <c r="AA19" i="491" s="1"/>
  <c r="J20" i="491" s="1"/>
  <c r="C26" i="491"/>
  <c r="E25" i="491"/>
  <c r="H25" i="491"/>
  <c r="T25" i="491"/>
  <c r="W22" i="491"/>
  <c r="V21" i="491"/>
  <c r="S21" i="491" s="1"/>
  <c r="Y21" i="491" s="1"/>
  <c r="Z21" i="491" s="1"/>
  <c r="D24" i="491"/>
  <c r="O23" i="491"/>
  <c r="M23" i="491"/>
  <c r="N23" i="491" s="1"/>
  <c r="U23" i="491"/>
  <c r="R23" i="491" s="1"/>
  <c r="P22" i="491"/>
  <c r="Z17" i="490"/>
  <c r="AA17" i="490" s="1"/>
  <c r="J18" i="490" s="1"/>
  <c r="K18" i="490" s="1"/>
  <c r="L18" i="490" s="1"/>
  <c r="Q18" i="490" s="1"/>
  <c r="AA18" i="490" s="1"/>
  <c r="J19" i="490" s="1"/>
  <c r="Z19" i="490"/>
  <c r="Z20" i="490"/>
  <c r="D24" i="490"/>
  <c r="O23" i="490"/>
  <c r="M23" i="490"/>
  <c r="N23" i="490" s="1"/>
  <c r="P23" i="490" s="1"/>
  <c r="R23" i="490"/>
  <c r="U23" i="490"/>
  <c r="C27" i="490"/>
  <c r="E26" i="490"/>
  <c r="H26" i="490"/>
  <c r="T26" i="490"/>
  <c r="V21" i="490"/>
  <c r="S21" i="490" s="1"/>
  <c r="Y21" i="490" s="1"/>
  <c r="W22" i="490"/>
  <c r="X21" i="490"/>
  <c r="Z20" i="489"/>
  <c r="W22" i="489"/>
  <c r="K19" i="489"/>
  <c r="L19" i="489" s="1"/>
  <c r="Q19" i="489" s="1"/>
  <c r="AA19" i="489" s="1"/>
  <c r="J20" i="489" s="1"/>
  <c r="D24" i="489"/>
  <c r="O23" i="489"/>
  <c r="M23" i="489"/>
  <c r="N23" i="489" s="1"/>
  <c r="R23" i="489"/>
  <c r="U23" i="489"/>
  <c r="C26" i="489"/>
  <c r="H25" i="489"/>
  <c r="E25" i="489"/>
  <c r="T25" i="489"/>
  <c r="V21" i="489"/>
  <c r="S21" i="489" s="1"/>
  <c r="Y21" i="489" s="1"/>
  <c r="Z21" i="489" s="1"/>
  <c r="Z20" i="488"/>
  <c r="K19" i="488"/>
  <c r="L19" i="488" s="1"/>
  <c r="Q19" i="488" s="1"/>
  <c r="AA19" i="488" s="1"/>
  <c r="J20" i="488" s="1"/>
  <c r="W22" i="488"/>
  <c r="X22" i="488" s="1"/>
  <c r="C25" i="488"/>
  <c r="E24" i="488"/>
  <c r="H24" i="488"/>
  <c r="T24" i="488"/>
  <c r="D24" i="488"/>
  <c r="O23" i="488"/>
  <c r="M23" i="488"/>
  <c r="N23" i="488" s="1"/>
  <c r="P23" i="488" s="1"/>
  <c r="U23" i="488"/>
  <c r="R23" i="488" s="1"/>
  <c r="P22" i="488"/>
  <c r="V21" i="488"/>
  <c r="S21" i="488" s="1"/>
  <c r="Y21" i="488" s="1"/>
  <c r="Z21" i="488" s="1"/>
  <c r="Z17" i="487"/>
  <c r="AA17" i="487" s="1"/>
  <c r="J18" i="487" s="1"/>
  <c r="K18" i="487" s="1"/>
  <c r="Z19" i="487"/>
  <c r="C25" i="487"/>
  <c r="E24" i="487"/>
  <c r="H24" i="487"/>
  <c r="T24" i="487"/>
  <c r="W22" i="487"/>
  <c r="D24" i="487"/>
  <c r="O23" i="487"/>
  <c r="M23" i="487"/>
  <c r="N23" i="487" s="1"/>
  <c r="P23" i="487" s="1"/>
  <c r="U23" i="487"/>
  <c r="R23" i="487" s="1"/>
  <c r="V21" i="487"/>
  <c r="S21" i="487" s="1"/>
  <c r="Y21" i="487" s="1"/>
  <c r="Z21" i="487" s="1"/>
  <c r="P22" i="486"/>
  <c r="W22" i="486"/>
  <c r="K19" i="486"/>
  <c r="L19" i="486" s="1"/>
  <c r="Q19" i="486" s="1"/>
  <c r="AA19" i="486" s="1"/>
  <c r="J20" i="486" s="1"/>
  <c r="V21" i="486"/>
  <c r="S21" i="486" s="1"/>
  <c r="Y21" i="486" s="1"/>
  <c r="Z21" i="486" s="1"/>
  <c r="D24" i="486"/>
  <c r="O23" i="486"/>
  <c r="M23" i="486"/>
  <c r="N23" i="486" s="1"/>
  <c r="U23" i="486"/>
  <c r="R23" i="486" s="1"/>
  <c r="C26" i="486"/>
  <c r="H25" i="486"/>
  <c r="E25" i="486"/>
  <c r="T25" i="486"/>
  <c r="Z20" i="485"/>
  <c r="K20" i="485"/>
  <c r="L20" i="485" s="1"/>
  <c r="Q20" i="485" s="1"/>
  <c r="AA20" i="485" s="1"/>
  <c r="J21" i="485" s="1"/>
  <c r="W22" i="485"/>
  <c r="D24" i="485"/>
  <c r="O23" i="485"/>
  <c r="M23" i="485"/>
  <c r="N23" i="485" s="1"/>
  <c r="P23" i="485" s="1"/>
  <c r="U23" i="485"/>
  <c r="R23" i="485" s="1"/>
  <c r="C27" i="485"/>
  <c r="H26" i="485"/>
  <c r="E26" i="485"/>
  <c r="T26" i="485"/>
  <c r="V21" i="485"/>
  <c r="S21" i="485" s="1"/>
  <c r="Y21" i="485" s="1"/>
  <c r="X21" i="485"/>
  <c r="B12" i="4"/>
  <c r="H17" i="4" s="1"/>
  <c r="H2" i="2"/>
  <c r="C18" i="4"/>
  <c r="B17" i="4"/>
  <c r="A17" i="4"/>
  <c r="Z21" i="548" l="1"/>
  <c r="W23" i="548"/>
  <c r="C29" i="548"/>
  <c r="H28" i="548"/>
  <c r="E28" i="548"/>
  <c r="T28" i="548"/>
  <c r="K19" i="548"/>
  <c r="L19" i="548" s="1"/>
  <c r="Q19" i="548" s="1"/>
  <c r="AA19" i="548" s="1"/>
  <c r="J20" i="548" s="1"/>
  <c r="D25" i="548"/>
  <c r="O24" i="548"/>
  <c r="M24" i="548"/>
  <c r="N24" i="548" s="1"/>
  <c r="P24" i="548" s="1"/>
  <c r="R24" i="548"/>
  <c r="U24" i="548"/>
  <c r="V22" i="548"/>
  <c r="S22" i="548" s="1"/>
  <c r="Y22" i="548" s="1"/>
  <c r="X22" i="548"/>
  <c r="K20" i="547"/>
  <c r="L20" i="547" s="1"/>
  <c r="Q20" i="547" s="1"/>
  <c r="AA20" i="547" s="1"/>
  <c r="J21" i="547" s="1"/>
  <c r="D25" i="547"/>
  <c r="O24" i="547"/>
  <c r="M24" i="547"/>
  <c r="N24" i="547" s="1"/>
  <c r="P24" i="547" s="1"/>
  <c r="U24" i="547"/>
  <c r="R24" i="547" s="1"/>
  <c r="H26" i="547"/>
  <c r="C27" i="547"/>
  <c r="E26" i="547"/>
  <c r="T26" i="547"/>
  <c r="V22" i="547"/>
  <c r="S22" i="547" s="1"/>
  <c r="Y22" i="547" s="1"/>
  <c r="X22" i="547"/>
  <c r="W23" i="547"/>
  <c r="Z21" i="546"/>
  <c r="W23" i="546"/>
  <c r="K20" i="546"/>
  <c r="L20" i="546" s="1"/>
  <c r="Q20" i="546" s="1"/>
  <c r="AA20" i="546" s="1"/>
  <c r="J21" i="546" s="1"/>
  <c r="P23" i="546"/>
  <c r="C28" i="546"/>
  <c r="H27" i="546"/>
  <c r="E27" i="546"/>
  <c r="T27" i="546"/>
  <c r="D25" i="546"/>
  <c r="O24" i="546"/>
  <c r="M24" i="546"/>
  <c r="N24" i="546" s="1"/>
  <c r="U24" i="546"/>
  <c r="R24" i="546" s="1"/>
  <c r="V22" i="546"/>
  <c r="S22" i="546" s="1"/>
  <c r="Y22" i="546" s="1"/>
  <c r="X22" i="546"/>
  <c r="Z21" i="545"/>
  <c r="K19" i="545"/>
  <c r="L19" i="545" s="1"/>
  <c r="Q19" i="545" s="1"/>
  <c r="AA19" i="545" s="1"/>
  <c r="J20" i="545" s="1"/>
  <c r="W23" i="545"/>
  <c r="C26" i="545"/>
  <c r="E25" i="545"/>
  <c r="H25" i="545"/>
  <c r="T25" i="545"/>
  <c r="D25" i="545"/>
  <c r="O24" i="545"/>
  <c r="M24" i="545"/>
  <c r="N24" i="545" s="1"/>
  <c r="P24" i="545" s="1"/>
  <c r="R24" i="545"/>
  <c r="U24" i="545"/>
  <c r="V22" i="545"/>
  <c r="S22" i="545" s="1"/>
  <c r="Y22" i="545" s="1"/>
  <c r="X22" i="545"/>
  <c r="Z21" i="544"/>
  <c r="W23" i="544"/>
  <c r="V22" i="544"/>
  <c r="S22" i="544" s="1"/>
  <c r="Y22" i="544" s="1"/>
  <c r="D25" i="544"/>
  <c r="O24" i="544"/>
  <c r="M24" i="544"/>
  <c r="N24" i="544" s="1"/>
  <c r="R24" i="544"/>
  <c r="U24" i="544"/>
  <c r="X22" i="544"/>
  <c r="K19" i="544"/>
  <c r="L19" i="544" s="1"/>
  <c r="Q19" i="544" s="1"/>
  <c r="AA19" i="544" s="1"/>
  <c r="J20" i="544" s="1"/>
  <c r="C26" i="544"/>
  <c r="H25" i="544"/>
  <c r="E25" i="544"/>
  <c r="T25" i="544"/>
  <c r="Z21" i="543"/>
  <c r="K20" i="543"/>
  <c r="L20" i="543" s="1"/>
  <c r="Q20" i="543" s="1"/>
  <c r="AA20" i="543" s="1"/>
  <c r="J21" i="543" s="1"/>
  <c r="C27" i="543"/>
  <c r="E26" i="543"/>
  <c r="H26" i="543"/>
  <c r="T26" i="543"/>
  <c r="V22" i="543"/>
  <c r="S22" i="543" s="1"/>
  <c r="Y22" i="543" s="1"/>
  <c r="W23" i="543"/>
  <c r="D25" i="543"/>
  <c r="O24" i="543"/>
  <c r="M24" i="543"/>
  <c r="N24" i="543" s="1"/>
  <c r="R24" i="543"/>
  <c r="U24" i="543"/>
  <c r="X22" i="543"/>
  <c r="P23" i="543"/>
  <c r="Z21" i="542"/>
  <c r="K20" i="542"/>
  <c r="L20" i="542" s="1"/>
  <c r="Q20" i="542" s="1"/>
  <c r="AA20" i="542" s="1"/>
  <c r="J21" i="542" s="1"/>
  <c r="W23" i="542"/>
  <c r="X23" i="542" s="1"/>
  <c r="D25" i="542"/>
  <c r="O24" i="542"/>
  <c r="M24" i="542"/>
  <c r="N24" i="542" s="1"/>
  <c r="P24" i="542" s="1"/>
  <c r="R24" i="542"/>
  <c r="U24" i="542"/>
  <c r="C27" i="542"/>
  <c r="H26" i="542"/>
  <c r="E26" i="542"/>
  <c r="T26" i="542"/>
  <c r="V22" i="542"/>
  <c r="S22" i="542" s="1"/>
  <c r="Y22" i="542" s="1"/>
  <c r="X22" i="542"/>
  <c r="P23" i="541"/>
  <c r="W23" i="541"/>
  <c r="X23" i="541" s="1"/>
  <c r="K20" i="541"/>
  <c r="L20" i="541" s="1"/>
  <c r="Q20" i="541" s="1"/>
  <c r="AA20" i="541" s="1"/>
  <c r="J21" i="541" s="1"/>
  <c r="C27" i="541"/>
  <c r="H26" i="541"/>
  <c r="E26" i="541"/>
  <c r="T26" i="541"/>
  <c r="V22" i="541"/>
  <c r="S22" i="541" s="1"/>
  <c r="Y22" i="541" s="1"/>
  <c r="Z22" i="541" s="1"/>
  <c r="D25" i="541"/>
  <c r="O24" i="541"/>
  <c r="M24" i="541"/>
  <c r="N24" i="541" s="1"/>
  <c r="P24" i="541" s="1"/>
  <c r="U24" i="541"/>
  <c r="R24" i="541" s="1"/>
  <c r="Z21" i="540"/>
  <c r="W23" i="540"/>
  <c r="C27" i="540"/>
  <c r="H26" i="540"/>
  <c r="E26" i="540"/>
  <c r="T26" i="540"/>
  <c r="D25" i="540"/>
  <c r="O24" i="540"/>
  <c r="M24" i="540"/>
  <c r="N24" i="540" s="1"/>
  <c r="U24" i="540"/>
  <c r="R24" i="540" s="1"/>
  <c r="K20" i="540"/>
  <c r="L20" i="540" s="1"/>
  <c r="Q20" i="540" s="1"/>
  <c r="AA20" i="540" s="1"/>
  <c r="J21" i="540" s="1"/>
  <c r="V22" i="540"/>
  <c r="S22" i="540" s="1"/>
  <c r="Y22" i="540" s="1"/>
  <c r="Z22" i="540" s="1"/>
  <c r="C28" i="539"/>
  <c r="E27" i="539"/>
  <c r="H27" i="539"/>
  <c r="T27" i="539"/>
  <c r="D25" i="539"/>
  <c r="O24" i="539"/>
  <c r="M24" i="539"/>
  <c r="N24" i="539" s="1"/>
  <c r="U24" i="539"/>
  <c r="R24" i="539" s="1"/>
  <c r="K19" i="539"/>
  <c r="L19" i="539" s="1"/>
  <c r="Q19" i="539" s="1"/>
  <c r="AA19" i="539" s="1"/>
  <c r="J20" i="539" s="1"/>
  <c r="V22" i="539"/>
  <c r="S22" i="539" s="1"/>
  <c r="Y22" i="539" s="1"/>
  <c r="W23" i="539"/>
  <c r="X22" i="539"/>
  <c r="Z21" i="538"/>
  <c r="K20" i="538"/>
  <c r="L20" i="538" s="1"/>
  <c r="Q20" i="538" s="1"/>
  <c r="AA20" i="538" s="1"/>
  <c r="J21" i="538" s="1"/>
  <c r="P23" i="538"/>
  <c r="D25" i="538"/>
  <c r="O24" i="538"/>
  <c r="M24" i="538"/>
  <c r="N24" i="538" s="1"/>
  <c r="P24" i="538" s="1"/>
  <c r="U24" i="538"/>
  <c r="R24" i="538" s="1"/>
  <c r="C27" i="538"/>
  <c r="H26" i="538"/>
  <c r="E26" i="538"/>
  <c r="T26" i="538"/>
  <c r="W23" i="538"/>
  <c r="X23" i="538" s="1"/>
  <c r="V22" i="538"/>
  <c r="S22" i="538" s="1"/>
  <c r="Y22" i="538" s="1"/>
  <c r="X22" i="538"/>
  <c r="W23" i="537"/>
  <c r="C26" i="537"/>
  <c r="E25" i="537"/>
  <c r="H25" i="537"/>
  <c r="T25" i="537"/>
  <c r="D25" i="537"/>
  <c r="O24" i="537"/>
  <c r="M24" i="537"/>
  <c r="N24" i="537" s="1"/>
  <c r="P24" i="537" s="1"/>
  <c r="U24" i="537"/>
  <c r="R24" i="537" s="1"/>
  <c r="V22" i="537"/>
  <c r="S22" i="537" s="1"/>
  <c r="Y22" i="537" s="1"/>
  <c r="X22" i="537"/>
  <c r="K19" i="537"/>
  <c r="L19" i="537" s="1"/>
  <c r="Q19" i="537" s="1"/>
  <c r="AA19" i="537" s="1"/>
  <c r="J20" i="537" s="1"/>
  <c r="K19" i="536"/>
  <c r="L19" i="536" s="1"/>
  <c r="Q19" i="536" s="1"/>
  <c r="AA19" i="536" s="1"/>
  <c r="J20" i="536" s="1"/>
  <c r="W23" i="536"/>
  <c r="X23" i="536"/>
  <c r="M24" i="536"/>
  <c r="N24" i="536" s="1"/>
  <c r="P24" i="536" s="1"/>
  <c r="D25" i="536"/>
  <c r="O24" i="536"/>
  <c r="U24" i="536"/>
  <c r="R24" i="536" s="1"/>
  <c r="C27" i="536"/>
  <c r="H26" i="536"/>
  <c r="E26" i="536"/>
  <c r="T26" i="536"/>
  <c r="V22" i="536"/>
  <c r="S22" i="536" s="1"/>
  <c r="Y22" i="536" s="1"/>
  <c r="X22" i="536"/>
  <c r="P23" i="535"/>
  <c r="Z21" i="535"/>
  <c r="K19" i="535"/>
  <c r="L19" i="535" s="1"/>
  <c r="Q19" i="535" s="1"/>
  <c r="AA19" i="535" s="1"/>
  <c r="J20" i="535" s="1"/>
  <c r="W23" i="535"/>
  <c r="M24" i="535"/>
  <c r="N24" i="535" s="1"/>
  <c r="D25" i="535"/>
  <c r="O24" i="535"/>
  <c r="R24" i="535"/>
  <c r="U24" i="535"/>
  <c r="C26" i="535"/>
  <c r="H25" i="535"/>
  <c r="E25" i="535"/>
  <c r="T25" i="535"/>
  <c r="V22" i="535"/>
  <c r="S22" i="535" s="1"/>
  <c r="Y22" i="535" s="1"/>
  <c r="X22" i="535"/>
  <c r="Z21" i="534"/>
  <c r="W23" i="534"/>
  <c r="X23" i="534" s="1"/>
  <c r="C26" i="534"/>
  <c r="E25" i="534"/>
  <c r="H25" i="534"/>
  <c r="T25" i="534"/>
  <c r="D25" i="534"/>
  <c r="O24" i="534"/>
  <c r="M24" i="534"/>
  <c r="N24" i="534" s="1"/>
  <c r="P24" i="534" s="1"/>
  <c r="U24" i="534"/>
  <c r="R24" i="534"/>
  <c r="K20" i="534"/>
  <c r="L20" i="534" s="1"/>
  <c r="Q20" i="534" s="1"/>
  <c r="AA20" i="534" s="1"/>
  <c r="J21" i="534" s="1"/>
  <c r="V22" i="534"/>
  <c r="S22" i="534" s="1"/>
  <c r="Y22" i="534" s="1"/>
  <c r="X22" i="534"/>
  <c r="Z22" i="534" s="1"/>
  <c r="Z21" i="533"/>
  <c r="K20" i="533"/>
  <c r="L20" i="533" s="1"/>
  <c r="Q20" i="533" s="1"/>
  <c r="AA20" i="533" s="1"/>
  <c r="J21" i="533" s="1"/>
  <c r="W23" i="533"/>
  <c r="D25" i="533"/>
  <c r="O24" i="533"/>
  <c r="M24" i="533"/>
  <c r="N24" i="533" s="1"/>
  <c r="P24" i="533" s="1"/>
  <c r="U24" i="533"/>
  <c r="R24" i="533" s="1"/>
  <c r="C27" i="533"/>
  <c r="E26" i="533"/>
  <c r="H26" i="533"/>
  <c r="T26" i="533"/>
  <c r="V22" i="533"/>
  <c r="S22" i="533" s="1"/>
  <c r="Y22" i="533" s="1"/>
  <c r="X22" i="533"/>
  <c r="K20" i="532"/>
  <c r="L20" i="532" s="1"/>
  <c r="Q20" i="532" s="1"/>
  <c r="AA20" i="532" s="1"/>
  <c r="J21" i="532" s="1"/>
  <c r="W23" i="532"/>
  <c r="V22" i="532"/>
  <c r="S22" i="532" s="1"/>
  <c r="Y22" i="532" s="1"/>
  <c r="Z22" i="532" s="1"/>
  <c r="P23" i="532"/>
  <c r="D25" i="532"/>
  <c r="O24" i="532"/>
  <c r="M24" i="532"/>
  <c r="N24" i="532" s="1"/>
  <c r="P24" i="532" s="1"/>
  <c r="U24" i="532"/>
  <c r="R24" i="532" s="1"/>
  <c r="C27" i="532"/>
  <c r="H26" i="532"/>
  <c r="E26" i="532"/>
  <c r="T26" i="532"/>
  <c r="P23" i="531"/>
  <c r="K20" i="531"/>
  <c r="L20" i="531" s="1"/>
  <c r="Q20" i="531" s="1"/>
  <c r="AA20" i="531" s="1"/>
  <c r="J21" i="531" s="1"/>
  <c r="W23" i="531"/>
  <c r="D25" i="531"/>
  <c r="O24" i="531"/>
  <c r="M24" i="531"/>
  <c r="N24" i="531" s="1"/>
  <c r="U24" i="531"/>
  <c r="R24" i="531" s="1"/>
  <c r="C27" i="531"/>
  <c r="H26" i="531"/>
  <c r="E26" i="531"/>
  <c r="T26" i="531"/>
  <c r="V22" i="531"/>
  <c r="S22" i="531" s="1"/>
  <c r="Y22" i="531" s="1"/>
  <c r="X22" i="531"/>
  <c r="Z22" i="531" s="1"/>
  <c r="W23" i="530"/>
  <c r="K20" i="530"/>
  <c r="L20" i="530" s="1"/>
  <c r="Q20" i="530" s="1"/>
  <c r="AA20" i="530" s="1"/>
  <c r="J21" i="530" s="1"/>
  <c r="C27" i="530"/>
  <c r="H26" i="530"/>
  <c r="E26" i="530"/>
  <c r="T26" i="530"/>
  <c r="D25" i="530"/>
  <c r="O24" i="530"/>
  <c r="M24" i="530"/>
  <c r="N24" i="530" s="1"/>
  <c r="U24" i="530"/>
  <c r="R24" i="530" s="1"/>
  <c r="V22" i="530"/>
  <c r="S22" i="530" s="1"/>
  <c r="Y22" i="530" s="1"/>
  <c r="Z22" i="530" s="1"/>
  <c r="W23" i="529"/>
  <c r="C27" i="529"/>
  <c r="H26" i="529"/>
  <c r="E26" i="529"/>
  <c r="T26" i="529"/>
  <c r="V22" i="529"/>
  <c r="S22" i="529" s="1"/>
  <c r="Y22" i="529" s="1"/>
  <c r="Z22" i="529" s="1"/>
  <c r="D25" i="529"/>
  <c r="O24" i="529"/>
  <c r="M24" i="529"/>
  <c r="N24" i="529" s="1"/>
  <c r="U24" i="529"/>
  <c r="R24" i="529"/>
  <c r="K20" i="529"/>
  <c r="L20" i="529" s="1"/>
  <c r="Q20" i="529" s="1"/>
  <c r="AA20" i="529" s="1"/>
  <c r="J21" i="529" s="1"/>
  <c r="Z21" i="528"/>
  <c r="W23" i="528"/>
  <c r="X23" i="528" s="1"/>
  <c r="K19" i="528"/>
  <c r="L19" i="528" s="1"/>
  <c r="Q19" i="528" s="1"/>
  <c r="AA19" i="528" s="1"/>
  <c r="J20" i="528" s="1"/>
  <c r="C27" i="528"/>
  <c r="E26" i="528"/>
  <c r="H26" i="528"/>
  <c r="T26" i="528"/>
  <c r="M24" i="528"/>
  <c r="N24" i="528" s="1"/>
  <c r="D25" i="528"/>
  <c r="O24" i="528"/>
  <c r="U24" i="528"/>
  <c r="R24" i="528" s="1"/>
  <c r="V22" i="528"/>
  <c r="S22" i="528" s="1"/>
  <c r="Y22" i="528" s="1"/>
  <c r="X22" i="528"/>
  <c r="W24" i="527"/>
  <c r="D26" i="527"/>
  <c r="O25" i="527"/>
  <c r="M25" i="527"/>
  <c r="N25" i="527" s="1"/>
  <c r="P25" i="527" s="1"/>
  <c r="U25" i="527"/>
  <c r="R25" i="527"/>
  <c r="C27" i="527"/>
  <c r="E26" i="527"/>
  <c r="H26" i="527"/>
  <c r="T26" i="527"/>
  <c r="K20" i="527"/>
  <c r="L20" i="527" s="1"/>
  <c r="Q20" i="527" s="1"/>
  <c r="AA20" i="527" s="1"/>
  <c r="J21" i="527" s="1"/>
  <c r="V23" i="527"/>
  <c r="S23" i="527" s="1"/>
  <c r="Y23" i="527" s="1"/>
  <c r="Z23" i="527" s="1"/>
  <c r="W23" i="526"/>
  <c r="X23" i="526" s="1"/>
  <c r="C27" i="526"/>
  <c r="H26" i="526"/>
  <c r="E26" i="526"/>
  <c r="T26" i="526"/>
  <c r="D25" i="526"/>
  <c r="O24" i="526"/>
  <c r="M24" i="526"/>
  <c r="N24" i="526" s="1"/>
  <c r="P24" i="526" s="1"/>
  <c r="R24" i="526"/>
  <c r="U24" i="526"/>
  <c r="V22" i="526"/>
  <c r="S22" i="526" s="1"/>
  <c r="Y22" i="526" s="1"/>
  <c r="K20" i="526"/>
  <c r="L20" i="526" s="1"/>
  <c r="Q20" i="526" s="1"/>
  <c r="AA20" i="526" s="1"/>
  <c r="J21" i="526" s="1"/>
  <c r="X22" i="526"/>
  <c r="Z21" i="525"/>
  <c r="K20" i="525"/>
  <c r="L20" i="525" s="1"/>
  <c r="Q20" i="525" s="1"/>
  <c r="AA20" i="525" s="1"/>
  <c r="J21" i="525" s="1"/>
  <c r="W23" i="525"/>
  <c r="X23" i="525" s="1"/>
  <c r="C29" i="525"/>
  <c r="H28" i="525"/>
  <c r="E28" i="525"/>
  <c r="T28" i="525"/>
  <c r="D25" i="525"/>
  <c r="O24" i="525"/>
  <c r="M24" i="525"/>
  <c r="N24" i="525" s="1"/>
  <c r="P24" i="525" s="1"/>
  <c r="U24" i="525"/>
  <c r="R24" i="525" s="1"/>
  <c r="V22" i="525"/>
  <c r="S22" i="525" s="1"/>
  <c r="Y22" i="525" s="1"/>
  <c r="Z22" i="525" s="1"/>
  <c r="Z21" i="524"/>
  <c r="P23" i="524"/>
  <c r="K20" i="524"/>
  <c r="L20" i="524" s="1"/>
  <c r="Q20" i="524" s="1"/>
  <c r="AA20" i="524" s="1"/>
  <c r="J21" i="524" s="1"/>
  <c r="W23" i="524"/>
  <c r="C27" i="524"/>
  <c r="H26" i="524"/>
  <c r="E26" i="524"/>
  <c r="T26" i="524"/>
  <c r="V22" i="524"/>
  <c r="S22" i="524" s="1"/>
  <c r="Y22" i="524" s="1"/>
  <c r="D25" i="524"/>
  <c r="O24" i="524"/>
  <c r="M24" i="524"/>
  <c r="N24" i="524" s="1"/>
  <c r="U24" i="524"/>
  <c r="R24" i="524" s="1"/>
  <c r="X22" i="524"/>
  <c r="K20" i="523"/>
  <c r="L20" i="523" s="1"/>
  <c r="Q20" i="523" s="1"/>
  <c r="AA20" i="523" s="1"/>
  <c r="J21" i="523" s="1"/>
  <c r="W23" i="523"/>
  <c r="D25" i="523"/>
  <c r="O24" i="523"/>
  <c r="M24" i="523"/>
  <c r="N24" i="523" s="1"/>
  <c r="P24" i="523" s="1"/>
  <c r="R24" i="523"/>
  <c r="U24" i="523"/>
  <c r="C27" i="523"/>
  <c r="E26" i="523"/>
  <c r="H26" i="523"/>
  <c r="T26" i="523"/>
  <c r="V22" i="523"/>
  <c r="S22" i="523" s="1"/>
  <c r="Y22" i="523" s="1"/>
  <c r="X22" i="523"/>
  <c r="Z22" i="523" s="1"/>
  <c r="W23" i="522"/>
  <c r="X23" i="522"/>
  <c r="K20" i="522"/>
  <c r="L20" i="522" s="1"/>
  <c r="Q20" i="522" s="1"/>
  <c r="AA20" i="522" s="1"/>
  <c r="J21" i="522" s="1"/>
  <c r="V22" i="522"/>
  <c r="S22" i="522" s="1"/>
  <c r="Y22" i="522" s="1"/>
  <c r="X22" i="522"/>
  <c r="P23" i="522"/>
  <c r="H26" i="522"/>
  <c r="C27" i="522"/>
  <c r="E26" i="522"/>
  <c r="T26" i="522"/>
  <c r="D25" i="522"/>
  <c r="O24" i="522"/>
  <c r="M24" i="522"/>
  <c r="N24" i="522" s="1"/>
  <c r="P24" i="522" s="1"/>
  <c r="U24" i="522"/>
  <c r="R24" i="522" s="1"/>
  <c r="K20" i="521"/>
  <c r="L20" i="521" s="1"/>
  <c r="Q20" i="521" s="1"/>
  <c r="AA20" i="521" s="1"/>
  <c r="J21" i="521" s="1"/>
  <c r="V22" i="521"/>
  <c r="S22" i="521" s="1"/>
  <c r="Y22" i="521" s="1"/>
  <c r="X22" i="521"/>
  <c r="Z22" i="521" s="1"/>
  <c r="W23" i="521"/>
  <c r="P23" i="521"/>
  <c r="E27" i="521"/>
  <c r="C28" i="521"/>
  <c r="H27" i="521"/>
  <c r="T27" i="521"/>
  <c r="O24" i="521"/>
  <c r="M24" i="521"/>
  <c r="N24" i="521" s="1"/>
  <c r="P24" i="521" s="1"/>
  <c r="D25" i="521"/>
  <c r="U24" i="521"/>
  <c r="R24" i="521" s="1"/>
  <c r="K21" i="520"/>
  <c r="L21" i="520" s="1"/>
  <c r="Q21" i="520" s="1"/>
  <c r="AA21" i="520" s="1"/>
  <c r="J22" i="520" s="1"/>
  <c r="D25" i="520"/>
  <c r="O24" i="520"/>
  <c r="M24" i="520"/>
  <c r="N24" i="520" s="1"/>
  <c r="P24" i="520" s="1"/>
  <c r="U24" i="520"/>
  <c r="R24" i="520"/>
  <c r="C28" i="520"/>
  <c r="E27" i="520"/>
  <c r="H27" i="520"/>
  <c r="T27" i="520"/>
  <c r="W23" i="520"/>
  <c r="V22" i="520"/>
  <c r="S22" i="520" s="1"/>
  <c r="Y22" i="520" s="1"/>
  <c r="X22" i="520"/>
  <c r="P24" i="519"/>
  <c r="W24" i="519"/>
  <c r="K19" i="519"/>
  <c r="L19" i="519" s="1"/>
  <c r="Q19" i="519" s="1"/>
  <c r="AA19" i="519" s="1"/>
  <c r="J20" i="519" s="1"/>
  <c r="O25" i="519"/>
  <c r="M25" i="519"/>
  <c r="N25" i="519" s="1"/>
  <c r="P25" i="519" s="1"/>
  <c r="D26" i="519"/>
  <c r="U25" i="519"/>
  <c r="R25" i="519" s="1"/>
  <c r="V23" i="519"/>
  <c r="S23" i="519" s="1"/>
  <c r="Y23" i="519" s="1"/>
  <c r="Z23" i="519" s="1"/>
  <c r="C27" i="519"/>
  <c r="H26" i="519"/>
  <c r="E26" i="519"/>
  <c r="T26" i="519"/>
  <c r="W23" i="518"/>
  <c r="C27" i="518"/>
  <c r="H26" i="518"/>
  <c r="E26" i="518"/>
  <c r="T26" i="518"/>
  <c r="V22" i="518"/>
  <c r="S22" i="518" s="1"/>
  <c r="Y22" i="518" s="1"/>
  <c r="D25" i="518"/>
  <c r="O24" i="518"/>
  <c r="M24" i="518"/>
  <c r="N24" i="518" s="1"/>
  <c r="U24" i="518"/>
  <c r="R24" i="518" s="1"/>
  <c r="X22" i="518"/>
  <c r="K20" i="518"/>
  <c r="L20" i="518" s="1"/>
  <c r="Q20" i="518" s="1"/>
  <c r="AA20" i="518" s="1"/>
  <c r="J21" i="518" s="1"/>
  <c r="W23" i="517"/>
  <c r="C27" i="517"/>
  <c r="H26" i="517"/>
  <c r="E26" i="517"/>
  <c r="T26" i="517"/>
  <c r="K20" i="517"/>
  <c r="L20" i="517" s="1"/>
  <c r="Q20" i="517" s="1"/>
  <c r="AA20" i="517" s="1"/>
  <c r="J21" i="517" s="1"/>
  <c r="V22" i="517"/>
  <c r="S22" i="517" s="1"/>
  <c r="Y22" i="517" s="1"/>
  <c r="D25" i="517"/>
  <c r="O24" i="517"/>
  <c r="M24" i="517"/>
  <c r="N24" i="517" s="1"/>
  <c r="U24" i="517"/>
  <c r="R24" i="517" s="1"/>
  <c r="X22" i="517"/>
  <c r="W23" i="516"/>
  <c r="K20" i="516"/>
  <c r="L20" i="516" s="1"/>
  <c r="Q20" i="516" s="1"/>
  <c r="AA20" i="516" s="1"/>
  <c r="J21" i="516" s="1"/>
  <c r="C27" i="516"/>
  <c r="H26" i="516"/>
  <c r="E26" i="516"/>
  <c r="T26" i="516"/>
  <c r="D25" i="516"/>
  <c r="O24" i="516"/>
  <c r="M24" i="516"/>
  <c r="N24" i="516" s="1"/>
  <c r="U24" i="516"/>
  <c r="R24" i="516" s="1"/>
  <c r="V22" i="516"/>
  <c r="S22" i="516" s="1"/>
  <c r="Y22" i="516" s="1"/>
  <c r="X22" i="516"/>
  <c r="Z22" i="516" s="1"/>
  <c r="W23" i="515"/>
  <c r="D25" i="515"/>
  <c r="O24" i="515"/>
  <c r="M24" i="515"/>
  <c r="N24" i="515" s="1"/>
  <c r="P24" i="515" s="1"/>
  <c r="U24" i="515"/>
  <c r="R24" i="515" s="1"/>
  <c r="V22" i="515"/>
  <c r="S22" i="515" s="1"/>
  <c r="Y22" i="515" s="1"/>
  <c r="C26" i="515"/>
  <c r="E25" i="515"/>
  <c r="H25" i="515"/>
  <c r="T25" i="515"/>
  <c r="X22" i="515"/>
  <c r="K19" i="515"/>
  <c r="L19" i="515" s="1"/>
  <c r="Q19" i="515" s="1"/>
  <c r="AA19" i="515" s="1"/>
  <c r="J20" i="515" s="1"/>
  <c r="W23" i="514"/>
  <c r="P23" i="514"/>
  <c r="C26" i="514"/>
  <c r="E25" i="514"/>
  <c r="H25" i="514"/>
  <c r="T25" i="514"/>
  <c r="D25" i="514"/>
  <c r="O24" i="514"/>
  <c r="M24" i="514"/>
  <c r="N24" i="514" s="1"/>
  <c r="U24" i="514"/>
  <c r="R24" i="514" s="1"/>
  <c r="K19" i="514"/>
  <c r="L19" i="514" s="1"/>
  <c r="Q19" i="514" s="1"/>
  <c r="AA19" i="514" s="1"/>
  <c r="J20" i="514" s="1"/>
  <c r="V22" i="514"/>
  <c r="S22" i="514" s="1"/>
  <c r="Y22" i="514" s="1"/>
  <c r="X22" i="514"/>
  <c r="K21" i="513"/>
  <c r="L21" i="513" s="1"/>
  <c r="Q21" i="513" s="1"/>
  <c r="AA21" i="513" s="1"/>
  <c r="J22" i="513" s="1"/>
  <c r="W23" i="513"/>
  <c r="C27" i="513"/>
  <c r="H26" i="513"/>
  <c r="E26" i="513"/>
  <c r="T26" i="513"/>
  <c r="V22" i="513"/>
  <c r="S22" i="513" s="1"/>
  <c r="Y22" i="513" s="1"/>
  <c r="D25" i="513"/>
  <c r="O24" i="513"/>
  <c r="M24" i="513"/>
  <c r="N24" i="513" s="1"/>
  <c r="P24" i="513" s="1"/>
  <c r="U24" i="513"/>
  <c r="R24" i="513" s="1"/>
  <c r="X22" i="513"/>
  <c r="P23" i="512"/>
  <c r="Z21" i="512"/>
  <c r="W23" i="512"/>
  <c r="C26" i="512"/>
  <c r="H25" i="512"/>
  <c r="E25" i="512"/>
  <c r="T25" i="512"/>
  <c r="V22" i="512"/>
  <c r="S22" i="512" s="1"/>
  <c r="Y22" i="512" s="1"/>
  <c r="D25" i="512"/>
  <c r="O24" i="512"/>
  <c r="M24" i="512"/>
  <c r="N24" i="512" s="1"/>
  <c r="P24" i="512" s="1"/>
  <c r="R24" i="512"/>
  <c r="U24" i="512"/>
  <c r="X22" i="512"/>
  <c r="K19" i="512"/>
  <c r="L19" i="512" s="1"/>
  <c r="Q19" i="512" s="1"/>
  <c r="AA19" i="512" s="1"/>
  <c r="J20" i="512" s="1"/>
  <c r="C27" i="511"/>
  <c r="E26" i="511"/>
  <c r="H26" i="511"/>
  <c r="T26" i="511"/>
  <c r="D25" i="511"/>
  <c r="O24" i="511"/>
  <c r="M24" i="511"/>
  <c r="N24" i="511" s="1"/>
  <c r="U24" i="511"/>
  <c r="R24" i="511" s="1"/>
  <c r="K20" i="511"/>
  <c r="L20" i="511" s="1"/>
  <c r="Q20" i="511" s="1"/>
  <c r="AA20" i="511" s="1"/>
  <c r="J21" i="511" s="1"/>
  <c r="V22" i="511"/>
  <c r="S22" i="511" s="1"/>
  <c r="Y22" i="511" s="1"/>
  <c r="Z22" i="511" s="1"/>
  <c r="W23" i="511"/>
  <c r="Z21" i="510"/>
  <c r="W23" i="510"/>
  <c r="P23" i="510"/>
  <c r="C26" i="510"/>
  <c r="E25" i="510"/>
  <c r="H25" i="510"/>
  <c r="T25" i="510"/>
  <c r="L19" i="510"/>
  <c r="Q19" i="510" s="1"/>
  <c r="AA19" i="510" s="1"/>
  <c r="J20" i="510" s="1"/>
  <c r="K19" i="510"/>
  <c r="D25" i="510"/>
  <c r="O24" i="510"/>
  <c r="M24" i="510"/>
  <c r="N24" i="510" s="1"/>
  <c r="U24" i="510"/>
  <c r="R24" i="510" s="1"/>
  <c r="V22" i="510"/>
  <c r="S22" i="510" s="1"/>
  <c r="Y22" i="510" s="1"/>
  <c r="Z22" i="510" s="1"/>
  <c r="W23" i="509"/>
  <c r="K20" i="509"/>
  <c r="L20" i="509" s="1"/>
  <c r="Q20" i="509" s="1"/>
  <c r="AA20" i="509" s="1"/>
  <c r="J21" i="509" s="1"/>
  <c r="P23" i="509"/>
  <c r="C27" i="509"/>
  <c r="H26" i="509"/>
  <c r="E26" i="509"/>
  <c r="T26" i="509"/>
  <c r="D25" i="509"/>
  <c r="O24" i="509"/>
  <c r="M24" i="509"/>
  <c r="N24" i="509" s="1"/>
  <c r="P24" i="509" s="1"/>
  <c r="U24" i="509"/>
  <c r="R24" i="509" s="1"/>
  <c r="V22" i="509"/>
  <c r="S22" i="509" s="1"/>
  <c r="Y22" i="509" s="1"/>
  <c r="X22" i="509"/>
  <c r="W23" i="508"/>
  <c r="K20" i="508"/>
  <c r="L20" i="508" s="1"/>
  <c r="Q20" i="508" s="1"/>
  <c r="AA20" i="508" s="1"/>
  <c r="J21" i="508" s="1"/>
  <c r="D25" i="508"/>
  <c r="O24" i="508"/>
  <c r="M24" i="508"/>
  <c r="N24" i="508" s="1"/>
  <c r="P24" i="508" s="1"/>
  <c r="U24" i="508"/>
  <c r="R24" i="508"/>
  <c r="C27" i="508"/>
  <c r="H26" i="508"/>
  <c r="E26" i="508"/>
  <c r="T26" i="508"/>
  <c r="V22" i="508"/>
  <c r="S22" i="508" s="1"/>
  <c r="Y22" i="508" s="1"/>
  <c r="Z22" i="508" s="1"/>
  <c r="W23" i="507"/>
  <c r="K20" i="507"/>
  <c r="L20" i="507" s="1"/>
  <c r="Q20" i="507" s="1"/>
  <c r="AA20" i="507" s="1"/>
  <c r="J21" i="507" s="1"/>
  <c r="C27" i="507"/>
  <c r="H26" i="507"/>
  <c r="E26" i="507"/>
  <c r="T26" i="507"/>
  <c r="V22" i="507"/>
  <c r="S22" i="507" s="1"/>
  <c r="Y22" i="507" s="1"/>
  <c r="D25" i="507"/>
  <c r="O24" i="507"/>
  <c r="M24" i="507"/>
  <c r="N24" i="507" s="1"/>
  <c r="P24" i="507" s="1"/>
  <c r="U24" i="507"/>
  <c r="R24" i="507" s="1"/>
  <c r="X22" i="507"/>
  <c r="W23" i="506"/>
  <c r="X23" i="506" s="1"/>
  <c r="C27" i="506"/>
  <c r="H26" i="506"/>
  <c r="E26" i="506"/>
  <c r="T26" i="506"/>
  <c r="V22" i="506"/>
  <c r="S22" i="506" s="1"/>
  <c r="Y22" i="506" s="1"/>
  <c r="Z22" i="506" s="1"/>
  <c r="D25" i="506"/>
  <c r="O24" i="506"/>
  <c r="M24" i="506"/>
  <c r="N24" i="506" s="1"/>
  <c r="U24" i="506"/>
  <c r="R24" i="506" s="1"/>
  <c r="K20" i="506"/>
  <c r="L20" i="506" s="1"/>
  <c r="Q20" i="506" s="1"/>
  <c r="AA20" i="506" s="1"/>
  <c r="J21" i="506" s="1"/>
  <c r="Z21" i="505"/>
  <c r="W23" i="505"/>
  <c r="D25" i="505"/>
  <c r="O24" i="505"/>
  <c r="M24" i="505"/>
  <c r="N24" i="505" s="1"/>
  <c r="P24" i="505" s="1"/>
  <c r="U24" i="505"/>
  <c r="R24" i="505" s="1"/>
  <c r="P23" i="505"/>
  <c r="C27" i="505"/>
  <c r="H26" i="505"/>
  <c r="E26" i="505"/>
  <c r="T26" i="505"/>
  <c r="K20" i="505"/>
  <c r="L20" i="505" s="1"/>
  <c r="Q20" i="505" s="1"/>
  <c r="AA20" i="505" s="1"/>
  <c r="J21" i="505" s="1"/>
  <c r="V22" i="505"/>
  <c r="S22" i="505" s="1"/>
  <c r="Y22" i="505" s="1"/>
  <c r="Z22" i="505" s="1"/>
  <c r="Z21" i="504"/>
  <c r="K20" i="504"/>
  <c r="L20" i="504" s="1"/>
  <c r="Q20" i="504" s="1"/>
  <c r="AA20" i="504" s="1"/>
  <c r="J21" i="504" s="1"/>
  <c r="W23" i="504"/>
  <c r="C27" i="504"/>
  <c r="H26" i="504"/>
  <c r="E26" i="504"/>
  <c r="T26" i="504"/>
  <c r="D25" i="504"/>
  <c r="O24" i="504"/>
  <c r="M24" i="504"/>
  <c r="N24" i="504" s="1"/>
  <c r="P24" i="504" s="1"/>
  <c r="U24" i="504"/>
  <c r="R24" i="504" s="1"/>
  <c r="V22" i="504"/>
  <c r="S22" i="504" s="1"/>
  <c r="Y22" i="504" s="1"/>
  <c r="Z22" i="504" s="1"/>
  <c r="Z21" i="503"/>
  <c r="K20" i="503"/>
  <c r="L20" i="503" s="1"/>
  <c r="Q20" i="503" s="1"/>
  <c r="AA20" i="503" s="1"/>
  <c r="J21" i="503" s="1"/>
  <c r="C27" i="503"/>
  <c r="H26" i="503"/>
  <c r="E26" i="503"/>
  <c r="T26" i="503"/>
  <c r="D25" i="503"/>
  <c r="O24" i="503"/>
  <c r="M24" i="503"/>
  <c r="N24" i="503" s="1"/>
  <c r="P24" i="503" s="1"/>
  <c r="U24" i="503"/>
  <c r="R24" i="503" s="1"/>
  <c r="V22" i="503"/>
  <c r="S22" i="503" s="1"/>
  <c r="Y22" i="503" s="1"/>
  <c r="X22" i="503"/>
  <c r="W23" i="503"/>
  <c r="P23" i="503"/>
  <c r="W23" i="502"/>
  <c r="X23" i="502" s="1"/>
  <c r="K19" i="502"/>
  <c r="L19" i="502" s="1"/>
  <c r="Q19" i="502" s="1"/>
  <c r="AA19" i="502" s="1"/>
  <c r="J20" i="502" s="1"/>
  <c r="M24" i="502"/>
  <c r="N24" i="502" s="1"/>
  <c r="D25" i="502"/>
  <c r="O24" i="502"/>
  <c r="U24" i="502"/>
  <c r="R24" i="502" s="1"/>
  <c r="V22" i="502"/>
  <c r="S22" i="502" s="1"/>
  <c r="Y22" i="502" s="1"/>
  <c r="C27" i="502"/>
  <c r="H26" i="502"/>
  <c r="E26" i="502"/>
  <c r="T26" i="502"/>
  <c r="X22" i="502"/>
  <c r="K20" i="501"/>
  <c r="L20" i="501" s="1"/>
  <c r="Q20" i="501" s="1"/>
  <c r="AA20" i="501" s="1"/>
  <c r="J21" i="501" s="1"/>
  <c r="W23" i="501"/>
  <c r="P23" i="501"/>
  <c r="C27" i="501"/>
  <c r="E26" i="501"/>
  <c r="H26" i="501"/>
  <c r="T26" i="501"/>
  <c r="V22" i="501"/>
  <c r="S22" i="501" s="1"/>
  <c r="Y22" i="501" s="1"/>
  <c r="D25" i="501"/>
  <c r="O24" i="501"/>
  <c r="M24" i="501"/>
  <c r="N24" i="501" s="1"/>
  <c r="P24" i="501" s="1"/>
  <c r="U24" i="501"/>
  <c r="R24" i="501"/>
  <c r="X22" i="501"/>
  <c r="Z21" i="500"/>
  <c r="P23" i="500"/>
  <c r="K19" i="500"/>
  <c r="L19" i="500" s="1"/>
  <c r="Q19" i="500" s="1"/>
  <c r="AA19" i="500" s="1"/>
  <c r="J20" i="500" s="1"/>
  <c r="W23" i="500"/>
  <c r="M24" i="500"/>
  <c r="N24" i="500" s="1"/>
  <c r="D25" i="500"/>
  <c r="O24" i="500"/>
  <c r="U24" i="500"/>
  <c r="R24" i="500" s="1"/>
  <c r="C26" i="500"/>
  <c r="E25" i="500"/>
  <c r="H25" i="500"/>
  <c r="T25" i="500"/>
  <c r="V22" i="500"/>
  <c r="S22" i="500" s="1"/>
  <c r="Y22" i="500" s="1"/>
  <c r="X22" i="500"/>
  <c r="Z21" i="499"/>
  <c r="K19" i="499"/>
  <c r="L19" i="499" s="1"/>
  <c r="Q19" i="499" s="1"/>
  <c r="AA19" i="499" s="1"/>
  <c r="J20" i="499" s="1"/>
  <c r="M24" i="499"/>
  <c r="N24" i="499" s="1"/>
  <c r="P24" i="499" s="1"/>
  <c r="D25" i="499"/>
  <c r="O24" i="499"/>
  <c r="R24" i="499"/>
  <c r="U24" i="499"/>
  <c r="C27" i="499"/>
  <c r="H26" i="499"/>
  <c r="E26" i="499"/>
  <c r="T26" i="499"/>
  <c r="V22" i="499"/>
  <c r="S22" i="499" s="1"/>
  <c r="Y22" i="499" s="1"/>
  <c r="W23" i="499"/>
  <c r="X23" i="499"/>
  <c r="X22" i="499"/>
  <c r="Z21" i="498"/>
  <c r="K19" i="498"/>
  <c r="L19" i="498" s="1"/>
  <c r="Q19" i="498" s="1"/>
  <c r="AA19" i="498" s="1"/>
  <c r="J20" i="498" s="1"/>
  <c r="M24" i="498"/>
  <c r="N24" i="498" s="1"/>
  <c r="P24" i="498" s="1"/>
  <c r="D25" i="498"/>
  <c r="O24" i="498"/>
  <c r="U24" i="498"/>
  <c r="R24" i="498" s="1"/>
  <c r="C28" i="498"/>
  <c r="E27" i="498"/>
  <c r="H27" i="498"/>
  <c r="T27" i="498"/>
  <c r="V22" i="498"/>
  <c r="S22" i="498" s="1"/>
  <c r="Y22" i="498" s="1"/>
  <c r="X22" i="498"/>
  <c r="W23" i="498"/>
  <c r="X23" i="498"/>
  <c r="K20" i="497"/>
  <c r="L20" i="497" s="1"/>
  <c r="Q20" i="497" s="1"/>
  <c r="AA20" i="497" s="1"/>
  <c r="J21" i="497" s="1"/>
  <c r="W23" i="497"/>
  <c r="V22" i="497"/>
  <c r="S22" i="497" s="1"/>
  <c r="Y22" i="497" s="1"/>
  <c r="D25" i="497"/>
  <c r="O24" i="497"/>
  <c r="M24" i="497"/>
  <c r="N24" i="497" s="1"/>
  <c r="U24" i="497"/>
  <c r="R24" i="497" s="1"/>
  <c r="C27" i="497"/>
  <c r="H26" i="497"/>
  <c r="E26" i="497"/>
  <c r="T26" i="497"/>
  <c r="X22" i="497"/>
  <c r="Z22" i="497" s="1"/>
  <c r="Z21" i="496"/>
  <c r="P23" i="496"/>
  <c r="K19" i="496"/>
  <c r="L19" i="496" s="1"/>
  <c r="Q19" i="496" s="1"/>
  <c r="AA19" i="496" s="1"/>
  <c r="J20" i="496" s="1"/>
  <c r="C26" i="496"/>
  <c r="E25" i="496"/>
  <c r="H25" i="496"/>
  <c r="T25" i="496"/>
  <c r="M24" i="496"/>
  <c r="N24" i="496" s="1"/>
  <c r="P24" i="496" s="1"/>
  <c r="D25" i="496"/>
  <c r="O24" i="496"/>
  <c r="U24" i="496"/>
  <c r="R24" i="496" s="1"/>
  <c r="V22" i="496"/>
  <c r="S22" i="496" s="1"/>
  <c r="Y22" i="496" s="1"/>
  <c r="X22" i="496"/>
  <c r="W23" i="496"/>
  <c r="Z21" i="495"/>
  <c r="K20" i="495"/>
  <c r="L20" i="495" s="1"/>
  <c r="Q20" i="495" s="1"/>
  <c r="AA20" i="495" s="1"/>
  <c r="J21" i="495" s="1"/>
  <c r="C29" i="495"/>
  <c r="H28" i="495"/>
  <c r="E28" i="495"/>
  <c r="T28" i="495"/>
  <c r="D25" i="495"/>
  <c r="O24" i="495"/>
  <c r="M24" i="495"/>
  <c r="N24" i="495" s="1"/>
  <c r="U24" i="495"/>
  <c r="R24" i="495" s="1"/>
  <c r="W23" i="495"/>
  <c r="V22" i="495"/>
  <c r="S22" i="495" s="1"/>
  <c r="Y22" i="495" s="1"/>
  <c r="P23" i="495"/>
  <c r="X22" i="495"/>
  <c r="V22" i="494"/>
  <c r="S22" i="494" s="1"/>
  <c r="Y22" i="494" s="1"/>
  <c r="Z22" i="494" s="1"/>
  <c r="W23" i="494"/>
  <c r="C27" i="494"/>
  <c r="E26" i="494"/>
  <c r="H26" i="494"/>
  <c r="T26" i="494"/>
  <c r="K20" i="494"/>
  <c r="L20" i="494" s="1"/>
  <c r="Q20" i="494" s="1"/>
  <c r="AA20" i="494" s="1"/>
  <c r="J21" i="494" s="1"/>
  <c r="D25" i="494"/>
  <c r="O24" i="494"/>
  <c r="M24" i="494"/>
  <c r="N24" i="494" s="1"/>
  <c r="P24" i="494" s="1"/>
  <c r="U24" i="494"/>
  <c r="R24" i="494" s="1"/>
  <c r="K19" i="493"/>
  <c r="L19" i="493" s="1"/>
  <c r="Q19" i="493" s="1"/>
  <c r="AA19" i="493" s="1"/>
  <c r="J20" i="493" s="1"/>
  <c r="M24" i="493"/>
  <c r="N24" i="493" s="1"/>
  <c r="D25" i="493"/>
  <c r="O24" i="493"/>
  <c r="U24" i="493"/>
  <c r="R24" i="493" s="1"/>
  <c r="C26" i="493"/>
  <c r="E25" i="493"/>
  <c r="H25" i="493"/>
  <c r="T25" i="493"/>
  <c r="V22" i="493"/>
  <c r="S22" i="493" s="1"/>
  <c r="Y22" i="493" s="1"/>
  <c r="W23" i="493"/>
  <c r="X22" i="493"/>
  <c r="P23" i="492"/>
  <c r="Z21" i="492"/>
  <c r="K20" i="492"/>
  <c r="L20" i="492" s="1"/>
  <c r="Q20" i="492" s="1"/>
  <c r="AA20" i="492" s="1"/>
  <c r="J21" i="492" s="1"/>
  <c r="D25" i="492"/>
  <c r="O24" i="492"/>
  <c r="M24" i="492"/>
  <c r="N24" i="492" s="1"/>
  <c r="U24" i="492"/>
  <c r="R24" i="492"/>
  <c r="W23" i="492"/>
  <c r="C27" i="492"/>
  <c r="H26" i="492"/>
  <c r="E26" i="492"/>
  <c r="T26" i="492"/>
  <c r="V22" i="492"/>
  <c r="S22" i="492" s="1"/>
  <c r="Y22" i="492" s="1"/>
  <c r="X22" i="492"/>
  <c r="P23" i="491"/>
  <c r="W23" i="491"/>
  <c r="D25" i="491"/>
  <c r="O24" i="491"/>
  <c r="M24" i="491"/>
  <c r="N24" i="491" s="1"/>
  <c r="U24" i="491"/>
  <c r="R24" i="491" s="1"/>
  <c r="C27" i="491"/>
  <c r="H26" i="491"/>
  <c r="E26" i="491"/>
  <c r="T26" i="491"/>
  <c r="V22" i="491"/>
  <c r="S22" i="491" s="1"/>
  <c r="Y22" i="491" s="1"/>
  <c r="K20" i="491"/>
  <c r="L20" i="491" s="1"/>
  <c r="Q20" i="491" s="1"/>
  <c r="AA20" i="491" s="1"/>
  <c r="J21" i="491" s="1"/>
  <c r="X22" i="491"/>
  <c r="Z21" i="490"/>
  <c r="K19" i="490"/>
  <c r="L19" i="490" s="1"/>
  <c r="Q19" i="490" s="1"/>
  <c r="AA19" i="490" s="1"/>
  <c r="J20" i="490" s="1"/>
  <c r="W23" i="490"/>
  <c r="M24" i="490"/>
  <c r="N24" i="490" s="1"/>
  <c r="D25" i="490"/>
  <c r="O24" i="490"/>
  <c r="R24" i="490"/>
  <c r="U24" i="490"/>
  <c r="V22" i="490"/>
  <c r="S22" i="490" s="1"/>
  <c r="Y22" i="490" s="1"/>
  <c r="C28" i="490"/>
  <c r="E27" i="490"/>
  <c r="H27" i="490"/>
  <c r="T27" i="490"/>
  <c r="X22" i="490"/>
  <c r="Z22" i="490" s="1"/>
  <c r="W23" i="489"/>
  <c r="P23" i="489"/>
  <c r="D25" i="489"/>
  <c r="O24" i="489"/>
  <c r="M24" i="489"/>
  <c r="N24" i="489" s="1"/>
  <c r="P24" i="489" s="1"/>
  <c r="R24" i="489"/>
  <c r="U24" i="489"/>
  <c r="H26" i="489"/>
  <c r="C27" i="489"/>
  <c r="E26" i="489"/>
  <c r="T26" i="489"/>
  <c r="K20" i="489"/>
  <c r="L20" i="489" s="1"/>
  <c r="Q20" i="489" s="1"/>
  <c r="AA20" i="489" s="1"/>
  <c r="J21" i="489" s="1"/>
  <c r="V22" i="489"/>
  <c r="S22" i="489" s="1"/>
  <c r="Y22" i="489" s="1"/>
  <c r="X22" i="489"/>
  <c r="Z22" i="489" s="1"/>
  <c r="W23" i="488"/>
  <c r="C26" i="488"/>
  <c r="E25" i="488"/>
  <c r="H25" i="488"/>
  <c r="T25" i="488"/>
  <c r="D25" i="488"/>
  <c r="O24" i="488"/>
  <c r="M24" i="488"/>
  <c r="N24" i="488" s="1"/>
  <c r="P24" i="488" s="1"/>
  <c r="U24" i="488"/>
  <c r="R24" i="488"/>
  <c r="K20" i="488"/>
  <c r="L20" i="488" s="1"/>
  <c r="Q20" i="488" s="1"/>
  <c r="AA20" i="488" s="1"/>
  <c r="J21" i="488" s="1"/>
  <c r="V22" i="488"/>
  <c r="S22" i="488" s="1"/>
  <c r="Y22" i="488" s="1"/>
  <c r="Z22" i="488" s="1"/>
  <c r="L18" i="487"/>
  <c r="Q18" i="487" s="1"/>
  <c r="AA18" i="487" s="1"/>
  <c r="J19" i="487" s="1"/>
  <c r="K19" i="487" s="1"/>
  <c r="L19" i="487" s="1"/>
  <c r="Q19" i="487" s="1"/>
  <c r="AA19" i="487" s="1"/>
  <c r="J20" i="487" s="1"/>
  <c r="W23" i="487"/>
  <c r="X23" i="487" s="1"/>
  <c r="D25" i="487"/>
  <c r="O24" i="487"/>
  <c r="M24" i="487"/>
  <c r="N24" i="487" s="1"/>
  <c r="P24" i="487" s="1"/>
  <c r="U24" i="487"/>
  <c r="R24" i="487" s="1"/>
  <c r="C26" i="487"/>
  <c r="E25" i="487"/>
  <c r="H25" i="487"/>
  <c r="T25" i="487"/>
  <c r="V22" i="487"/>
  <c r="S22" i="487" s="1"/>
  <c r="Y22" i="487" s="1"/>
  <c r="X22" i="487"/>
  <c r="C27" i="486"/>
  <c r="E26" i="486"/>
  <c r="H26" i="486"/>
  <c r="T26" i="486"/>
  <c r="K20" i="486"/>
  <c r="L20" i="486" s="1"/>
  <c r="Q20" i="486" s="1"/>
  <c r="AA20" i="486" s="1"/>
  <c r="J21" i="486" s="1"/>
  <c r="W23" i="486"/>
  <c r="V22" i="486"/>
  <c r="S22" i="486" s="1"/>
  <c r="Y22" i="486" s="1"/>
  <c r="D25" i="486"/>
  <c r="O24" i="486"/>
  <c r="M24" i="486"/>
  <c r="N24" i="486" s="1"/>
  <c r="P24" i="486" s="1"/>
  <c r="U24" i="486"/>
  <c r="R24" i="486" s="1"/>
  <c r="P23" i="486"/>
  <c r="X22" i="486"/>
  <c r="Z21" i="485"/>
  <c r="K21" i="485"/>
  <c r="L21" i="485" s="1"/>
  <c r="Q21" i="485" s="1"/>
  <c r="AA21" i="485" s="1"/>
  <c r="J22" i="485" s="1"/>
  <c r="D25" i="485"/>
  <c r="O24" i="485"/>
  <c r="M24" i="485"/>
  <c r="N24" i="485" s="1"/>
  <c r="P24" i="485" s="1"/>
  <c r="U24" i="485"/>
  <c r="R24" i="485" s="1"/>
  <c r="V22" i="485"/>
  <c r="S22" i="485" s="1"/>
  <c r="Y22" i="485" s="1"/>
  <c r="C28" i="485"/>
  <c r="H27" i="485"/>
  <c r="E27" i="485"/>
  <c r="T27" i="485"/>
  <c r="X22" i="485"/>
  <c r="W23" i="485"/>
  <c r="H18" i="4"/>
  <c r="I2" i="2"/>
  <c r="B5" i="4"/>
  <c r="B18" i="4"/>
  <c r="A18" i="4"/>
  <c r="C19" i="4"/>
  <c r="Z22" i="548" l="1"/>
  <c r="K20" i="548"/>
  <c r="L20" i="548" s="1"/>
  <c r="Q20" i="548" s="1"/>
  <c r="AA20" i="548" s="1"/>
  <c r="J21" i="548" s="1"/>
  <c r="W24" i="548"/>
  <c r="X24" i="548" s="1"/>
  <c r="M25" i="548"/>
  <c r="N25" i="548" s="1"/>
  <c r="D26" i="548"/>
  <c r="O25" i="548"/>
  <c r="U25" i="548"/>
  <c r="R25" i="548" s="1"/>
  <c r="C30" i="548"/>
  <c r="H29" i="548"/>
  <c r="E29" i="548"/>
  <c r="T29" i="548"/>
  <c r="V23" i="548"/>
  <c r="S23" i="548" s="1"/>
  <c r="Y23" i="548" s="1"/>
  <c r="X23" i="548"/>
  <c r="Z23" i="548" s="1"/>
  <c r="Z22" i="547"/>
  <c r="W24" i="547"/>
  <c r="K21" i="547"/>
  <c r="L21" i="547" s="1"/>
  <c r="Q21" i="547" s="1"/>
  <c r="AA21" i="547" s="1"/>
  <c r="J22" i="547" s="1"/>
  <c r="V23" i="547"/>
  <c r="S23" i="547" s="1"/>
  <c r="Y23" i="547" s="1"/>
  <c r="C28" i="547"/>
  <c r="E27" i="547"/>
  <c r="H27" i="547"/>
  <c r="T27" i="547"/>
  <c r="M25" i="547"/>
  <c r="N25" i="547" s="1"/>
  <c r="D26" i="547"/>
  <c r="O25" i="547"/>
  <c r="U25" i="547"/>
  <c r="R25" i="547" s="1"/>
  <c r="X23" i="547"/>
  <c r="Z23" i="547" s="1"/>
  <c r="Z22" i="546"/>
  <c r="W24" i="546"/>
  <c r="K21" i="546"/>
  <c r="L21" i="546" s="1"/>
  <c r="Q21" i="546" s="1"/>
  <c r="AA21" i="546" s="1"/>
  <c r="J22" i="546" s="1"/>
  <c r="P24" i="546"/>
  <c r="C29" i="546"/>
  <c r="E28" i="546"/>
  <c r="H28" i="546"/>
  <c r="T28" i="546"/>
  <c r="D26" i="546"/>
  <c r="O25" i="546"/>
  <c r="M25" i="546"/>
  <c r="N25" i="546" s="1"/>
  <c r="P25" i="546" s="1"/>
  <c r="U25" i="546"/>
  <c r="R25" i="546" s="1"/>
  <c r="V23" i="546"/>
  <c r="S23" i="546" s="1"/>
  <c r="Y23" i="546" s="1"/>
  <c r="X23" i="546"/>
  <c r="Z22" i="545"/>
  <c r="K20" i="545"/>
  <c r="L20" i="545" s="1"/>
  <c r="Q20" i="545" s="1"/>
  <c r="AA20" i="545" s="1"/>
  <c r="J21" i="545" s="1"/>
  <c r="C27" i="545"/>
  <c r="E26" i="545"/>
  <c r="H26" i="545"/>
  <c r="T26" i="545"/>
  <c r="W24" i="545"/>
  <c r="X24" i="545" s="1"/>
  <c r="V23" i="545"/>
  <c r="S23" i="545" s="1"/>
  <c r="Y23" i="545" s="1"/>
  <c r="M25" i="545"/>
  <c r="N25" i="545" s="1"/>
  <c r="P25" i="545" s="1"/>
  <c r="D26" i="545"/>
  <c r="O25" i="545"/>
  <c r="R25" i="545"/>
  <c r="U25" i="545"/>
  <c r="X23" i="545"/>
  <c r="Z23" i="545" s="1"/>
  <c r="P24" i="544"/>
  <c r="Z22" i="544"/>
  <c r="W24" i="544"/>
  <c r="X24" i="544" s="1"/>
  <c r="M25" i="544"/>
  <c r="N25" i="544" s="1"/>
  <c r="P25" i="544" s="1"/>
  <c r="D26" i="544"/>
  <c r="O25" i="544"/>
  <c r="U25" i="544"/>
  <c r="R25" i="544" s="1"/>
  <c r="K20" i="544"/>
  <c r="L20" i="544" s="1"/>
  <c r="Q20" i="544" s="1"/>
  <c r="AA20" i="544" s="1"/>
  <c r="J21" i="544" s="1"/>
  <c r="C27" i="544"/>
  <c r="H26" i="544"/>
  <c r="E26" i="544"/>
  <c r="T26" i="544"/>
  <c r="V23" i="544"/>
  <c r="S23" i="544" s="1"/>
  <c r="Y23" i="544" s="1"/>
  <c r="X23" i="544"/>
  <c r="P24" i="543"/>
  <c r="Z22" i="543"/>
  <c r="K21" i="543"/>
  <c r="L21" i="543" s="1"/>
  <c r="Q21" i="543" s="1"/>
  <c r="AA21" i="543" s="1"/>
  <c r="J22" i="543" s="1"/>
  <c r="M25" i="543"/>
  <c r="N25" i="543" s="1"/>
  <c r="D26" i="543"/>
  <c r="O25" i="543"/>
  <c r="U25" i="543"/>
  <c r="R25" i="543" s="1"/>
  <c r="W24" i="543"/>
  <c r="V23" i="543"/>
  <c r="S23" i="543" s="1"/>
  <c r="Y23" i="543" s="1"/>
  <c r="C28" i="543"/>
  <c r="H27" i="543"/>
  <c r="E27" i="543"/>
  <c r="T27" i="543"/>
  <c r="X23" i="543"/>
  <c r="Z23" i="543" s="1"/>
  <c r="Z22" i="542"/>
  <c r="K21" i="542"/>
  <c r="L21" i="542" s="1"/>
  <c r="Q21" i="542" s="1"/>
  <c r="AA21" i="542" s="1"/>
  <c r="J22" i="542" s="1"/>
  <c r="W24" i="542"/>
  <c r="D26" i="542"/>
  <c r="O25" i="542"/>
  <c r="M25" i="542"/>
  <c r="N25" i="542" s="1"/>
  <c r="P25" i="542" s="1"/>
  <c r="U25" i="542"/>
  <c r="R25" i="542"/>
  <c r="V23" i="542"/>
  <c r="S23" i="542" s="1"/>
  <c r="Y23" i="542" s="1"/>
  <c r="Z23" i="542" s="1"/>
  <c r="C28" i="542"/>
  <c r="E27" i="542"/>
  <c r="H27" i="542"/>
  <c r="T27" i="542"/>
  <c r="D26" i="541"/>
  <c r="O25" i="541"/>
  <c r="M25" i="541"/>
  <c r="N25" i="541" s="1"/>
  <c r="P25" i="541" s="1"/>
  <c r="U25" i="541"/>
  <c r="R25" i="541" s="1"/>
  <c r="C28" i="541"/>
  <c r="E27" i="541"/>
  <c r="H27" i="541"/>
  <c r="T27" i="541"/>
  <c r="K21" i="541"/>
  <c r="L21" i="541" s="1"/>
  <c r="Q21" i="541" s="1"/>
  <c r="AA21" i="541" s="1"/>
  <c r="J22" i="541" s="1"/>
  <c r="W24" i="541"/>
  <c r="X24" i="541" s="1"/>
  <c r="V23" i="541"/>
  <c r="S23" i="541" s="1"/>
  <c r="Y23" i="541" s="1"/>
  <c r="Z23" i="541" s="1"/>
  <c r="K21" i="540"/>
  <c r="L21" i="540" s="1"/>
  <c r="Q21" i="540" s="1"/>
  <c r="AA21" i="540" s="1"/>
  <c r="J22" i="540" s="1"/>
  <c r="W24" i="540"/>
  <c r="P24" i="540"/>
  <c r="C28" i="540"/>
  <c r="E27" i="540"/>
  <c r="H27" i="540"/>
  <c r="T27" i="540"/>
  <c r="V23" i="540"/>
  <c r="S23" i="540" s="1"/>
  <c r="Y23" i="540" s="1"/>
  <c r="D26" i="540"/>
  <c r="O25" i="540"/>
  <c r="M25" i="540"/>
  <c r="N25" i="540" s="1"/>
  <c r="P25" i="540" s="1"/>
  <c r="U25" i="540"/>
  <c r="R25" i="540" s="1"/>
  <c r="X23" i="540"/>
  <c r="Z22" i="539"/>
  <c r="W24" i="539"/>
  <c r="X24" i="539"/>
  <c r="K20" i="539"/>
  <c r="L20" i="539" s="1"/>
  <c r="Q20" i="539" s="1"/>
  <c r="AA20" i="539" s="1"/>
  <c r="J21" i="539" s="1"/>
  <c r="M25" i="539"/>
  <c r="N25" i="539" s="1"/>
  <c r="D26" i="539"/>
  <c r="O25" i="539"/>
  <c r="R25" i="539"/>
  <c r="U25" i="539"/>
  <c r="V23" i="539"/>
  <c r="S23" i="539" s="1"/>
  <c r="Y23" i="539" s="1"/>
  <c r="X23" i="539"/>
  <c r="Z23" i="539" s="1"/>
  <c r="P24" i="539"/>
  <c r="C29" i="539"/>
  <c r="H28" i="539"/>
  <c r="E28" i="539"/>
  <c r="T28" i="539"/>
  <c r="Z22" i="538"/>
  <c r="W24" i="538"/>
  <c r="K21" i="538"/>
  <c r="L21" i="538" s="1"/>
  <c r="Q21" i="538" s="1"/>
  <c r="AA21" i="538" s="1"/>
  <c r="J22" i="538" s="1"/>
  <c r="D26" i="538"/>
  <c r="O25" i="538"/>
  <c r="M25" i="538"/>
  <c r="N25" i="538" s="1"/>
  <c r="U25" i="538"/>
  <c r="R25" i="538" s="1"/>
  <c r="H27" i="538"/>
  <c r="C28" i="538"/>
  <c r="E27" i="538"/>
  <c r="T27" i="538"/>
  <c r="V23" i="538"/>
  <c r="S23" i="538" s="1"/>
  <c r="Y23" i="538" s="1"/>
  <c r="Z23" i="538" s="1"/>
  <c r="Z22" i="537"/>
  <c r="K20" i="537"/>
  <c r="L20" i="537" s="1"/>
  <c r="Q20" i="537" s="1"/>
  <c r="AA20" i="537" s="1"/>
  <c r="J21" i="537" s="1"/>
  <c r="W24" i="537"/>
  <c r="X24" i="537" s="1"/>
  <c r="C27" i="537"/>
  <c r="H26" i="537"/>
  <c r="E26" i="537"/>
  <c r="T26" i="537"/>
  <c r="V23" i="537"/>
  <c r="S23" i="537" s="1"/>
  <c r="Y23" i="537" s="1"/>
  <c r="M25" i="537"/>
  <c r="N25" i="537" s="1"/>
  <c r="D26" i="537"/>
  <c r="O25" i="537"/>
  <c r="U25" i="537"/>
  <c r="R25" i="537" s="1"/>
  <c r="X23" i="537"/>
  <c r="Z22" i="536"/>
  <c r="K20" i="536"/>
  <c r="L20" i="536" s="1"/>
  <c r="Q20" i="536" s="1"/>
  <c r="AA20" i="536" s="1"/>
  <c r="J21" i="536" s="1"/>
  <c r="W24" i="536"/>
  <c r="D26" i="536"/>
  <c r="O25" i="536"/>
  <c r="M25" i="536"/>
  <c r="N25" i="536" s="1"/>
  <c r="R25" i="536"/>
  <c r="U25" i="536"/>
  <c r="C28" i="536"/>
  <c r="H27" i="536"/>
  <c r="E27" i="536"/>
  <c r="T27" i="536"/>
  <c r="V23" i="536"/>
  <c r="S23" i="536" s="1"/>
  <c r="Y23" i="536" s="1"/>
  <c r="Z23" i="536" s="1"/>
  <c r="P24" i="535"/>
  <c r="Z22" i="535"/>
  <c r="K20" i="535"/>
  <c r="L20" i="535" s="1"/>
  <c r="Q20" i="535" s="1"/>
  <c r="AA20" i="535" s="1"/>
  <c r="J21" i="535" s="1"/>
  <c r="W24" i="535"/>
  <c r="D26" i="535"/>
  <c r="O25" i="535"/>
  <c r="M25" i="535"/>
  <c r="R25" i="535"/>
  <c r="U25" i="535"/>
  <c r="C27" i="535"/>
  <c r="H26" i="535"/>
  <c r="E26" i="535"/>
  <c r="T26" i="535"/>
  <c r="V23" i="535"/>
  <c r="S23" i="535" s="1"/>
  <c r="Y23" i="535" s="1"/>
  <c r="X23" i="535"/>
  <c r="K21" i="534"/>
  <c r="L21" i="534" s="1"/>
  <c r="Q21" i="534" s="1"/>
  <c r="AA21" i="534" s="1"/>
  <c r="J22" i="534" s="1"/>
  <c r="W24" i="534"/>
  <c r="X24" i="534"/>
  <c r="C27" i="534"/>
  <c r="E26" i="534"/>
  <c r="H26" i="534"/>
  <c r="T26" i="534"/>
  <c r="V23" i="534"/>
  <c r="S23" i="534" s="1"/>
  <c r="Y23" i="534" s="1"/>
  <c r="Z23" i="534" s="1"/>
  <c r="M25" i="534"/>
  <c r="N25" i="534" s="1"/>
  <c r="D26" i="534"/>
  <c r="O25" i="534"/>
  <c r="U25" i="534"/>
  <c r="R25" i="534" s="1"/>
  <c r="Z22" i="533"/>
  <c r="K21" i="533"/>
  <c r="L21" i="533" s="1"/>
  <c r="Q21" i="533" s="1"/>
  <c r="AA21" i="533" s="1"/>
  <c r="J22" i="533" s="1"/>
  <c r="W24" i="533"/>
  <c r="D26" i="533"/>
  <c r="O25" i="533"/>
  <c r="M25" i="533"/>
  <c r="N25" i="533" s="1"/>
  <c r="R25" i="533"/>
  <c r="U25" i="533"/>
  <c r="V23" i="533"/>
  <c r="S23" i="533" s="1"/>
  <c r="Y23" i="533" s="1"/>
  <c r="C28" i="533"/>
  <c r="E27" i="533"/>
  <c r="H27" i="533"/>
  <c r="T27" i="533"/>
  <c r="X23" i="533"/>
  <c r="K21" i="532"/>
  <c r="L21" i="532" s="1"/>
  <c r="Q21" i="532" s="1"/>
  <c r="AA21" i="532" s="1"/>
  <c r="J22" i="532" s="1"/>
  <c r="D26" i="532"/>
  <c r="O25" i="532"/>
  <c r="M25" i="532"/>
  <c r="N25" i="532" s="1"/>
  <c r="U25" i="532"/>
  <c r="R25" i="532" s="1"/>
  <c r="C28" i="532"/>
  <c r="H27" i="532"/>
  <c r="E27" i="532"/>
  <c r="T27" i="532"/>
  <c r="W24" i="532"/>
  <c r="V23" i="532"/>
  <c r="S23" i="532" s="1"/>
  <c r="Y23" i="532" s="1"/>
  <c r="X23" i="532"/>
  <c r="P24" i="531"/>
  <c r="W24" i="531"/>
  <c r="K21" i="531"/>
  <c r="L21" i="531" s="1"/>
  <c r="Q21" i="531" s="1"/>
  <c r="AA21" i="531" s="1"/>
  <c r="J22" i="531" s="1"/>
  <c r="D26" i="531"/>
  <c r="O25" i="531"/>
  <c r="M25" i="531"/>
  <c r="N25" i="531" s="1"/>
  <c r="U25" i="531"/>
  <c r="R25" i="531" s="1"/>
  <c r="C28" i="531"/>
  <c r="E27" i="531"/>
  <c r="H27" i="531"/>
  <c r="T27" i="531"/>
  <c r="V23" i="531"/>
  <c r="S23" i="531" s="1"/>
  <c r="Y23" i="531" s="1"/>
  <c r="X23" i="531"/>
  <c r="P24" i="530"/>
  <c r="W24" i="530"/>
  <c r="K21" i="530"/>
  <c r="L21" i="530" s="1"/>
  <c r="Q21" i="530" s="1"/>
  <c r="AA21" i="530" s="1"/>
  <c r="J22" i="530" s="1"/>
  <c r="C28" i="530"/>
  <c r="E27" i="530"/>
  <c r="H27" i="530"/>
  <c r="T27" i="530"/>
  <c r="D26" i="530"/>
  <c r="O25" i="530"/>
  <c r="M25" i="530"/>
  <c r="N25" i="530" s="1"/>
  <c r="P25" i="530" s="1"/>
  <c r="U25" i="530"/>
  <c r="R25" i="530" s="1"/>
  <c r="V23" i="530"/>
  <c r="S23" i="530" s="1"/>
  <c r="Y23" i="530" s="1"/>
  <c r="X23" i="530"/>
  <c r="Z23" i="530" s="1"/>
  <c r="P24" i="529"/>
  <c r="K21" i="529"/>
  <c r="L21" i="529" s="1"/>
  <c r="Q21" i="529" s="1"/>
  <c r="AA21" i="529" s="1"/>
  <c r="J22" i="529" s="1"/>
  <c r="W24" i="529"/>
  <c r="H27" i="529"/>
  <c r="C28" i="529"/>
  <c r="E27" i="529"/>
  <c r="T27" i="529"/>
  <c r="D26" i="529"/>
  <c r="O25" i="529"/>
  <c r="M25" i="529"/>
  <c r="N25" i="529" s="1"/>
  <c r="U25" i="529"/>
  <c r="R25" i="529" s="1"/>
  <c r="V23" i="529"/>
  <c r="S23" i="529" s="1"/>
  <c r="Y23" i="529" s="1"/>
  <c r="X23" i="529"/>
  <c r="Z22" i="528"/>
  <c r="K20" i="528"/>
  <c r="L20" i="528" s="1"/>
  <c r="Q20" i="528" s="1"/>
  <c r="AA20" i="528" s="1"/>
  <c r="J21" i="528" s="1"/>
  <c r="W24" i="528"/>
  <c r="C28" i="528"/>
  <c r="H27" i="528"/>
  <c r="E27" i="528"/>
  <c r="T27" i="528"/>
  <c r="D26" i="528"/>
  <c r="O25" i="528"/>
  <c r="M25" i="528"/>
  <c r="N25" i="528" s="1"/>
  <c r="P25" i="528" s="1"/>
  <c r="U25" i="528"/>
  <c r="R25" i="528" s="1"/>
  <c r="P24" i="528"/>
  <c r="V23" i="528"/>
  <c r="S23" i="528" s="1"/>
  <c r="Y23" i="528" s="1"/>
  <c r="Z23" i="528" s="1"/>
  <c r="K21" i="527"/>
  <c r="L21" i="527" s="1"/>
  <c r="Q21" i="527" s="1"/>
  <c r="AA21" i="527" s="1"/>
  <c r="J22" i="527" s="1"/>
  <c r="W25" i="527"/>
  <c r="D27" i="527"/>
  <c r="O26" i="527"/>
  <c r="M26" i="527"/>
  <c r="N26" i="527" s="1"/>
  <c r="U26" i="527"/>
  <c r="R26" i="527" s="1"/>
  <c r="V24" i="527"/>
  <c r="S24" i="527" s="1"/>
  <c r="Y24" i="527" s="1"/>
  <c r="C28" i="527"/>
  <c r="H27" i="527"/>
  <c r="E27" i="527"/>
  <c r="T27" i="527"/>
  <c r="X24" i="527"/>
  <c r="Z22" i="526"/>
  <c r="W24" i="526"/>
  <c r="H27" i="526"/>
  <c r="C28" i="526"/>
  <c r="E27" i="526"/>
  <c r="T27" i="526"/>
  <c r="V23" i="526"/>
  <c r="S23" i="526" s="1"/>
  <c r="Y23" i="526" s="1"/>
  <c r="Z23" i="526" s="1"/>
  <c r="K21" i="526"/>
  <c r="L21" i="526" s="1"/>
  <c r="Q21" i="526" s="1"/>
  <c r="AA21" i="526" s="1"/>
  <c r="J22" i="526" s="1"/>
  <c r="D26" i="526"/>
  <c r="O25" i="526"/>
  <c r="M25" i="526"/>
  <c r="N25" i="526" s="1"/>
  <c r="P25" i="526" s="1"/>
  <c r="U25" i="526"/>
  <c r="R25" i="526" s="1"/>
  <c r="W24" i="525"/>
  <c r="X24" i="525" s="1"/>
  <c r="C30" i="525"/>
  <c r="E29" i="525"/>
  <c r="H29" i="525"/>
  <c r="T29" i="525"/>
  <c r="V23" i="525"/>
  <c r="S23" i="525" s="1"/>
  <c r="Y23" i="525" s="1"/>
  <c r="Z23" i="525" s="1"/>
  <c r="M25" i="525"/>
  <c r="N25" i="525" s="1"/>
  <c r="D26" i="525"/>
  <c r="O25" i="525"/>
  <c r="U25" i="525"/>
  <c r="R25" i="525" s="1"/>
  <c r="K21" i="525"/>
  <c r="L21" i="525" s="1"/>
  <c r="Q21" i="525" s="1"/>
  <c r="AA21" i="525" s="1"/>
  <c r="J22" i="525" s="1"/>
  <c r="P24" i="524"/>
  <c r="Z22" i="524"/>
  <c r="X24" i="524"/>
  <c r="W24" i="524"/>
  <c r="D26" i="524"/>
  <c r="O25" i="524"/>
  <c r="M25" i="524"/>
  <c r="N25" i="524" s="1"/>
  <c r="U25" i="524"/>
  <c r="R25" i="524"/>
  <c r="C28" i="524"/>
  <c r="E27" i="524"/>
  <c r="H27" i="524"/>
  <c r="T27" i="524"/>
  <c r="V23" i="524"/>
  <c r="S23" i="524" s="1"/>
  <c r="Y23" i="524" s="1"/>
  <c r="X23" i="524"/>
  <c r="K21" i="524"/>
  <c r="L21" i="524" s="1"/>
  <c r="Q21" i="524" s="1"/>
  <c r="AA21" i="524" s="1"/>
  <c r="J22" i="524" s="1"/>
  <c r="M25" i="523"/>
  <c r="N25" i="523" s="1"/>
  <c r="D26" i="523"/>
  <c r="O25" i="523"/>
  <c r="U25" i="523"/>
  <c r="R25" i="523"/>
  <c r="C28" i="523"/>
  <c r="H27" i="523"/>
  <c r="E27" i="523"/>
  <c r="T27" i="523"/>
  <c r="V23" i="523"/>
  <c r="S23" i="523" s="1"/>
  <c r="Y23" i="523" s="1"/>
  <c r="W24" i="523"/>
  <c r="X23" i="523"/>
  <c r="K21" i="523"/>
  <c r="L21" i="523" s="1"/>
  <c r="Q21" i="523" s="1"/>
  <c r="AA21" i="523" s="1"/>
  <c r="J22" i="523" s="1"/>
  <c r="Z22" i="522"/>
  <c r="W24" i="522"/>
  <c r="M25" i="522"/>
  <c r="N25" i="522" s="1"/>
  <c r="D26" i="522"/>
  <c r="O25" i="522"/>
  <c r="R25" i="522"/>
  <c r="U25" i="522"/>
  <c r="K21" i="522"/>
  <c r="L21" i="522" s="1"/>
  <c r="Q21" i="522" s="1"/>
  <c r="AA21" i="522" s="1"/>
  <c r="J22" i="522" s="1"/>
  <c r="C28" i="522"/>
  <c r="H27" i="522"/>
  <c r="E27" i="522"/>
  <c r="T27" i="522"/>
  <c r="V23" i="522"/>
  <c r="S23" i="522" s="1"/>
  <c r="Y23" i="522" s="1"/>
  <c r="Z23" i="522" s="1"/>
  <c r="V23" i="521"/>
  <c r="S23" i="521" s="1"/>
  <c r="Y23" i="521" s="1"/>
  <c r="K21" i="521"/>
  <c r="L21" i="521" s="1"/>
  <c r="Q21" i="521" s="1"/>
  <c r="AA21" i="521" s="1"/>
  <c r="J22" i="521" s="1"/>
  <c r="X23" i="521"/>
  <c r="D26" i="521"/>
  <c r="O25" i="521"/>
  <c r="M25" i="521"/>
  <c r="N25" i="521" s="1"/>
  <c r="P25" i="521" s="1"/>
  <c r="U25" i="521"/>
  <c r="R25" i="521" s="1"/>
  <c r="C29" i="521"/>
  <c r="H28" i="521"/>
  <c r="E28" i="521"/>
  <c r="T28" i="521"/>
  <c r="X24" i="521"/>
  <c r="W24" i="521"/>
  <c r="Z22" i="520"/>
  <c r="K22" i="520"/>
  <c r="L22" i="520" s="1"/>
  <c r="Q22" i="520" s="1"/>
  <c r="AA22" i="520" s="1"/>
  <c r="J23" i="520" s="1"/>
  <c r="W24" i="520"/>
  <c r="X24" i="520" s="1"/>
  <c r="M25" i="520"/>
  <c r="N25" i="520" s="1"/>
  <c r="O25" i="520"/>
  <c r="D26" i="520"/>
  <c r="U25" i="520"/>
  <c r="R25" i="520"/>
  <c r="V23" i="520"/>
  <c r="S23" i="520" s="1"/>
  <c r="Y23" i="520" s="1"/>
  <c r="X23" i="520"/>
  <c r="Z23" i="520" s="1"/>
  <c r="C29" i="520"/>
  <c r="E28" i="520"/>
  <c r="H28" i="520"/>
  <c r="T28" i="520"/>
  <c r="K20" i="519"/>
  <c r="L20" i="519" s="1"/>
  <c r="Q20" i="519" s="1"/>
  <c r="AA20" i="519" s="1"/>
  <c r="J21" i="519" s="1"/>
  <c r="C28" i="519"/>
  <c r="E27" i="519"/>
  <c r="H27" i="519"/>
  <c r="T27" i="519"/>
  <c r="W25" i="519"/>
  <c r="X25" i="519" s="1"/>
  <c r="M26" i="519"/>
  <c r="N26" i="519" s="1"/>
  <c r="D27" i="519"/>
  <c r="O26" i="519"/>
  <c r="U26" i="519"/>
  <c r="R26" i="519" s="1"/>
  <c r="V24" i="519"/>
  <c r="S24" i="519" s="1"/>
  <c r="Y24" i="519" s="1"/>
  <c r="X24" i="519"/>
  <c r="Z24" i="519" s="1"/>
  <c r="P24" i="518"/>
  <c r="Z22" i="518"/>
  <c r="W24" i="518"/>
  <c r="D26" i="518"/>
  <c r="O25" i="518"/>
  <c r="M25" i="518"/>
  <c r="N25" i="518" s="1"/>
  <c r="U25" i="518"/>
  <c r="R25" i="518" s="1"/>
  <c r="C28" i="518"/>
  <c r="H27" i="518"/>
  <c r="E27" i="518"/>
  <c r="T27" i="518"/>
  <c r="Z22" i="517"/>
  <c r="K21" i="518"/>
  <c r="L21" i="518" s="1"/>
  <c r="Q21" i="518" s="1"/>
  <c r="AA21" i="518" s="1"/>
  <c r="J22" i="518" s="1"/>
  <c r="V23" i="518"/>
  <c r="S23" i="518" s="1"/>
  <c r="Y23" i="518" s="1"/>
  <c r="X23" i="518"/>
  <c r="K21" i="517"/>
  <c r="L21" i="517" s="1"/>
  <c r="Q21" i="517" s="1"/>
  <c r="AA21" i="517" s="1"/>
  <c r="J22" i="517" s="1"/>
  <c r="W24" i="517"/>
  <c r="P24" i="517"/>
  <c r="D26" i="517"/>
  <c r="O25" i="517"/>
  <c r="M25" i="517"/>
  <c r="N25" i="517" s="1"/>
  <c r="P25" i="517" s="1"/>
  <c r="U25" i="517"/>
  <c r="R25" i="517"/>
  <c r="C28" i="517"/>
  <c r="E27" i="517"/>
  <c r="H27" i="517"/>
  <c r="T27" i="517"/>
  <c r="V23" i="517"/>
  <c r="S23" i="517" s="1"/>
  <c r="Y23" i="517" s="1"/>
  <c r="X23" i="517"/>
  <c r="W24" i="516"/>
  <c r="K21" i="516"/>
  <c r="L21" i="516" s="1"/>
  <c r="Q21" i="516" s="1"/>
  <c r="AA21" i="516" s="1"/>
  <c r="J22" i="516" s="1"/>
  <c r="H27" i="516"/>
  <c r="C28" i="516"/>
  <c r="E27" i="516"/>
  <c r="T27" i="516"/>
  <c r="P24" i="516"/>
  <c r="D26" i="516"/>
  <c r="O25" i="516"/>
  <c r="M25" i="516"/>
  <c r="N25" i="516" s="1"/>
  <c r="U25" i="516"/>
  <c r="R25" i="516" s="1"/>
  <c r="V23" i="516"/>
  <c r="S23" i="516" s="1"/>
  <c r="Y23" i="516" s="1"/>
  <c r="X23" i="516"/>
  <c r="Z22" i="515"/>
  <c r="W24" i="515"/>
  <c r="X24" i="515" s="1"/>
  <c r="C27" i="515"/>
  <c r="E26" i="515"/>
  <c r="H26" i="515"/>
  <c r="T26" i="515"/>
  <c r="M25" i="515"/>
  <c r="N25" i="515" s="1"/>
  <c r="P25" i="515" s="1"/>
  <c r="D26" i="515"/>
  <c r="O25" i="515"/>
  <c r="U25" i="515"/>
  <c r="R25" i="515" s="1"/>
  <c r="K20" i="515"/>
  <c r="L20" i="515" s="1"/>
  <c r="Q20" i="515" s="1"/>
  <c r="AA20" i="515" s="1"/>
  <c r="J21" i="515" s="1"/>
  <c r="V23" i="515"/>
  <c r="S23" i="515" s="1"/>
  <c r="Y23" i="515" s="1"/>
  <c r="X23" i="515"/>
  <c r="Z23" i="515" s="1"/>
  <c r="Z22" i="514"/>
  <c r="W24" i="514"/>
  <c r="X24" i="514" s="1"/>
  <c r="K20" i="514"/>
  <c r="L20" i="514" s="1"/>
  <c r="Q20" i="514" s="1"/>
  <c r="AA20" i="514" s="1"/>
  <c r="J21" i="514" s="1"/>
  <c r="C27" i="514"/>
  <c r="H26" i="514"/>
  <c r="E26" i="514"/>
  <c r="T26" i="514"/>
  <c r="P24" i="514"/>
  <c r="M25" i="514"/>
  <c r="N25" i="514" s="1"/>
  <c r="D26" i="514"/>
  <c r="O25" i="514"/>
  <c r="U25" i="514"/>
  <c r="R25" i="514" s="1"/>
  <c r="V23" i="514"/>
  <c r="S23" i="514" s="1"/>
  <c r="Y23" i="514" s="1"/>
  <c r="X23" i="514"/>
  <c r="Z22" i="513"/>
  <c r="W24" i="513"/>
  <c r="K22" i="513"/>
  <c r="L22" i="513" s="1"/>
  <c r="Q22" i="513" s="1"/>
  <c r="AA22" i="513" s="1"/>
  <c r="J23" i="513" s="1"/>
  <c r="D26" i="513"/>
  <c r="O25" i="513"/>
  <c r="M25" i="513"/>
  <c r="N25" i="513" s="1"/>
  <c r="U25" i="513"/>
  <c r="R25" i="513" s="1"/>
  <c r="C28" i="513"/>
  <c r="E27" i="513"/>
  <c r="H27" i="513"/>
  <c r="T27" i="513"/>
  <c r="V23" i="513"/>
  <c r="S23" i="513" s="1"/>
  <c r="Y23" i="513" s="1"/>
  <c r="X23" i="513"/>
  <c r="Z22" i="512"/>
  <c r="K20" i="512"/>
  <c r="L20" i="512" s="1"/>
  <c r="Q20" i="512" s="1"/>
  <c r="AA20" i="512" s="1"/>
  <c r="J21" i="512" s="1"/>
  <c r="W24" i="512"/>
  <c r="X24" i="512" s="1"/>
  <c r="C27" i="512"/>
  <c r="E26" i="512"/>
  <c r="H26" i="512"/>
  <c r="T26" i="512"/>
  <c r="M25" i="512"/>
  <c r="N25" i="512" s="1"/>
  <c r="D26" i="512"/>
  <c r="O25" i="512"/>
  <c r="U25" i="512"/>
  <c r="R25" i="512" s="1"/>
  <c r="V23" i="512"/>
  <c r="S23" i="512" s="1"/>
  <c r="Y23" i="512" s="1"/>
  <c r="X23" i="512"/>
  <c r="W24" i="511"/>
  <c r="D26" i="511"/>
  <c r="O25" i="511"/>
  <c r="M25" i="511"/>
  <c r="N25" i="511" s="1"/>
  <c r="P25" i="511" s="1"/>
  <c r="U25" i="511"/>
  <c r="R25" i="511" s="1"/>
  <c r="K21" i="511"/>
  <c r="L21" i="511" s="1"/>
  <c r="Q21" i="511" s="1"/>
  <c r="AA21" i="511" s="1"/>
  <c r="J22" i="511" s="1"/>
  <c r="V23" i="511"/>
  <c r="S23" i="511" s="1"/>
  <c r="Y23" i="511" s="1"/>
  <c r="X23" i="511"/>
  <c r="P24" i="511"/>
  <c r="C28" i="511"/>
  <c r="E27" i="511"/>
  <c r="H27" i="511"/>
  <c r="T27" i="511"/>
  <c r="P24" i="510"/>
  <c r="W24" i="510"/>
  <c r="X24" i="510" s="1"/>
  <c r="C27" i="510"/>
  <c r="E26" i="510"/>
  <c r="H26" i="510"/>
  <c r="T26" i="510"/>
  <c r="M25" i="510"/>
  <c r="N25" i="510" s="1"/>
  <c r="P25" i="510" s="1"/>
  <c r="D26" i="510"/>
  <c r="O25" i="510"/>
  <c r="U25" i="510"/>
  <c r="R25" i="510" s="1"/>
  <c r="K20" i="510"/>
  <c r="L20" i="510" s="1"/>
  <c r="Q20" i="510" s="1"/>
  <c r="AA20" i="510" s="1"/>
  <c r="J21" i="510" s="1"/>
  <c r="V23" i="510"/>
  <c r="S23" i="510" s="1"/>
  <c r="Y23" i="510" s="1"/>
  <c r="X23" i="510"/>
  <c r="Z22" i="509"/>
  <c r="K21" i="509"/>
  <c r="L21" i="509" s="1"/>
  <c r="Q21" i="509" s="1"/>
  <c r="AA21" i="509" s="1"/>
  <c r="J22" i="509" s="1"/>
  <c r="W24" i="509"/>
  <c r="X24" i="509" s="1"/>
  <c r="C28" i="509"/>
  <c r="E27" i="509"/>
  <c r="H27" i="509"/>
  <c r="T27" i="509"/>
  <c r="V23" i="509"/>
  <c r="S23" i="509" s="1"/>
  <c r="Y23" i="509" s="1"/>
  <c r="D26" i="509"/>
  <c r="O25" i="509"/>
  <c r="M25" i="509"/>
  <c r="U25" i="509"/>
  <c r="R25" i="509" s="1"/>
  <c r="X23" i="509"/>
  <c r="D26" i="508"/>
  <c r="O25" i="508"/>
  <c r="M25" i="508"/>
  <c r="U25" i="508"/>
  <c r="R25" i="508"/>
  <c r="K21" i="508"/>
  <c r="L21" i="508" s="1"/>
  <c r="Q21" i="508" s="1"/>
  <c r="AA21" i="508" s="1"/>
  <c r="J22" i="508" s="1"/>
  <c r="C28" i="508"/>
  <c r="H27" i="508"/>
  <c r="E27" i="508"/>
  <c r="T27" i="508"/>
  <c r="W24" i="508"/>
  <c r="V23" i="508"/>
  <c r="S23" i="508" s="1"/>
  <c r="Y23" i="508" s="1"/>
  <c r="X23" i="508"/>
  <c r="Z23" i="508" s="1"/>
  <c r="Z22" i="507"/>
  <c r="K21" i="507"/>
  <c r="L21" i="507" s="1"/>
  <c r="Q21" i="507" s="1"/>
  <c r="AA21" i="507" s="1"/>
  <c r="J22" i="507" s="1"/>
  <c r="W24" i="507"/>
  <c r="C28" i="507"/>
  <c r="E27" i="507"/>
  <c r="H27" i="507"/>
  <c r="T27" i="507"/>
  <c r="D26" i="507"/>
  <c r="O25" i="507"/>
  <c r="M25" i="507"/>
  <c r="U25" i="507"/>
  <c r="R25" i="507" s="1"/>
  <c r="V23" i="507"/>
  <c r="S23" i="507" s="1"/>
  <c r="Y23" i="507" s="1"/>
  <c r="X23" i="507"/>
  <c r="P24" i="506"/>
  <c r="K21" i="506"/>
  <c r="L21" i="506" s="1"/>
  <c r="Q21" i="506" s="1"/>
  <c r="AA21" i="506" s="1"/>
  <c r="J22" i="506" s="1"/>
  <c r="W24" i="506"/>
  <c r="X24" i="506" s="1"/>
  <c r="C28" i="506"/>
  <c r="E27" i="506"/>
  <c r="H27" i="506"/>
  <c r="T27" i="506"/>
  <c r="D26" i="506"/>
  <c r="O25" i="506"/>
  <c r="M25" i="506"/>
  <c r="U25" i="506"/>
  <c r="R25" i="506" s="1"/>
  <c r="V23" i="506"/>
  <c r="S23" i="506" s="1"/>
  <c r="Y23" i="506" s="1"/>
  <c r="Z23" i="506" s="1"/>
  <c r="K21" i="505"/>
  <c r="L21" i="505" s="1"/>
  <c r="Q21" i="505" s="1"/>
  <c r="AA21" i="505" s="1"/>
  <c r="J22" i="505" s="1"/>
  <c r="W24" i="505"/>
  <c r="D26" i="505"/>
  <c r="O25" i="505"/>
  <c r="M25" i="505"/>
  <c r="N25" i="505" s="1"/>
  <c r="P25" i="505" s="1"/>
  <c r="U25" i="505"/>
  <c r="R25" i="505" s="1"/>
  <c r="C28" i="505"/>
  <c r="E27" i="505"/>
  <c r="H27" i="505"/>
  <c r="T27" i="505"/>
  <c r="V23" i="505"/>
  <c r="S23" i="505" s="1"/>
  <c r="Y23" i="505" s="1"/>
  <c r="X23" i="505"/>
  <c r="W24" i="504"/>
  <c r="K21" i="504"/>
  <c r="L21" i="504" s="1"/>
  <c r="Q21" i="504" s="1"/>
  <c r="AA21" i="504" s="1"/>
  <c r="J22" i="504" s="1"/>
  <c r="C28" i="504"/>
  <c r="E27" i="504"/>
  <c r="H27" i="504"/>
  <c r="T27" i="504"/>
  <c r="V23" i="504"/>
  <c r="S23" i="504" s="1"/>
  <c r="Y23" i="504" s="1"/>
  <c r="D26" i="504"/>
  <c r="O25" i="504"/>
  <c r="M25" i="504"/>
  <c r="N25" i="504" s="1"/>
  <c r="P25" i="504" s="1"/>
  <c r="U25" i="504"/>
  <c r="R25" i="504" s="1"/>
  <c r="X23" i="504"/>
  <c r="Z22" i="503"/>
  <c r="W24" i="503"/>
  <c r="K21" i="503"/>
  <c r="L21" i="503" s="1"/>
  <c r="Q21" i="503" s="1"/>
  <c r="AA21" i="503" s="1"/>
  <c r="J22" i="503" s="1"/>
  <c r="C28" i="503"/>
  <c r="H27" i="503"/>
  <c r="E27" i="503"/>
  <c r="T27" i="503"/>
  <c r="V23" i="503"/>
  <c r="S23" i="503" s="1"/>
  <c r="Y23" i="503" s="1"/>
  <c r="X23" i="503"/>
  <c r="M25" i="503"/>
  <c r="N25" i="503" s="1"/>
  <c r="D26" i="503"/>
  <c r="O25" i="503"/>
  <c r="U25" i="503"/>
  <c r="R25" i="503" s="1"/>
  <c r="Z22" i="502"/>
  <c r="K20" i="502"/>
  <c r="L20" i="502" s="1"/>
  <c r="Q20" i="502" s="1"/>
  <c r="AA20" i="502" s="1"/>
  <c r="J21" i="502" s="1"/>
  <c r="P24" i="502"/>
  <c r="C28" i="502"/>
  <c r="E27" i="502"/>
  <c r="H27" i="502"/>
  <c r="T27" i="502"/>
  <c r="W24" i="502"/>
  <c r="D26" i="502"/>
  <c r="O25" i="502"/>
  <c r="M25" i="502"/>
  <c r="N25" i="502" s="1"/>
  <c r="P25" i="502" s="1"/>
  <c r="U25" i="502"/>
  <c r="R25" i="502" s="1"/>
  <c r="V23" i="502"/>
  <c r="S23" i="502" s="1"/>
  <c r="Y23" i="502" s="1"/>
  <c r="Z23" i="502" s="1"/>
  <c r="Z22" i="501"/>
  <c r="K21" i="501"/>
  <c r="L21" i="501" s="1"/>
  <c r="Q21" i="501" s="1"/>
  <c r="AA21" i="501" s="1"/>
  <c r="J22" i="501" s="1"/>
  <c r="D26" i="501"/>
  <c r="O25" i="501"/>
  <c r="M25" i="501"/>
  <c r="N25" i="501" s="1"/>
  <c r="U25" i="501"/>
  <c r="R25" i="501" s="1"/>
  <c r="C28" i="501"/>
  <c r="H27" i="501"/>
  <c r="E27" i="501"/>
  <c r="T27" i="501"/>
  <c r="V23" i="501"/>
  <c r="S23" i="501" s="1"/>
  <c r="Y23" i="501" s="1"/>
  <c r="X23" i="501"/>
  <c r="Z23" i="501" s="1"/>
  <c r="W24" i="501"/>
  <c r="Z22" i="500"/>
  <c r="K20" i="500"/>
  <c r="L20" i="500" s="1"/>
  <c r="Q20" i="500" s="1"/>
  <c r="AA20" i="500" s="1"/>
  <c r="J21" i="500" s="1"/>
  <c r="W24" i="500"/>
  <c r="D26" i="500"/>
  <c r="O25" i="500"/>
  <c r="M25" i="500"/>
  <c r="U25" i="500"/>
  <c r="R25" i="500" s="1"/>
  <c r="P24" i="500"/>
  <c r="C27" i="500"/>
  <c r="H26" i="500"/>
  <c r="E26" i="500"/>
  <c r="T26" i="500"/>
  <c r="V23" i="500"/>
  <c r="S23" i="500" s="1"/>
  <c r="Y23" i="500" s="1"/>
  <c r="X23" i="500"/>
  <c r="Z22" i="499"/>
  <c r="Z22" i="498"/>
  <c r="K20" i="499"/>
  <c r="L20" i="499" s="1"/>
  <c r="Q20" i="499" s="1"/>
  <c r="AA20" i="499" s="1"/>
  <c r="J21" i="499" s="1"/>
  <c r="W24" i="499"/>
  <c r="X24" i="499" s="1"/>
  <c r="D26" i="499"/>
  <c r="O25" i="499"/>
  <c r="M25" i="499"/>
  <c r="N25" i="499" s="1"/>
  <c r="R25" i="499"/>
  <c r="U25" i="499"/>
  <c r="V23" i="499"/>
  <c r="S23" i="499" s="1"/>
  <c r="Y23" i="499" s="1"/>
  <c r="Z23" i="499" s="1"/>
  <c r="C28" i="499"/>
  <c r="H27" i="499"/>
  <c r="E27" i="499"/>
  <c r="T27" i="499"/>
  <c r="W24" i="498"/>
  <c r="K20" i="498"/>
  <c r="L20" i="498" s="1"/>
  <c r="Q20" i="498" s="1"/>
  <c r="AA20" i="498" s="1"/>
  <c r="J21" i="498" s="1"/>
  <c r="D26" i="498"/>
  <c r="O25" i="498"/>
  <c r="M25" i="498"/>
  <c r="N25" i="498" s="1"/>
  <c r="P25" i="498" s="1"/>
  <c r="R25" i="498"/>
  <c r="U25" i="498"/>
  <c r="V23" i="498"/>
  <c r="S23" i="498" s="1"/>
  <c r="Y23" i="498" s="1"/>
  <c r="Z23" i="498" s="1"/>
  <c r="C29" i="498"/>
  <c r="E28" i="498"/>
  <c r="H28" i="498"/>
  <c r="T28" i="498"/>
  <c r="W24" i="497"/>
  <c r="K21" i="497"/>
  <c r="L21" i="497" s="1"/>
  <c r="Q21" i="497" s="1"/>
  <c r="AA21" i="497" s="1"/>
  <c r="J22" i="497" s="1"/>
  <c r="D26" i="497"/>
  <c r="O25" i="497"/>
  <c r="M25" i="497"/>
  <c r="N25" i="497" s="1"/>
  <c r="R25" i="497"/>
  <c r="U25" i="497"/>
  <c r="C28" i="497"/>
  <c r="H27" i="497"/>
  <c r="E27" i="497"/>
  <c r="T27" i="497"/>
  <c r="V23" i="497"/>
  <c r="S23" i="497" s="1"/>
  <c r="Y23" i="497" s="1"/>
  <c r="X23" i="497"/>
  <c r="P24" i="497"/>
  <c r="Z22" i="496"/>
  <c r="W24" i="496"/>
  <c r="K20" i="496"/>
  <c r="L20" i="496" s="1"/>
  <c r="Q20" i="496" s="1"/>
  <c r="AA20" i="496" s="1"/>
  <c r="J21" i="496" s="1"/>
  <c r="C27" i="496"/>
  <c r="H26" i="496"/>
  <c r="E26" i="496"/>
  <c r="T26" i="496"/>
  <c r="V23" i="496"/>
  <c r="S23" i="496" s="1"/>
  <c r="Y23" i="496" s="1"/>
  <c r="X23" i="496"/>
  <c r="D26" i="496"/>
  <c r="O25" i="496"/>
  <c r="M25" i="496"/>
  <c r="N25" i="496" s="1"/>
  <c r="U25" i="496"/>
  <c r="R25" i="496" s="1"/>
  <c r="P24" i="495"/>
  <c r="Z22" i="495"/>
  <c r="K21" i="495"/>
  <c r="L21" i="495" s="1"/>
  <c r="Q21" i="495" s="1"/>
  <c r="AA21" i="495" s="1"/>
  <c r="J22" i="495" s="1"/>
  <c r="V23" i="495"/>
  <c r="S23" i="495" s="1"/>
  <c r="Y23" i="495" s="1"/>
  <c r="X23" i="495"/>
  <c r="W24" i="495"/>
  <c r="C30" i="495"/>
  <c r="H29" i="495"/>
  <c r="E29" i="495"/>
  <c r="T29" i="495"/>
  <c r="M25" i="495"/>
  <c r="N25" i="495" s="1"/>
  <c r="D26" i="495"/>
  <c r="O25" i="495"/>
  <c r="U25" i="495"/>
  <c r="R25" i="495" s="1"/>
  <c r="K21" i="494"/>
  <c r="L21" i="494" s="1"/>
  <c r="Q21" i="494" s="1"/>
  <c r="AA21" i="494" s="1"/>
  <c r="J22" i="494" s="1"/>
  <c r="W24" i="494"/>
  <c r="C28" i="494"/>
  <c r="H27" i="494"/>
  <c r="E27" i="494"/>
  <c r="T27" i="494"/>
  <c r="V23" i="494"/>
  <c r="S23" i="494" s="1"/>
  <c r="Y23" i="494" s="1"/>
  <c r="D26" i="494"/>
  <c r="O25" i="494"/>
  <c r="M25" i="494"/>
  <c r="N25" i="494" s="1"/>
  <c r="P25" i="494" s="1"/>
  <c r="U25" i="494"/>
  <c r="R25" i="494" s="1"/>
  <c r="X23" i="494"/>
  <c r="P24" i="493"/>
  <c r="Z22" i="493"/>
  <c r="W24" i="493"/>
  <c r="K20" i="493"/>
  <c r="L20" i="493" s="1"/>
  <c r="Q20" i="493" s="1"/>
  <c r="AA20" i="493" s="1"/>
  <c r="J21" i="493" s="1"/>
  <c r="D26" i="493"/>
  <c r="O25" i="493"/>
  <c r="M25" i="493"/>
  <c r="N25" i="493" s="1"/>
  <c r="U25" i="493"/>
  <c r="R25" i="493" s="1"/>
  <c r="V23" i="493"/>
  <c r="S23" i="493" s="1"/>
  <c r="Y23" i="493" s="1"/>
  <c r="C27" i="493"/>
  <c r="H26" i="493"/>
  <c r="E26" i="493"/>
  <c r="T26" i="493"/>
  <c r="X23" i="493"/>
  <c r="Z23" i="493" s="1"/>
  <c r="P24" i="492"/>
  <c r="Z22" i="492"/>
  <c r="K21" i="492"/>
  <c r="L21" i="492" s="1"/>
  <c r="Q21" i="492" s="1"/>
  <c r="AA21" i="492" s="1"/>
  <c r="J22" i="492" s="1"/>
  <c r="W24" i="492"/>
  <c r="X24" i="492" s="1"/>
  <c r="C28" i="492"/>
  <c r="E27" i="492"/>
  <c r="H27" i="492"/>
  <c r="T27" i="492"/>
  <c r="D26" i="492"/>
  <c r="O25" i="492"/>
  <c r="M25" i="492"/>
  <c r="N25" i="492" s="1"/>
  <c r="P25" i="492" s="1"/>
  <c r="U25" i="492"/>
  <c r="R25" i="492"/>
  <c r="V23" i="492"/>
  <c r="S23" i="492" s="1"/>
  <c r="Y23" i="492" s="1"/>
  <c r="X23" i="492"/>
  <c r="Z22" i="491"/>
  <c r="P24" i="491"/>
  <c r="K21" i="491"/>
  <c r="L21" i="491" s="1"/>
  <c r="Q21" i="491" s="1"/>
  <c r="AA21" i="491" s="1"/>
  <c r="J22" i="491" s="1"/>
  <c r="W24" i="491"/>
  <c r="D26" i="491"/>
  <c r="O25" i="491"/>
  <c r="M25" i="491"/>
  <c r="N25" i="491" s="1"/>
  <c r="U25" i="491"/>
  <c r="R25" i="491" s="1"/>
  <c r="C28" i="491"/>
  <c r="E27" i="491"/>
  <c r="H27" i="491"/>
  <c r="T27" i="491"/>
  <c r="V23" i="491"/>
  <c r="S23" i="491" s="1"/>
  <c r="Y23" i="491" s="1"/>
  <c r="X23" i="491"/>
  <c r="P24" i="490"/>
  <c r="K20" i="490"/>
  <c r="L20" i="490" s="1"/>
  <c r="Q20" i="490" s="1"/>
  <c r="AA20" i="490" s="1"/>
  <c r="J21" i="490" s="1"/>
  <c r="W24" i="490"/>
  <c r="D26" i="490"/>
  <c r="O25" i="490"/>
  <c r="M25" i="490"/>
  <c r="N25" i="490" s="1"/>
  <c r="U25" i="490"/>
  <c r="R25" i="490" s="1"/>
  <c r="C29" i="490"/>
  <c r="H28" i="490"/>
  <c r="E28" i="490"/>
  <c r="T28" i="490"/>
  <c r="V23" i="490"/>
  <c r="S23" i="490" s="1"/>
  <c r="Y23" i="490" s="1"/>
  <c r="X23" i="490"/>
  <c r="Z23" i="490" s="1"/>
  <c r="K21" i="489"/>
  <c r="L21" i="489" s="1"/>
  <c r="Q21" i="489" s="1"/>
  <c r="AA21" i="489" s="1"/>
  <c r="J22" i="489" s="1"/>
  <c r="W24" i="489"/>
  <c r="M25" i="489"/>
  <c r="D26" i="489"/>
  <c r="O25" i="489"/>
  <c r="U25" i="489"/>
  <c r="R25" i="489" s="1"/>
  <c r="V23" i="489"/>
  <c r="S23" i="489" s="1"/>
  <c r="Y23" i="489" s="1"/>
  <c r="C28" i="489"/>
  <c r="E27" i="489"/>
  <c r="H27" i="489"/>
  <c r="T27" i="489"/>
  <c r="X23" i="489"/>
  <c r="K21" i="488"/>
  <c r="L21" i="488" s="1"/>
  <c r="Q21" i="488" s="1"/>
  <c r="AA21" i="488" s="1"/>
  <c r="J22" i="488" s="1"/>
  <c r="W24" i="488"/>
  <c r="C27" i="488"/>
  <c r="H26" i="488"/>
  <c r="E26" i="488"/>
  <c r="T26" i="488"/>
  <c r="V23" i="488"/>
  <c r="S23" i="488" s="1"/>
  <c r="Y23" i="488" s="1"/>
  <c r="D26" i="488"/>
  <c r="O25" i="488"/>
  <c r="M25" i="488"/>
  <c r="N25" i="488" s="1"/>
  <c r="P25" i="488" s="1"/>
  <c r="R25" i="488"/>
  <c r="U25" i="488"/>
  <c r="X23" i="488"/>
  <c r="Z22" i="487"/>
  <c r="W24" i="487"/>
  <c r="X24" i="487"/>
  <c r="M25" i="487"/>
  <c r="N25" i="487" s="1"/>
  <c r="P25" i="487" s="1"/>
  <c r="D26" i="487"/>
  <c r="O25" i="487"/>
  <c r="U25" i="487"/>
  <c r="R25" i="487" s="1"/>
  <c r="C27" i="487"/>
  <c r="E26" i="487"/>
  <c r="H26" i="487"/>
  <c r="T26" i="487"/>
  <c r="V23" i="487"/>
  <c r="S23" i="487" s="1"/>
  <c r="Y23" i="487" s="1"/>
  <c r="Z23" i="487" s="1"/>
  <c r="K20" i="487"/>
  <c r="L20" i="487" s="1"/>
  <c r="Q20" i="487" s="1"/>
  <c r="AA20" i="487" s="1"/>
  <c r="J21" i="487" s="1"/>
  <c r="Z22" i="486"/>
  <c r="K21" i="486"/>
  <c r="L21" i="486" s="1"/>
  <c r="Q21" i="486" s="1"/>
  <c r="AA21" i="486" s="1"/>
  <c r="J22" i="486" s="1"/>
  <c r="W24" i="486"/>
  <c r="D26" i="486"/>
  <c r="O25" i="486"/>
  <c r="M25" i="486"/>
  <c r="N25" i="486" s="1"/>
  <c r="P25" i="486" s="1"/>
  <c r="U25" i="486"/>
  <c r="R25" i="486" s="1"/>
  <c r="V23" i="486"/>
  <c r="S23" i="486" s="1"/>
  <c r="Y23" i="486" s="1"/>
  <c r="C28" i="486"/>
  <c r="E27" i="486"/>
  <c r="H27" i="486"/>
  <c r="T27" i="486"/>
  <c r="X23" i="486"/>
  <c r="Z22" i="485"/>
  <c r="W24" i="485"/>
  <c r="C29" i="485"/>
  <c r="E28" i="485"/>
  <c r="H28" i="485"/>
  <c r="T28" i="485"/>
  <c r="V23" i="485"/>
  <c r="S23" i="485" s="1"/>
  <c r="Y23" i="485" s="1"/>
  <c r="D26" i="485"/>
  <c r="O25" i="485"/>
  <c r="M25" i="485"/>
  <c r="N25" i="485" s="1"/>
  <c r="P25" i="485" s="1"/>
  <c r="U25" i="485"/>
  <c r="R25" i="485" s="1"/>
  <c r="X23" i="485"/>
  <c r="K22" i="485"/>
  <c r="L22" i="485" s="1"/>
  <c r="Q22" i="485" s="1"/>
  <c r="AA22" i="485" s="1"/>
  <c r="J23" i="485" s="1"/>
  <c r="J2" i="2"/>
  <c r="B6" i="4"/>
  <c r="H19" i="4"/>
  <c r="B19" i="4"/>
  <c r="D17" i="4"/>
  <c r="A19" i="4"/>
  <c r="C20" i="4"/>
  <c r="H20" i="4" s="1"/>
  <c r="K21" i="548" l="1"/>
  <c r="L21" i="548" s="1"/>
  <c r="Q21" i="548" s="1"/>
  <c r="AA21" i="548" s="1"/>
  <c r="J22" i="548" s="1"/>
  <c r="W25" i="548"/>
  <c r="D27" i="548"/>
  <c r="O26" i="548"/>
  <c r="M26" i="548"/>
  <c r="N26" i="548" s="1"/>
  <c r="U26" i="548"/>
  <c r="R26" i="548" s="1"/>
  <c r="P25" i="548"/>
  <c r="C31" i="548"/>
  <c r="H30" i="548"/>
  <c r="E30" i="548"/>
  <c r="T30" i="548"/>
  <c r="V24" i="548"/>
  <c r="S24" i="548" s="1"/>
  <c r="Y24" i="548" s="1"/>
  <c r="Z24" i="548" s="1"/>
  <c r="P25" i="547"/>
  <c r="W25" i="547"/>
  <c r="K22" i="547"/>
  <c r="L22" i="547" s="1"/>
  <c r="Q22" i="547" s="1"/>
  <c r="AA22" i="547" s="1"/>
  <c r="J23" i="547" s="1"/>
  <c r="C29" i="547"/>
  <c r="H28" i="547"/>
  <c r="E28" i="547"/>
  <c r="T28" i="547"/>
  <c r="D27" i="547"/>
  <c r="O26" i="547"/>
  <c r="M26" i="547"/>
  <c r="N26" i="547" s="1"/>
  <c r="P26" i="547" s="1"/>
  <c r="U26" i="547"/>
  <c r="R26" i="547"/>
  <c r="V24" i="547"/>
  <c r="S24" i="547" s="1"/>
  <c r="Y24" i="547" s="1"/>
  <c r="X24" i="547"/>
  <c r="Z23" i="546"/>
  <c r="K22" i="546"/>
  <c r="L22" i="546" s="1"/>
  <c r="Q22" i="546" s="1"/>
  <c r="AA22" i="546" s="1"/>
  <c r="J23" i="546" s="1"/>
  <c r="W25" i="546"/>
  <c r="X25" i="546" s="1"/>
  <c r="C30" i="546"/>
  <c r="E29" i="546"/>
  <c r="H29" i="546"/>
  <c r="T29" i="546"/>
  <c r="D27" i="546"/>
  <c r="O26" i="546"/>
  <c r="M26" i="546"/>
  <c r="N26" i="546" s="1"/>
  <c r="U26" i="546"/>
  <c r="R26" i="546" s="1"/>
  <c r="V24" i="546"/>
  <c r="S24" i="546" s="1"/>
  <c r="Y24" i="546" s="1"/>
  <c r="X24" i="546"/>
  <c r="K21" i="545"/>
  <c r="L21" i="545" s="1"/>
  <c r="Q21" i="545" s="1"/>
  <c r="AA21" i="545" s="1"/>
  <c r="J22" i="545" s="1"/>
  <c r="W25" i="545"/>
  <c r="D27" i="545"/>
  <c r="O26" i="545"/>
  <c r="M26" i="545"/>
  <c r="N26" i="545" s="1"/>
  <c r="R26" i="545"/>
  <c r="U26" i="545"/>
  <c r="C28" i="545"/>
  <c r="E27" i="545"/>
  <c r="H27" i="545"/>
  <c r="T27" i="545"/>
  <c r="V24" i="545"/>
  <c r="S24" i="545" s="1"/>
  <c r="Y24" i="545" s="1"/>
  <c r="Z24" i="545" s="1"/>
  <c r="Z23" i="544"/>
  <c r="W25" i="544"/>
  <c r="C28" i="544"/>
  <c r="E27" i="544"/>
  <c r="H27" i="544"/>
  <c r="T27" i="544"/>
  <c r="D27" i="544"/>
  <c r="O26" i="544"/>
  <c r="M26" i="544"/>
  <c r="N26" i="544" s="1"/>
  <c r="U26" i="544"/>
  <c r="R26" i="544" s="1"/>
  <c r="K21" i="544"/>
  <c r="L21" i="544" s="1"/>
  <c r="Q21" i="544" s="1"/>
  <c r="AA21" i="544" s="1"/>
  <c r="J22" i="544" s="1"/>
  <c r="V24" i="544"/>
  <c r="S24" i="544" s="1"/>
  <c r="Y24" i="544" s="1"/>
  <c r="Z24" i="544" s="1"/>
  <c r="W25" i="543"/>
  <c r="K22" i="543"/>
  <c r="L22" i="543" s="1"/>
  <c r="Q22" i="543" s="1"/>
  <c r="AA22" i="543" s="1"/>
  <c r="J23" i="543" s="1"/>
  <c r="D27" i="543"/>
  <c r="O26" i="543"/>
  <c r="M26" i="543"/>
  <c r="N26" i="543" s="1"/>
  <c r="P26" i="543" s="1"/>
  <c r="U26" i="543"/>
  <c r="R26" i="543" s="1"/>
  <c r="P25" i="543"/>
  <c r="V24" i="543"/>
  <c r="S24" i="543" s="1"/>
  <c r="Y24" i="543" s="1"/>
  <c r="C29" i="543"/>
  <c r="H28" i="543"/>
  <c r="E28" i="543"/>
  <c r="T28" i="543"/>
  <c r="X24" i="543"/>
  <c r="Z24" i="543" s="1"/>
  <c r="K22" i="542"/>
  <c r="L22" i="542" s="1"/>
  <c r="Q22" i="542" s="1"/>
  <c r="AA22" i="542" s="1"/>
  <c r="J23" i="542" s="1"/>
  <c r="C29" i="542"/>
  <c r="E28" i="542"/>
  <c r="H28" i="542"/>
  <c r="T28" i="542"/>
  <c r="D27" i="542"/>
  <c r="O26" i="542"/>
  <c r="M26" i="542"/>
  <c r="N26" i="542" s="1"/>
  <c r="P26" i="542" s="1"/>
  <c r="U26" i="542"/>
  <c r="R26" i="542" s="1"/>
  <c r="V24" i="542"/>
  <c r="S24" i="542" s="1"/>
  <c r="Y24" i="542" s="1"/>
  <c r="X24" i="542"/>
  <c r="W25" i="542"/>
  <c r="W25" i="541"/>
  <c r="X25" i="541" s="1"/>
  <c r="K22" i="541"/>
  <c r="L22" i="541" s="1"/>
  <c r="Q22" i="541" s="1"/>
  <c r="AA22" i="541" s="1"/>
  <c r="J23" i="541" s="1"/>
  <c r="V24" i="541"/>
  <c r="S24" i="541" s="1"/>
  <c r="Y24" i="541" s="1"/>
  <c r="Z24" i="541" s="1"/>
  <c r="H28" i="541"/>
  <c r="C29" i="541"/>
  <c r="E28" i="541"/>
  <c r="T28" i="541"/>
  <c r="D27" i="541"/>
  <c r="O26" i="541"/>
  <c r="M26" i="541"/>
  <c r="N26" i="541" s="1"/>
  <c r="P26" i="541" s="1"/>
  <c r="U26" i="541"/>
  <c r="R26" i="541" s="1"/>
  <c r="Z23" i="540"/>
  <c r="W25" i="540"/>
  <c r="K22" i="540"/>
  <c r="L22" i="540" s="1"/>
  <c r="Q22" i="540" s="1"/>
  <c r="AA22" i="540" s="1"/>
  <c r="J23" i="540" s="1"/>
  <c r="C29" i="540"/>
  <c r="E28" i="540"/>
  <c r="H28" i="540"/>
  <c r="T28" i="540"/>
  <c r="D27" i="540"/>
  <c r="O26" i="540"/>
  <c r="M26" i="540"/>
  <c r="N26" i="540" s="1"/>
  <c r="P26" i="540" s="1"/>
  <c r="U26" i="540"/>
  <c r="R26" i="540" s="1"/>
  <c r="V24" i="540"/>
  <c r="S24" i="540" s="1"/>
  <c r="Y24" i="540" s="1"/>
  <c r="X24" i="540"/>
  <c r="Z24" i="540" s="1"/>
  <c r="P25" i="539"/>
  <c r="K21" i="539"/>
  <c r="L21" i="539" s="1"/>
  <c r="Q21" i="539" s="1"/>
  <c r="AA21" i="539" s="1"/>
  <c r="J22" i="539" s="1"/>
  <c r="W25" i="539"/>
  <c r="C30" i="539"/>
  <c r="E29" i="539"/>
  <c r="H29" i="539"/>
  <c r="T29" i="539"/>
  <c r="D27" i="539"/>
  <c r="O26" i="539"/>
  <c r="M26" i="539"/>
  <c r="N26" i="539" s="1"/>
  <c r="P26" i="539" s="1"/>
  <c r="U26" i="539"/>
  <c r="R26" i="539" s="1"/>
  <c r="V24" i="539"/>
  <c r="S24" i="539" s="1"/>
  <c r="Y24" i="539" s="1"/>
  <c r="Z24" i="539" s="1"/>
  <c r="P25" i="538"/>
  <c r="W25" i="538"/>
  <c r="K22" i="538"/>
  <c r="L22" i="538" s="1"/>
  <c r="Q22" i="538" s="1"/>
  <c r="AA22" i="538" s="1"/>
  <c r="J23" i="538" s="1"/>
  <c r="M26" i="538"/>
  <c r="N26" i="538" s="1"/>
  <c r="D27" i="538"/>
  <c r="O26" i="538"/>
  <c r="U26" i="538"/>
  <c r="R26" i="538" s="1"/>
  <c r="C29" i="538"/>
  <c r="H28" i="538"/>
  <c r="E28" i="538"/>
  <c r="T28" i="538"/>
  <c r="V24" i="538"/>
  <c r="S24" i="538" s="1"/>
  <c r="Y24" i="538" s="1"/>
  <c r="X24" i="538"/>
  <c r="Z24" i="538" s="1"/>
  <c r="P25" i="537"/>
  <c r="Z23" i="537"/>
  <c r="K21" i="537"/>
  <c r="L21" i="537" s="1"/>
  <c r="Q21" i="537" s="1"/>
  <c r="AA21" i="537" s="1"/>
  <c r="J22" i="537" s="1"/>
  <c r="W25" i="537"/>
  <c r="D27" i="537"/>
  <c r="O26" i="537"/>
  <c r="M26" i="537"/>
  <c r="N26" i="537" s="1"/>
  <c r="U26" i="537"/>
  <c r="R26" i="537" s="1"/>
  <c r="C28" i="537"/>
  <c r="E27" i="537"/>
  <c r="H27" i="537"/>
  <c r="T27" i="537"/>
  <c r="V24" i="537"/>
  <c r="S24" i="537" s="1"/>
  <c r="Y24" i="537" s="1"/>
  <c r="Z24" i="537" s="1"/>
  <c r="P25" i="536"/>
  <c r="K21" i="536"/>
  <c r="L21" i="536" s="1"/>
  <c r="Q21" i="536" s="1"/>
  <c r="AA21" i="536" s="1"/>
  <c r="J22" i="536" s="1"/>
  <c r="W25" i="536"/>
  <c r="D27" i="536"/>
  <c r="O26" i="536"/>
  <c r="M26" i="536"/>
  <c r="N26" i="536" s="1"/>
  <c r="P26" i="536" s="1"/>
  <c r="U26" i="536"/>
  <c r="R26" i="536" s="1"/>
  <c r="V24" i="536"/>
  <c r="S24" i="536" s="1"/>
  <c r="Y24" i="536" s="1"/>
  <c r="C29" i="536"/>
  <c r="E28" i="536"/>
  <c r="H28" i="536"/>
  <c r="T28" i="536"/>
  <c r="X24" i="536"/>
  <c r="Z24" i="536" s="1"/>
  <c r="Z23" i="535"/>
  <c r="K21" i="535"/>
  <c r="L21" i="535" s="1"/>
  <c r="Q21" i="535" s="1"/>
  <c r="AA21" i="535" s="1"/>
  <c r="J22" i="535" s="1"/>
  <c r="W25" i="535"/>
  <c r="D27" i="535"/>
  <c r="O26" i="535"/>
  <c r="M26" i="535"/>
  <c r="U26" i="535"/>
  <c r="R26" i="535" s="1"/>
  <c r="C28" i="535"/>
  <c r="H27" i="535"/>
  <c r="E27" i="535"/>
  <c r="T27" i="535"/>
  <c r="V24" i="535"/>
  <c r="S24" i="535" s="1"/>
  <c r="Y24" i="535" s="1"/>
  <c r="X24" i="535"/>
  <c r="W25" i="534"/>
  <c r="P25" i="534"/>
  <c r="C28" i="534"/>
  <c r="H27" i="534"/>
  <c r="E27" i="534"/>
  <c r="T27" i="534"/>
  <c r="V24" i="534"/>
  <c r="S24" i="534" s="1"/>
  <c r="Y24" i="534" s="1"/>
  <c r="Z24" i="534" s="1"/>
  <c r="D27" i="534"/>
  <c r="O26" i="534"/>
  <c r="M26" i="534"/>
  <c r="N26" i="534" s="1"/>
  <c r="P26" i="534" s="1"/>
  <c r="U26" i="534"/>
  <c r="R26" i="534" s="1"/>
  <c r="K22" i="534"/>
  <c r="L22" i="534" s="1"/>
  <c r="Q22" i="534" s="1"/>
  <c r="AA22" i="534" s="1"/>
  <c r="J23" i="534" s="1"/>
  <c r="Z23" i="533"/>
  <c r="K22" i="533"/>
  <c r="L22" i="533" s="1"/>
  <c r="Q22" i="533" s="1"/>
  <c r="AA22" i="533" s="1"/>
  <c r="J23" i="533" s="1"/>
  <c r="W25" i="533"/>
  <c r="P25" i="533"/>
  <c r="C29" i="533"/>
  <c r="H28" i="533"/>
  <c r="E28" i="533"/>
  <c r="T28" i="533"/>
  <c r="M26" i="533"/>
  <c r="N26" i="533" s="1"/>
  <c r="P26" i="533" s="1"/>
  <c r="D27" i="533"/>
  <c r="O26" i="533"/>
  <c r="U26" i="533"/>
  <c r="R26" i="533"/>
  <c r="V24" i="533"/>
  <c r="S24" i="533" s="1"/>
  <c r="Y24" i="533" s="1"/>
  <c r="X24" i="533"/>
  <c r="Z24" i="533" s="1"/>
  <c r="Z23" i="532"/>
  <c r="K22" i="532"/>
  <c r="L22" i="532" s="1"/>
  <c r="Q22" i="532" s="1"/>
  <c r="AA22" i="532" s="1"/>
  <c r="J23" i="532" s="1"/>
  <c r="V24" i="532"/>
  <c r="S24" i="532" s="1"/>
  <c r="Y24" i="532" s="1"/>
  <c r="X24" i="532"/>
  <c r="W25" i="532"/>
  <c r="X25" i="532" s="1"/>
  <c r="P25" i="532"/>
  <c r="M26" i="532"/>
  <c r="N26" i="532" s="1"/>
  <c r="P26" i="532" s="1"/>
  <c r="D27" i="532"/>
  <c r="O26" i="532"/>
  <c r="R26" i="532"/>
  <c r="U26" i="532"/>
  <c r="C29" i="532"/>
  <c r="H28" i="532"/>
  <c r="E28" i="532"/>
  <c r="T28" i="532"/>
  <c r="Z23" i="531"/>
  <c r="W25" i="531"/>
  <c r="X25" i="531"/>
  <c r="K22" i="531"/>
  <c r="L22" i="531" s="1"/>
  <c r="Q22" i="531" s="1"/>
  <c r="AA22" i="531" s="1"/>
  <c r="J23" i="531" s="1"/>
  <c r="P25" i="531"/>
  <c r="M26" i="531"/>
  <c r="N26" i="531" s="1"/>
  <c r="D27" i="531"/>
  <c r="O26" i="531"/>
  <c r="U26" i="531"/>
  <c r="R26" i="531" s="1"/>
  <c r="C29" i="531"/>
  <c r="H28" i="531"/>
  <c r="E28" i="531"/>
  <c r="T28" i="531"/>
  <c r="V24" i="531"/>
  <c r="S24" i="531" s="1"/>
  <c r="Y24" i="531" s="1"/>
  <c r="X24" i="531"/>
  <c r="W25" i="530"/>
  <c r="K22" i="530"/>
  <c r="L22" i="530" s="1"/>
  <c r="Q22" i="530" s="1"/>
  <c r="AA22" i="530" s="1"/>
  <c r="J23" i="530" s="1"/>
  <c r="C29" i="530"/>
  <c r="E28" i="530"/>
  <c r="H28" i="530"/>
  <c r="T28" i="530"/>
  <c r="D27" i="530"/>
  <c r="O26" i="530"/>
  <c r="M26" i="530"/>
  <c r="N26" i="530" s="1"/>
  <c r="U26" i="530"/>
  <c r="R26" i="530" s="1"/>
  <c r="V24" i="530"/>
  <c r="S24" i="530" s="1"/>
  <c r="Y24" i="530" s="1"/>
  <c r="X24" i="530"/>
  <c r="Z24" i="530" s="1"/>
  <c r="Z23" i="529"/>
  <c r="K22" i="529"/>
  <c r="L22" i="529" s="1"/>
  <c r="Q22" i="529" s="1"/>
  <c r="AA22" i="529" s="1"/>
  <c r="J23" i="529" s="1"/>
  <c r="C29" i="529"/>
  <c r="E28" i="529"/>
  <c r="H28" i="529"/>
  <c r="T28" i="529"/>
  <c r="P25" i="529"/>
  <c r="W25" i="529"/>
  <c r="X25" i="529" s="1"/>
  <c r="V24" i="529"/>
  <c r="S24" i="529" s="1"/>
  <c r="Y24" i="529" s="1"/>
  <c r="M26" i="529"/>
  <c r="N26" i="529" s="1"/>
  <c r="D27" i="529"/>
  <c r="O26" i="529"/>
  <c r="U26" i="529"/>
  <c r="R26" i="529" s="1"/>
  <c r="X24" i="529"/>
  <c r="Z24" i="529" s="1"/>
  <c r="W25" i="528"/>
  <c r="K21" i="528"/>
  <c r="L21" i="528" s="1"/>
  <c r="Q21" i="528" s="1"/>
  <c r="AA21" i="528" s="1"/>
  <c r="J22" i="528" s="1"/>
  <c r="C29" i="528"/>
  <c r="E28" i="528"/>
  <c r="H28" i="528"/>
  <c r="T28" i="528"/>
  <c r="V24" i="528"/>
  <c r="S24" i="528" s="1"/>
  <c r="Y24" i="528" s="1"/>
  <c r="D27" i="528"/>
  <c r="O26" i="528"/>
  <c r="M26" i="528"/>
  <c r="N26" i="528" s="1"/>
  <c r="P26" i="528" s="1"/>
  <c r="U26" i="528"/>
  <c r="R26" i="528" s="1"/>
  <c r="X24" i="528"/>
  <c r="P26" i="527"/>
  <c r="Z24" i="527"/>
  <c r="W26" i="527"/>
  <c r="X26" i="527" s="1"/>
  <c r="V25" i="527"/>
  <c r="S25" i="527" s="1"/>
  <c r="Y25" i="527" s="1"/>
  <c r="X25" i="527"/>
  <c r="C29" i="527"/>
  <c r="E28" i="527"/>
  <c r="H28" i="527"/>
  <c r="T28" i="527"/>
  <c r="K22" i="527"/>
  <c r="L22" i="527" s="1"/>
  <c r="Q22" i="527" s="1"/>
  <c r="AA22" i="527" s="1"/>
  <c r="J23" i="527" s="1"/>
  <c r="D28" i="527"/>
  <c r="O27" i="527"/>
  <c r="M27" i="527"/>
  <c r="N27" i="527" s="1"/>
  <c r="U27" i="527"/>
  <c r="R27" i="527" s="1"/>
  <c r="K22" i="526"/>
  <c r="L22" i="526" s="1"/>
  <c r="Q22" i="526" s="1"/>
  <c r="AA22" i="526" s="1"/>
  <c r="J23" i="526" s="1"/>
  <c r="W25" i="526"/>
  <c r="X25" i="526" s="1"/>
  <c r="M26" i="526"/>
  <c r="N26" i="526" s="1"/>
  <c r="D27" i="526"/>
  <c r="O26" i="526"/>
  <c r="U26" i="526"/>
  <c r="R26" i="526" s="1"/>
  <c r="C29" i="526"/>
  <c r="E28" i="526"/>
  <c r="H28" i="526"/>
  <c r="T28" i="526"/>
  <c r="V24" i="526"/>
  <c r="S24" i="526" s="1"/>
  <c r="Y24" i="526" s="1"/>
  <c r="X24" i="526"/>
  <c r="Z24" i="526" s="1"/>
  <c r="P25" i="525"/>
  <c r="W25" i="525"/>
  <c r="D27" i="525"/>
  <c r="O26" i="525"/>
  <c r="M26" i="525"/>
  <c r="N26" i="525" s="1"/>
  <c r="P26" i="525" s="1"/>
  <c r="U26" i="525"/>
  <c r="R26" i="525" s="1"/>
  <c r="C31" i="525"/>
  <c r="H30" i="525"/>
  <c r="E30" i="525"/>
  <c r="T30" i="525"/>
  <c r="V24" i="525"/>
  <c r="S24" i="525" s="1"/>
  <c r="Y24" i="525" s="1"/>
  <c r="Z24" i="525" s="1"/>
  <c r="K22" i="525"/>
  <c r="L22" i="525" s="1"/>
  <c r="Q22" i="525" s="1"/>
  <c r="AA22" i="525" s="1"/>
  <c r="J23" i="525" s="1"/>
  <c r="Z23" i="524"/>
  <c r="K22" i="524"/>
  <c r="L22" i="524" s="1"/>
  <c r="Q22" i="524" s="1"/>
  <c r="AA22" i="524" s="1"/>
  <c r="J23" i="524" s="1"/>
  <c r="W25" i="524"/>
  <c r="P25" i="524"/>
  <c r="M26" i="524"/>
  <c r="N26" i="524" s="1"/>
  <c r="D27" i="524"/>
  <c r="O26" i="524"/>
  <c r="U26" i="524"/>
  <c r="R26" i="524" s="1"/>
  <c r="C29" i="524"/>
  <c r="E28" i="524"/>
  <c r="H28" i="524"/>
  <c r="T28" i="524"/>
  <c r="V24" i="524"/>
  <c r="S24" i="524" s="1"/>
  <c r="Y24" i="524" s="1"/>
  <c r="Z24" i="524" s="1"/>
  <c r="Z23" i="523"/>
  <c r="K22" i="523"/>
  <c r="L22" i="523" s="1"/>
  <c r="Q22" i="523" s="1"/>
  <c r="AA22" i="523" s="1"/>
  <c r="J23" i="523" s="1"/>
  <c r="V24" i="523"/>
  <c r="S24" i="523" s="1"/>
  <c r="Y24" i="523" s="1"/>
  <c r="C29" i="523"/>
  <c r="H28" i="523"/>
  <c r="E28" i="523"/>
  <c r="T28" i="523"/>
  <c r="X24" i="523"/>
  <c r="Z24" i="523" s="1"/>
  <c r="W25" i="523"/>
  <c r="X25" i="523" s="1"/>
  <c r="D27" i="523"/>
  <c r="O26" i="523"/>
  <c r="M26" i="523"/>
  <c r="N26" i="523" s="1"/>
  <c r="U26" i="523"/>
  <c r="R26" i="523"/>
  <c r="P25" i="523"/>
  <c r="P25" i="522"/>
  <c r="D27" i="522"/>
  <c r="O26" i="522"/>
  <c r="M26" i="522"/>
  <c r="N26" i="522" s="1"/>
  <c r="P26" i="522" s="1"/>
  <c r="R26" i="522"/>
  <c r="U26" i="522"/>
  <c r="V24" i="522"/>
  <c r="S24" i="522" s="1"/>
  <c r="Y24" i="522" s="1"/>
  <c r="W25" i="522"/>
  <c r="C29" i="522"/>
  <c r="E28" i="522"/>
  <c r="H28" i="522"/>
  <c r="T28" i="522"/>
  <c r="K22" i="522"/>
  <c r="L22" i="522" s="1"/>
  <c r="Q22" i="522" s="1"/>
  <c r="AA22" i="522" s="1"/>
  <c r="J23" i="522" s="1"/>
  <c r="X24" i="522"/>
  <c r="Z23" i="521"/>
  <c r="K22" i="521"/>
  <c r="L22" i="521" s="1"/>
  <c r="Q22" i="521" s="1"/>
  <c r="AA22" i="521" s="1"/>
  <c r="J23" i="521" s="1"/>
  <c r="W25" i="521"/>
  <c r="M26" i="521"/>
  <c r="N26" i="521" s="1"/>
  <c r="D27" i="521"/>
  <c r="O26" i="521"/>
  <c r="R26" i="521"/>
  <c r="U26" i="521"/>
  <c r="C30" i="521"/>
  <c r="E29" i="521"/>
  <c r="H29" i="521"/>
  <c r="T29" i="521"/>
  <c r="V24" i="521"/>
  <c r="S24" i="521" s="1"/>
  <c r="Y24" i="521" s="1"/>
  <c r="Z24" i="521" s="1"/>
  <c r="K23" i="520"/>
  <c r="L23" i="520" s="1"/>
  <c r="Q23" i="520" s="1"/>
  <c r="AA23" i="520" s="1"/>
  <c r="J24" i="520" s="1"/>
  <c r="W25" i="520"/>
  <c r="C30" i="520"/>
  <c r="H29" i="520"/>
  <c r="E29" i="520"/>
  <c r="T29" i="520"/>
  <c r="P25" i="520"/>
  <c r="M26" i="520"/>
  <c r="N26" i="520" s="1"/>
  <c r="O26" i="520"/>
  <c r="D27" i="520"/>
  <c r="U26" i="520"/>
  <c r="R26" i="520"/>
  <c r="V24" i="520"/>
  <c r="S24" i="520" s="1"/>
  <c r="Y24" i="520" s="1"/>
  <c r="Z24" i="520" s="1"/>
  <c r="W26" i="519"/>
  <c r="D28" i="519"/>
  <c r="O27" i="519"/>
  <c r="M27" i="519"/>
  <c r="N27" i="519" s="1"/>
  <c r="P27" i="519" s="1"/>
  <c r="U27" i="519"/>
  <c r="R27" i="519" s="1"/>
  <c r="C29" i="519"/>
  <c r="E28" i="519"/>
  <c r="H28" i="519"/>
  <c r="T28" i="519"/>
  <c r="P26" i="519"/>
  <c r="V25" i="519"/>
  <c r="S25" i="519" s="1"/>
  <c r="Y25" i="519" s="1"/>
  <c r="Z25" i="519" s="1"/>
  <c r="K21" i="519"/>
  <c r="L21" i="519" s="1"/>
  <c r="Q21" i="519" s="1"/>
  <c r="AA21" i="519" s="1"/>
  <c r="J22" i="519" s="1"/>
  <c r="P25" i="518"/>
  <c r="Z23" i="518"/>
  <c r="W25" i="518"/>
  <c r="K22" i="518"/>
  <c r="L22" i="518" s="1"/>
  <c r="Q22" i="518" s="1"/>
  <c r="AA22" i="518" s="1"/>
  <c r="J23" i="518" s="1"/>
  <c r="M26" i="518"/>
  <c r="N26" i="518" s="1"/>
  <c r="D27" i="518"/>
  <c r="O26" i="518"/>
  <c r="U26" i="518"/>
  <c r="R26" i="518" s="1"/>
  <c r="C29" i="518"/>
  <c r="E28" i="518"/>
  <c r="H28" i="518"/>
  <c r="T28" i="518"/>
  <c r="V24" i="518"/>
  <c r="S24" i="518" s="1"/>
  <c r="Y24" i="518" s="1"/>
  <c r="X24" i="518"/>
  <c r="Z24" i="518" s="1"/>
  <c r="Z23" i="517"/>
  <c r="K22" i="517"/>
  <c r="L22" i="517" s="1"/>
  <c r="Q22" i="517" s="1"/>
  <c r="AA22" i="517" s="1"/>
  <c r="J23" i="517" s="1"/>
  <c r="M26" i="517"/>
  <c r="N26" i="517" s="1"/>
  <c r="D27" i="517"/>
  <c r="O26" i="517"/>
  <c r="U26" i="517"/>
  <c r="R26" i="517"/>
  <c r="C29" i="517"/>
  <c r="H28" i="517"/>
  <c r="E28" i="517"/>
  <c r="T28" i="517"/>
  <c r="V24" i="517"/>
  <c r="S24" i="517" s="1"/>
  <c r="Y24" i="517" s="1"/>
  <c r="X24" i="517"/>
  <c r="W25" i="517"/>
  <c r="X25" i="517" s="1"/>
  <c r="P25" i="516"/>
  <c r="Z23" i="516"/>
  <c r="W25" i="516"/>
  <c r="X25" i="516" s="1"/>
  <c r="C29" i="516"/>
  <c r="H28" i="516"/>
  <c r="E28" i="516"/>
  <c r="T28" i="516"/>
  <c r="M26" i="516"/>
  <c r="N26" i="516" s="1"/>
  <c r="D27" i="516"/>
  <c r="O26" i="516"/>
  <c r="U26" i="516"/>
  <c r="R26" i="516"/>
  <c r="K22" i="516"/>
  <c r="L22" i="516" s="1"/>
  <c r="Q22" i="516" s="1"/>
  <c r="AA22" i="516" s="1"/>
  <c r="J23" i="516" s="1"/>
  <c r="V24" i="516"/>
  <c r="S24" i="516" s="1"/>
  <c r="Y24" i="516" s="1"/>
  <c r="X24" i="516"/>
  <c r="K21" i="515"/>
  <c r="L21" i="515" s="1"/>
  <c r="Q21" i="515" s="1"/>
  <c r="AA21" i="515" s="1"/>
  <c r="J22" i="515" s="1"/>
  <c r="W25" i="515"/>
  <c r="C28" i="515"/>
  <c r="E27" i="515"/>
  <c r="H27" i="515"/>
  <c r="T27" i="515"/>
  <c r="D27" i="515"/>
  <c r="O26" i="515"/>
  <c r="M26" i="515"/>
  <c r="N26" i="515" s="1"/>
  <c r="U26" i="515"/>
  <c r="R26" i="515" s="1"/>
  <c r="V24" i="515"/>
  <c r="S24" i="515" s="1"/>
  <c r="Y24" i="515" s="1"/>
  <c r="Z24" i="515" s="1"/>
  <c r="P25" i="514"/>
  <c r="Z23" i="514"/>
  <c r="W25" i="514"/>
  <c r="C28" i="514"/>
  <c r="E27" i="514"/>
  <c r="H27" i="514"/>
  <c r="T27" i="514"/>
  <c r="D27" i="514"/>
  <c r="O26" i="514"/>
  <c r="M26" i="514"/>
  <c r="N26" i="514" s="1"/>
  <c r="U26" i="514"/>
  <c r="R26" i="514" s="1"/>
  <c r="K21" i="514"/>
  <c r="L21" i="514" s="1"/>
  <c r="Q21" i="514" s="1"/>
  <c r="AA21" i="514" s="1"/>
  <c r="J22" i="514" s="1"/>
  <c r="V24" i="514"/>
  <c r="S24" i="514" s="1"/>
  <c r="Y24" i="514" s="1"/>
  <c r="Z24" i="514" s="1"/>
  <c r="P25" i="513"/>
  <c r="Z23" i="513"/>
  <c r="K23" i="513"/>
  <c r="L23" i="513" s="1"/>
  <c r="Q23" i="513" s="1"/>
  <c r="AA23" i="513" s="1"/>
  <c r="J24" i="513" s="1"/>
  <c r="D27" i="513"/>
  <c r="O26" i="513"/>
  <c r="M26" i="513"/>
  <c r="N26" i="513" s="1"/>
  <c r="U26" i="513"/>
  <c r="R26" i="513"/>
  <c r="C29" i="513"/>
  <c r="H28" i="513"/>
  <c r="E28" i="513"/>
  <c r="T28" i="513"/>
  <c r="V24" i="513"/>
  <c r="S24" i="513" s="1"/>
  <c r="Y24" i="513" s="1"/>
  <c r="W25" i="513"/>
  <c r="X24" i="513"/>
  <c r="P25" i="512"/>
  <c r="Z23" i="512"/>
  <c r="W25" i="512"/>
  <c r="K21" i="512"/>
  <c r="L21" i="512" s="1"/>
  <c r="Q21" i="512" s="1"/>
  <c r="AA21" i="512" s="1"/>
  <c r="J22" i="512" s="1"/>
  <c r="C28" i="512"/>
  <c r="H27" i="512"/>
  <c r="E27" i="512"/>
  <c r="T27" i="512"/>
  <c r="D27" i="512"/>
  <c r="O26" i="512"/>
  <c r="M26" i="512"/>
  <c r="N26" i="512" s="1"/>
  <c r="U26" i="512"/>
  <c r="R26" i="512" s="1"/>
  <c r="V24" i="512"/>
  <c r="S24" i="512" s="1"/>
  <c r="Y24" i="512" s="1"/>
  <c r="Z24" i="512" s="1"/>
  <c r="Z23" i="511"/>
  <c r="K22" i="511"/>
  <c r="L22" i="511" s="1"/>
  <c r="Q22" i="511" s="1"/>
  <c r="AA22" i="511" s="1"/>
  <c r="J23" i="511" s="1"/>
  <c r="X25" i="511"/>
  <c r="W25" i="511"/>
  <c r="C29" i="511"/>
  <c r="E28" i="511"/>
  <c r="H28" i="511"/>
  <c r="T28" i="511"/>
  <c r="V24" i="511"/>
  <c r="S24" i="511" s="1"/>
  <c r="Y24" i="511" s="1"/>
  <c r="M26" i="511"/>
  <c r="N26" i="511" s="1"/>
  <c r="D27" i="511"/>
  <c r="O26" i="511"/>
  <c r="U26" i="511"/>
  <c r="R26" i="511" s="1"/>
  <c r="X24" i="511"/>
  <c r="Z23" i="510"/>
  <c r="K21" i="510"/>
  <c r="L21" i="510" s="1"/>
  <c r="Q21" i="510" s="1"/>
  <c r="AA21" i="510" s="1"/>
  <c r="J22" i="510" s="1"/>
  <c r="C28" i="510"/>
  <c r="E27" i="510"/>
  <c r="H27" i="510"/>
  <c r="T27" i="510"/>
  <c r="D27" i="510"/>
  <c r="O26" i="510"/>
  <c r="M26" i="510"/>
  <c r="N26" i="510" s="1"/>
  <c r="U26" i="510"/>
  <c r="R26" i="510" s="1"/>
  <c r="W25" i="510"/>
  <c r="X25" i="510" s="1"/>
  <c r="V24" i="510"/>
  <c r="S24" i="510" s="1"/>
  <c r="Y24" i="510" s="1"/>
  <c r="Z24" i="510" s="1"/>
  <c r="Z23" i="509"/>
  <c r="W25" i="509"/>
  <c r="K22" i="509"/>
  <c r="L22" i="509" s="1"/>
  <c r="Q22" i="509" s="1"/>
  <c r="AA22" i="509" s="1"/>
  <c r="J23" i="509" s="1"/>
  <c r="D27" i="509"/>
  <c r="O26" i="509"/>
  <c r="M26" i="509"/>
  <c r="U26" i="509"/>
  <c r="R26" i="509" s="1"/>
  <c r="C29" i="509"/>
  <c r="H28" i="509"/>
  <c r="E28" i="509"/>
  <c r="T28" i="509"/>
  <c r="V24" i="509"/>
  <c r="S24" i="509" s="1"/>
  <c r="Y24" i="509" s="1"/>
  <c r="Z24" i="509" s="1"/>
  <c r="K22" i="508"/>
  <c r="L22" i="508" s="1"/>
  <c r="Q22" i="508" s="1"/>
  <c r="AA22" i="508" s="1"/>
  <c r="J23" i="508" s="1"/>
  <c r="V24" i="508"/>
  <c r="S24" i="508" s="1"/>
  <c r="Y24" i="508" s="1"/>
  <c r="X24" i="508"/>
  <c r="W25" i="508"/>
  <c r="H28" i="508"/>
  <c r="C29" i="508"/>
  <c r="E28" i="508"/>
  <c r="T28" i="508"/>
  <c r="D27" i="508"/>
  <c r="O26" i="508"/>
  <c r="M26" i="508"/>
  <c r="U26" i="508"/>
  <c r="R26" i="508"/>
  <c r="Z23" i="507"/>
  <c r="W25" i="507"/>
  <c r="X25" i="507" s="1"/>
  <c r="K22" i="507"/>
  <c r="L22" i="507" s="1"/>
  <c r="Q22" i="507" s="1"/>
  <c r="AA22" i="507" s="1"/>
  <c r="J23" i="507" s="1"/>
  <c r="C29" i="507"/>
  <c r="E28" i="507"/>
  <c r="H28" i="507"/>
  <c r="T28" i="507"/>
  <c r="V24" i="507"/>
  <c r="S24" i="507" s="1"/>
  <c r="Y24" i="507" s="1"/>
  <c r="M26" i="507"/>
  <c r="D27" i="507"/>
  <c r="O26" i="507"/>
  <c r="R26" i="507"/>
  <c r="U26" i="507"/>
  <c r="X24" i="507"/>
  <c r="Z24" i="507" s="1"/>
  <c r="W25" i="506"/>
  <c r="X25" i="506"/>
  <c r="K22" i="506"/>
  <c r="L22" i="506" s="1"/>
  <c r="Q22" i="506" s="1"/>
  <c r="AA22" i="506" s="1"/>
  <c r="J23" i="506" s="1"/>
  <c r="C29" i="506"/>
  <c r="E28" i="506"/>
  <c r="H28" i="506"/>
  <c r="T28" i="506"/>
  <c r="V24" i="506"/>
  <c r="S24" i="506" s="1"/>
  <c r="Y24" i="506" s="1"/>
  <c r="Z24" i="506" s="1"/>
  <c r="M26" i="506"/>
  <c r="D27" i="506"/>
  <c r="O26" i="506"/>
  <c r="U26" i="506"/>
  <c r="R26" i="506"/>
  <c r="Z23" i="505"/>
  <c r="K22" i="505"/>
  <c r="L22" i="505" s="1"/>
  <c r="Q22" i="505" s="1"/>
  <c r="AA22" i="505" s="1"/>
  <c r="J23" i="505" s="1"/>
  <c r="W25" i="505"/>
  <c r="D27" i="505"/>
  <c r="O26" i="505"/>
  <c r="M26" i="505"/>
  <c r="N26" i="505" s="1"/>
  <c r="P26" i="505" s="1"/>
  <c r="U26" i="505"/>
  <c r="R26" i="505" s="1"/>
  <c r="C29" i="505"/>
  <c r="E28" i="505"/>
  <c r="H28" i="505"/>
  <c r="T28" i="505"/>
  <c r="V24" i="505"/>
  <c r="S24" i="505" s="1"/>
  <c r="Y24" i="505" s="1"/>
  <c r="X24" i="505"/>
  <c r="Z23" i="504"/>
  <c r="W25" i="504"/>
  <c r="K22" i="504"/>
  <c r="L22" i="504" s="1"/>
  <c r="Q22" i="504" s="1"/>
  <c r="AA22" i="504" s="1"/>
  <c r="J23" i="504" s="1"/>
  <c r="D27" i="504"/>
  <c r="O26" i="504"/>
  <c r="M26" i="504"/>
  <c r="U26" i="504"/>
  <c r="R26" i="504" s="1"/>
  <c r="C29" i="504"/>
  <c r="H28" i="504"/>
  <c r="E28" i="504"/>
  <c r="T28" i="504"/>
  <c r="V24" i="504"/>
  <c r="S24" i="504" s="1"/>
  <c r="Y24" i="504" s="1"/>
  <c r="X24" i="504"/>
  <c r="Z23" i="503"/>
  <c r="P25" i="503"/>
  <c r="W25" i="503"/>
  <c r="K22" i="503"/>
  <c r="L22" i="503" s="1"/>
  <c r="Q22" i="503" s="1"/>
  <c r="AA22" i="503" s="1"/>
  <c r="J23" i="503" s="1"/>
  <c r="D27" i="503"/>
  <c r="O26" i="503"/>
  <c r="M26" i="503"/>
  <c r="U26" i="503"/>
  <c r="R26" i="503" s="1"/>
  <c r="E28" i="503"/>
  <c r="C29" i="503"/>
  <c r="H28" i="503"/>
  <c r="T28" i="503"/>
  <c r="V24" i="503"/>
  <c r="S24" i="503" s="1"/>
  <c r="Y24" i="503" s="1"/>
  <c r="X24" i="503"/>
  <c r="W25" i="502"/>
  <c r="K21" i="502"/>
  <c r="L21" i="502" s="1"/>
  <c r="Q21" i="502" s="1"/>
  <c r="AA21" i="502" s="1"/>
  <c r="J22" i="502" s="1"/>
  <c r="D27" i="502"/>
  <c r="O26" i="502"/>
  <c r="M26" i="502"/>
  <c r="U26" i="502"/>
  <c r="R26" i="502" s="1"/>
  <c r="C29" i="502"/>
  <c r="E28" i="502"/>
  <c r="H28" i="502"/>
  <c r="T28" i="502"/>
  <c r="V24" i="502"/>
  <c r="S24" i="502" s="1"/>
  <c r="Y24" i="502" s="1"/>
  <c r="X24" i="502"/>
  <c r="P25" i="501"/>
  <c r="W25" i="501"/>
  <c r="K22" i="501"/>
  <c r="L22" i="501" s="1"/>
  <c r="Q22" i="501" s="1"/>
  <c r="AA22" i="501" s="1"/>
  <c r="J23" i="501" s="1"/>
  <c r="V24" i="501"/>
  <c r="S24" i="501" s="1"/>
  <c r="Y24" i="501" s="1"/>
  <c r="M26" i="501"/>
  <c r="D27" i="501"/>
  <c r="O26" i="501"/>
  <c r="U26" i="501"/>
  <c r="R26" i="501" s="1"/>
  <c r="X24" i="501"/>
  <c r="C29" i="501"/>
  <c r="H28" i="501"/>
  <c r="E28" i="501"/>
  <c r="T28" i="501"/>
  <c r="Z23" i="500"/>
  <c r="K21" i="500"/>
  <c r="L21" i="500" s="1"/>
  <c r="Q21" i="500" s="1"/>
  <c r="AA21" i="500" s="1"/>
  <c r="J22" i="500" s="1"/>
  <c r="W25" i="500"/>
  <c r="C28" i="500"/>
  <c r="H27" i="500"/>
  <c r="E27" i="500"/>
  <c r="T27" i="500"/>
  <c r="D27" i="500"/>
  <c r="O26" i="500"/>
  <c r="M26" i="500"/>
  <c r="U26" i="500"/>
  <c r="R26" i="500" s="1"/>
  <c r="V24" i="500"/>
  <c r="S24" i="500" s="1"/>
  <c r="Y24" i="500" s="1"/>
  <c r="X24" i="500"/>
  <c r="K21" i="499"/>
  <c r="L21" i="499" s="1"/>
  <c r="Q21" i="499" s="1"/>
  <c r="AA21" i="499" s="1"/>
  <c r="J22" i="499" s="1"/>
  <c r="W25" i="499"/>
  <c r="P25" i="499"/>
  <c r="C29" i="499"/>
  <c r="E28" i="499"/>
  <c r="H28" i="499"/>
  <c r="T28" i="499"/>
  <c r="D27" i="499"/>
  <c r="O26" i="499"/>
  <c r="M26" i="499"/>
  <c r="N26" i="499" s="1"/>
  <c r="P26" i="499" s="1"/>
  <c r="U26" i="499"/>
  <c r="R26" i="499" s="1"/>
  <c r="V24" i="499"/>
  <c r="S24" i="499" s="1"/>
  <c r="Y24" i="499" s="1"/>
  <c r="Z24" i="499" s="1"/>
  <c r="K21" i="498"/>
  <c r="L21" i="498" s="1"/>
  <c r="Q21" i="498" s="1"/>
  <c r="AA21" i="498" s="1"/>
  <c r="J22" i="498" s="1"/>
  <c r="W25" i="498"/>
  <c r="C30" i="498"/>
  <c r="E29" i="498"/>
  <c r="H29" i="498"/>
  <c r="T29" i="498"/>
  <c r="V24" i="498"/>
  <c r="S24" i="498" s="1"/>
  <c r="Y24" i="498" s="1"/>
  <c r="D27" i="498"/>
  <c r="O26" i="498"/>
  <c r="M26" i="498"/>
  <c r="N26" i="498" s="1"/>
  <c r="P26" i="498" s="1"/>
  <c r="U26" i="498"/>
  <c r="R26" i="498" s="1"/>
  <c r="X24" i="498"/>
  <c r="P25" i="497"/>
  <c r="Z23" i="497"/>
  <c r="K22" i="497"/>
  <c r="L22" i="497" s="1"/>
  <c r="Q22" i="497" s="1"/>
  <c r="AA22" i="497" s="1"/>
  <c r="J23" i="497" s="1"/>
  <c r="W25" i="497"/>
  <c r="D27" i="497"/>
  <c r="O26" i="497"/>
  <c r="M26" i="497"/>
  <c r="N26" i="497" s="1"/>
  <c r="U26" i="497"/>
  <c r="R26" i="497"/>
  <c r="C29" i="497"/>
  <c r="H28" i="497"/>
  <c r="E28" i="497"/>
  <c r="T28" i="497"/>
  <c r="V24" i="497"/>
  <c r="S24" i="497" s="1"/>
  <c r="Y24" i="497" s="1"/>
  <c r="X24" i="497"/>
  <c r="Z23" i="496"/>
  <c r="W25" i="496"/>
  <c r="K21" i="496"/>
  <c r="L21" i="496" s="1"/>
  <c r="Q21" i="496" s="1"/>
  <c r="AA21" i="496" s="1"/>
  <c r="J22" i="496" s="1"/>
  <c r="P25" i="496"/>
  <c r="D27" i="496"/>
  <c r="O26" i="496"/>
  <c r="M26" i="496"/>
  <c r="N26" i="496" s="1"/>
  <c r="P26" i="496" s="1"/>
  <c r="U26" i="496"/>
  <c r="R26" i="496" s="1"/>
  <c r="C28" i="496"/>
  <c r="E27" i="496"/>
  <c r="H27" i="496"/>
  <c r="T27" i="496"/>
  <c r="V24" i="496"/>
  <c r="S24" i="496" s="1"/>
  <c r="Y24" i="496" s="1"/>
  <c r="X24" i="496"/>
  <c r="Z23" i="495"/>
  <c r="P25" i="495"/>
  <c r="K22" i="495"/>
  <c r="L22" i="495" s="1"/>
  <c r="Q22" i="495" s="1"/>
  <c r="AA22" i="495" s="1"/>
  <c r="J23" i="495" s="1"/>
  <c r="C31" i="495"/>
  <c r="E30" i="495"/>
  <c r="H30" i="495"/>
  <c r="T30" i="495"/>
  <c r="D27" i="495"/>
  <c r="O26" i="495"/>
  <c r="M26" i="495"/>
  <c r="U26" i="495"/>
  <c r="R26" i="495" s="1"/>
  <c r="V24" i="495"/>
  <c r="S24" i="495" s="1"/>
  <c r="Y24" i="495" s="1"/>
  <c r="X24" i="495"/>
  <c r="W25" i="495"/>
  <c r="Z23" i="494"/>
  <c r="K22" i="494"/>
  <c r="L22" i="494" s="1"/>
  <c r="Q22" i="494" s="1"/>
  <c r="AA22" i="494" s="1"/>
  <c r="J23" i="494" s="1"/>
  <c r="W25" i="494"/>
  <c r="X25" i="494"/>
  <c r="M26" i="494"/>
  <c r="N26" i="494" s="1"/>
  <c r="P26" i="494" s="1"/>
  <c r="D27" i="494"/>
  <c r="O26" i="494"/>
  <c r="R26" i="494"/>
  <c r="U26" i="494"/>
  <c r="C29" i="494"/>
  <c r="H28" i="494"/>
  <c r="E28" i="494"/>
  <c r="T28" i="494"/>
  <c r="V24" i="494"/>
  <c r="S24" i="494" s="1"/>
  <c r="Y24" i="494" s="1"/>
  <c r="X24" i="494"/>
  <c r="P25" i="493"/>
  <c r="K21" i="493"/>
  <c r="L21" i="493" s="1"/>
  <c r="Q21" i="493" s="1"/>
  <c r="AA21" i="493" s="1"/>
  <c r="J22" i="493" s="1"/>
  <c r="W25" i="493"/>
  <c r="C28" i="493"/>
  <c r="E27" i="493"/>
  <c r="H27" i="493"/>
  <c r="T27" i="493"/>
  <c r="D27" i="493"/>
  <c r="O26" i="493"/>
  <c r="M26" i="493"/>
  <c r="N26" i="493" s="1"/>
  <c r="P26" i="493" s="1"/>
  <c r="U26" i="493"/>
  <c r="R26" i="493" s="1"/>
  <c r="V24" i="493"/>
  <c r="S24" i="493" s="1"/>
  <c r="Y24" i="493" s="1"/>
  <c r="X24" i="493"/>
  <c r="Z23" i="492"/>
  <c r="K22" i="492"/>
  <c r="L22" i="492" s="1"/>
  <c r="Q22" i="492" s="1"/>
  <c r="AA22" i="492" s="1"/>
  <c r="J23" i="492" s="1"/>
  <c r="W25" i="492"/>
  <c r="C29" i="492"/>
  <c r="H28" i="492"/>
  <c r="E28" i="492"/>
  <c r="T28" i="492"/>
  <c r="V24" i="492"/>
  <c r="S24" i="492" s="1"/>
  <c r="Y24" i="492" s="1"/>
  <c r="Z24" i="492" s="1"/>
  <c r="D27" i="492"/>
  <c r="O26" i="492"/>
  <c r="M26" i="492"/>
  <c r="N26" i="492" s="1"/>
  <c r="P26" i="492" s="1"/>
  <c r="R26" i="492"/>
  <c r="U26" i="492"/>
  <c r="P25" i="491"/>
  <c r="Z23" i="491"/>
  <c r="W25" i="491"/>
  <c r="X25" i="491"/>
  <c r="K22" i="491"/>
  <c r="L22" i="491" s="1"/>
  <c r="Q22" i="491" s="1"/>
  <c r="AA22" i="491" s="1"/>
  <c r="J23" i="491" s="1"/>
  <c r="M26" i="491"/>
  <c r="N26" i="491" s="1"/>
  <c r="P26" i="491" s="1"/>
  <c r="D27" i="491"/>
  <c r="O26" i="491"/>
  <c r="R26" i="491"/>
  <c r="U26" i="491"/>
  <c r="C29" i="491"/>
  <c r="E28" i="491"/>
  <c r="H28" i="491"/>
  <c r="T28" i="491"/>
  <c r="V24" i="491"/>
  <c r="S24" i="491" s="1"/>
  <c r="Y24" i="491" s="1"/>
  <c r="X24" i="491"/>
  <c r="K21" i="490"/>
  <c r="L21" i="490" s="1"/>
  <c r="Q21" i="490" s="1"/>
  <c r="AA21" i="490" s="1"/>
  <c r="J22" i="490" s="1"/>
  <c r="W25" i="490"/>
  <c r="P25" i="490"/>
  <c r="D27" i="490"/>
  <c r="O26" i="490"/>
  <c r="M26" i="490"/>
  <c r="N26" i="490" s="1"/>
  <c r="P26" i="490" s="1"/>
  <c r="U26" i="490"/>
  <c r="R26" i="490" s="1"/>
  <c r="V24" i="490"/>
  <c r="S24" i="490" s="1"/>
  <c r="Y24" i="490" s="1"/>
  <c r="C30" i="490"/>
  <c r="H29" i="490"/>
  <c r="E29" i="490"/>
  <c r="T29" i="490"/>
  <c r="X24" i="490"/>
  <c r="Z23" i="489"/>
  <c r="W25" i="489"/>
  <c r="C29" i="489"/>
  <c r="H28" i="489"/>
  <c r="E28" i="489"/>
  <c r="T28" i="489"/>
  <c r="V24" i="489"/>
  <c r="S24" i="489" s="1"/>
  <c r="Y24" i="489" s="1"/>
  <c r="X24" i="489"/>
  <c r="D27" i="489"/>
  <c r="O26" i="489"/>
  <c r="M26" i="489"/>
  <c r="U26" i="489"/>
  <c r="R26" i="489" s="1"/>
  <c r="K22" i="489"/>
  <c r="L22" i="489" s="1"/>
  <c r="Q22" i="489" s="1"/>
  <c r="AA22" i="489" s="1"/>
  <c r="J23" i="489" s="1"/>
  <c r="Z23" i="488"/>
  <c r="K22" i="488"/>
  <c r="L22" i="488" s="1"/>
  <c r="Q22" i="488" s="1"/>
  <c r="AA22" i="488" s="1"/>
  <c r="J23" i="488" s="1"/>
  <c r="W25" i="488"/>
  <c r="X25" i="488"/>
  <c r="C28" i="488"/>
  <c r="E27" i="488"/>
  <c r="H27" i="488"/>
  <c r="T27" i="488"/>
  <c r="M26" i="488"/>
  <c r="N26" i="488" s="1"/>
  <c r="D27" i="488"/>
  <c r="O26" i="488"/>
  <c r="U26" i="488"/>
  <c r="R26" i="488" s="1"/>
  <c r="V24" i="488"/>
  <c r="S24" i="488" s="1"/>
  <c r="Y24" i="488" s="1"/>
  <c r="X24" i="488"/>
  <c r="K21" i="487"/>
  <c r="L21" i="487" s="1"/>
  <c r="Q21" i="487" s="1"/>
  <c r="AA21" i="487" s="1"/>
  <c r="J22" i="487" s="1"/>
  <c r="W25" i="487"/>
  <c r="X25" i="487" s="1"/>
  <c r="D27" i="487"/>
  <c r="O26" i="487"/>
  <c r="M26" i="487"/>
  <c r="N26" i="487" s="1"/>
  <c r="P26" i="487" s="1"/>
  <c r="U26" i="487"/>
  <c r="R26" i="487" s="1"/>
  <c r="C28" i="487"/>
  <c r="H27" i="487"/>
  <c r="E27" i="487"/>
  <c r="T27" i="487"/>
  <c r="V24" i="487"/>
  <c r="S24" i="487" s="1"/>
  <c r="Y24" i="487" s="1"/>
  <c r="Z24" i="487" s="1"/>
  <c r="Z23" i="486"/>
  <c r="W25" i="486"/>
  <c r="X25" i="486"/>
  <c r="K22" i="486"/>
  <c r="L22" i="486" s="1"/>
  <c r="Q22" i="486" s="1"/>
  <c r="AA22" i="486" s="1"/>
  <c r="J23" i="486" s="1"/>
  <c r="V24" i="486"/>
  <c r="S24" i="486" s="1"/>
  <c r="Y24" i="486" s="1"/>
  <c r="X24" i="486"/>
  <c r="C29" i="486"/>
  <c r="H28" i="486"/>
  <c r="E28" i="486"/>
  <c r="T28" i="486"/>
  <c r="M26" i="486"/>
  <c r="N26" i="486" s="1"/>
  <c r="D27" i="486"/>
  <c r="O26" i="486"/>
  <c r="U26" i="486"/>
  <c r="R26" i="486" s="1"/>
  <c r="Z23" i="485"/>
  <c r="K23" i="485"/>
  <c r="L23" i="485" s="1"/>
  <c r="Q23" i="485" s="1"/>
  <c r="AA23" i="485" s="1"/>
  <c r="J24" i="485" s="1"/>
  <c r="W25" i="485"/>
  <c r="M26" i="485"/>
  <c r="N26" i="485" s="1"/>
  <c r="P26" i="485" s="1"/>
  <c r="D27" i="485"/>
  <c r="O26" i="485"/>
  <c r="U26" i="485"/>
  <c r="R26" i="485" s="1"/>
  <c r="C30" i="485"/>
  <c r="E29" i="485"/>
  <c r="H29" i="485"/>
  <c r="T29" i="485"/>
  <c r="V24" i="485"/>
  <c r="S24" i="485" s="1"/>
  <c r="Y24" i="485" s="1"/>
  <c r="X24" i="485"/>
  <c r="Z24" i="485" s="1"/>
  <c r="K2" i="2"/>
  <c r="B7" i="4"/>
  <c r="E20" i="4" s="1"/>
  <c r="O17" i="4"/>
  <c r="B20" i="4"/>
  <c r="D18" i="4"/>
  <c r="A20" i="4"/>
  <c r="C21" i="4"/>
  <c r="K22" i="548" l="1"/>
  <c r="L22" i="548"/>
  <c r="Q22" i="548" s="1"/>
  <c r="AA22" i="548" s="1"/>
  <c r="J23" i="548" s="1"/>
  <c r="W26" i="548"/>
  <c r="X26" i="548" s="1"/>
  <c r="P26" i="548"/>
  <c r="C32" i="548"/>
  <c r="H31" i="548"/>
  <c r="E31" i="548"/>
  <c r="T31" i="548"/>
  <c r="D28" i="548"/>
  <c r="O27" i="548"/>
  <c r="M27" i="548"/>
  <c r="N27" i="548" s="1"/>
  <c r="P27" i="548" s="1"/>
  <c r="U27" i="548"/>
  <c r="R27" i="548" s="1"/>
  <c r="V25" i="548"/>
  <c r="S25" i="548" s="1"/>
  <c r="Y25" i="548" s="1"/>
  <c r="X25" i="548"/>
  <c r="Z24" i="547"/>
  <c r="K23" i="547"/>
  <c r="L23" i="547" s="1"/>
  <c r="Q23" i="547" s="1"/>
  <c r="AA23" i="547" s="1"/>
  <c r="J24" i="547" s="1"/>
  <c r="W26" i="547"/>
  <c r="C30" i="547"/>
  <c r="E29" i="547"/>
  <c r="H29" i="547"/>
  <c r="T29" i="547"/>
  <c r="D28" i="547"/>
  <c r="O27" i="547"/>
  <c r="M27" i="547"/>
  <c r="N27" i="547" s="1"/>
  <c r="P27" i="547" s="1"/>
  <c r="U27" i="547"/>
  <c r="R27" i="547" s="1"/>
  <c r="V25" i="547"/>
  <c r="S25" i="547" s="1"/>
  <c r="Y25" i="547" s="1"/>
  <c r="X25" i="547"/>
  <c r="Z24" i="546"/>
  <c r="W26" i="546"/>
  <c r="K23" i="546"/>
  <c r="L23" i="546" s="1"/>
  <c r="Q23" i="546" s="1"/>
  <c r="AA23" i="546" s="1"/>
  <c r="J24" i="546" s="1"/>
  <c r="P26" i="546"/>
  <c r="C31" i="546"/>
  <c r="E30" i="546"/>
  <c r="H30" i="546"/>
  <c r="T30" i="546"/>
  <c r="V25" i="546"/>
  <c r="S25" i="546" s="1"/>
  <c r="Y25" i="546" s="1"/>
  <c r="Z25" i="546" s="1"/>
  <c r="M27" i="546"/>
  <c r="N27" i="546" s="1"/>
  <c r="D28" i="546"/>
  <c r="O27" i="546"/>
  <c r="U27" i="546"/>
  <c r="R27" i="546" s="1"/>
  <c r="K22" i="545"/>
  <c r="L22" i="545"/>
  <c r="Q22" i="545" s="1"/>
  <c r="AA22" i="545" s="1"/>
  <c r="J23" i="545" s="1"/>
  <c r="W26" i="545"/>
  <c r="P26" i="545"/>
  <c r="D28" i="545"/>
  <c r="O27" i="545"/>
  <c r="M27" i="545"/>
  <c r="N27" i="545" s="1"/>
  <c r="P27" i="545" s="1"/>
  <c r="U27" i="545"/>
  <c r="R27" i="545" s="1"/>
  <c r="V25" i="545"/>
  <c r="S25" i="545" s="1"/>
  <c r="Y25" i="545" s="1"/>
  <c r="C29" i="545"/>
  <c r="E28" i="545"/>
  <c r="H28" i="545"/>
  <c r="T28" i="545"/>
  <c r="X25" i="545"/>
  <c r="Z25" i="545" s="1"/>
  <c r="P26" i="544"/>
  <c r="K22" i="544"/>
  <c r="L22" i="544" s="1"/>
  <c r="Q22" i="544" s="1"/>
  <c r="AA22" i="544" s="1"/>
  <c r="J23" i="544" s="1"/>
  <c r="W26" i="544"/>
  <c r="C29" i="544"/>
  <c r="H28" i="544"/>
  <c r="E28" i="544"/>
  <c r="T28" i="544"/>
  <c r="V25" i="544"/>
  <c r="S25" i="544" s="1"/>
  <c r="Y25" i="544" s="1"/>
  <c r="D28" i="544"/>
  <c r="O27" i="544"/>
  <c r="M27" i="544"/>
  <c r="N27" i="544" s="1"/>
  <c r="P27" i="544" s="1"/>
  <c r="U27" i="544"/>
  <c r="R27" i="544" s="1"/>
  <c r="X25" i="544"/>
  <c r="K23" i="543"/>
  <c r="L23" i="543" s="1"/>
  <c r="Q23" i="543" s="1"/>
  <c r="AA23" i="543" s="1"/>
  <c r="J24" i="543" s="1"/>
  <c r="D28" i="543"/>
  <c r="O27" i="543"/>
  <c r="M27" i="543"/>
  <c r="N27" i="543" s="1"/>
  <c r="P27" i="543" s="1"/>
  <c r="U27" i="543"/>
  <c r="R27" i="543" s="1"/>
  <c r="W26" i="543"/>
  <c r="C30" i="543"/>
  <c r="H29" i="543"/>
  <c r="E29" i="543"/>
  <c r="T29" i="543"/>
  <c r="V25" i="543"/>
  <c r="S25" i="543" s="1"/>
  <c r="Y25" i="543" s="1"/>
  <c r="X25" i="543"/>
  <c r="Z24" i="542"/>
  <c r="K23" i="542"/>
  <c r="L23" i="542" s="1"/>
  <c r="Q23" i="542" s="1"/>
  <c r="AA23" i="542" s="1"/>
  <c r="J24" i="542" s="1"/>
  <c r="W26" i="542"/>
  <c r="C30" i="542"/>
  <c r="H29" i="542"/>
  <c r="E29" i="542"/>
  <c r="T29" i="542"/>
  <c r="V25" i="542"/>
  <c r="S25" i="542" s="1"/>
  <c r="Y25" i="542" s="1"/>
  <c r="X25" i="542"/>
  <c r="M27" i="542"/>
  <c r="N27" i="542" s="1"/>
  <c r="D28" i="542"/>
  <c r="O27" i="542"/>
  <c r="R27" i="542"/>
  <c r="U27" i="542"/>
  <c r="W26" i="541"/>
  <c r="X26" i="541" s="1"/>
  <c r="K23" i="541"/>
  <c r="L23" i="541" s="1"/>
  <c r="Q23" i="541" s="1"/>
  <c r="AA23" i="541" s="1"/>
  <c r="J24" i="541" s="1"/>
  <c r="M27" i="541"/>
  <c r="N27" i="541" s="1"/>
  <c r="P27" i="541" s="1"/>
  <c r="D28" i="541"/>
  <c r="O27" i="541"/>
  <c r="U27" i="541"/>
  <c r="R27" i="541" s="1"/>
  <c r="V25" i="541"/>
  <c r="S25" i="541" s="1"/>
  <c r="Y25" i="541" s="1"/>
  <c r="Z25" i="541" s="1"/>
  <c r="C30" i="541"/>
  <c r="E29" i="541"/>
  <c r="H29" i="541"/>
  <c r="T29" i="541"/>
  <c r="W26" i="540"/>
  <c r="X26" i="540" s="1"/>
  <c r="C30" i="540"/>
  <c r="E29" i="540"/>
  <c r="H29" i="540"/>
  <c r="T29" i="540"/>
  <c r="M27" i="540"/>
  <c r="N27" i="540" s="1"/>
  <c r="D28" i="540"/>
  <c r="O27" i="540"/>
  <c r="U27" i="540"/>
  <c r="R27" i="540" s="1"/>
  <c r="K23" i="540"/>
  <c r="L23" i="540" s="1"/>
  <c r="Q23" i="540" s="1"/>
  <c r="AA23" i="540" s="1"/>
  <c r="J24" i="540" s="1"/>
  <c r="V25" i="540"/>
  <c r="S25" i="540" s="1"/>
  <c r="Y25" i="540" s="1"/>
  <c r="X25" i="540"/>
  <c r="K22" i="539"/>
  <c r="L22" i="539" s="1"/>
  <c r="Q22" i="539" s="1"/>
  <c r="AA22" i="539" s="1"/>
  <c r="J23" i="539" s="1"/>
  <c r="C31" i="539"/>
  <c r="H30" i="539"/>
  <c r="E30" i="539"/>
  <c r="T30" i="539"/>
  <c r="W26" i="539"/>
  <c r="V25" i="539"/>
  <c r="S25" i="539" s="1"/>
  <c r="Y25" i="539" s="1"/>
  <c r="D28" i="539"/>
  <c r="O27" i="539"/>
  <c r="M27" i="539"/>
  <c r="N27" i="539" s="1"/>
  <c r="P27" i="539" s="1"/>
  <c r="R27" i="539"/>
  <c r="U27" i="539"/>
  <c r="X25" i="539"/>
  <c r="P26" i="538"/>
  <c r="W26" i="538"/>
  <c r="K23" i="538"/>
  <c r="L23" i="538" s="1"/>
  <c r="Q23" i="538" s="1"/>
  <c r="AA23" i="538" s="1"/>
  <c r="J24" i="538" s="1"/>
  <c r="D28" i="538"/>
  <c r="O27" i="538"/>
  <c r="M27" i="538"/>
  <c r="N27" i="538" s="1"/>
  <c r="P27" i="538" s="1"/>
  <c r="U27" i="538"/>
  <c r="R27" i="538" s="1"/>
  <c r="C30" i="538"/>
  <c r="H29" i="538"/>
  <c r="E29" i="538"/>
  <c r="T29" i="538"/>
  <c r="V25" i="538"/>
  <c r="S25" i="538" s="1"/>
  <c r="Y25" i="538" s="1"/>
  <c r="X25" i="538"/>
  <c r="P26" i="537"/>
  <c r="K22" i="537"/>
  <c r="L22" i="537" s="1"/>
  <c r="Q22" i="537" s="1"/>
  <c r="AA22" i="537" s="1"/>
  <c r="J23" i="537" s="1"/>
  <c r="W26" i="537"/>
  <c r="D28" i="537"/>
  <c r="O27" i="537"/>
  <c r="M27" i="537"/>
  <c r="N27" i="537" s="1"/>
  <c r="P27" i="537" s="1"/>
  <c r="U27" i="537"/>
  <c r="R27" i="537" s="1"/>
  <c r="V25" i="537"/>
  <c r="S25" i="537" s="1"/>
  <c r="Y25" i="537" s="1"/>
  <c r="C29" i="537"/>
  <c r="H28" i="537"/>
  <c r="E28" i="537"/>
  <c r="T28" i="537"/>
  <c r="X25" i="537"/>
  <c r="W26" i="536"/>
  <c r="D28" i="536"/>
  <c r="O27" i="536"/>
  <c r="M27" i="536"/>
  <c r="N27" i="536" s="1"/>
  <c r="P27" i="536" s="1"/>
  <c r="U27" i="536"/>
  <c r="R27" i="536" s="1"/>
  <c r="V25" i="536"/>
  <c r="S25" i="536" s="1"/>
  <c r="Y25" i="536" s="1"/>
  <c r="X25" i="536"/>
  <c r="C30" i="536"/>
  <c r="E29" i="536"/>
  <c r="H29" i="536"/>
  <c r="T29" i="536"/>
  <c r="K22" i="536"/>
  <c r="L22" i="536" s="1"/>
  <c r="Q22" i="536" s="1"/>
  <c r="AA22" i="536" s="1"/>
  <c r="J23" i="536" s="1"/>
  <c r="Z24" i="535"/>
  <c r="K22" i="535"/>
  <c r="L22" i="535" s="1"/>
  <c r="Q22" i="535" s="1"/>
  <c r="AA22" i="535" s="1"/>
  <c r="J23" i="535" s="1"/>
  <c r="D28" i="535"/>
  <c r="O27" i="535"/>
  <c r="M27" i="535"/>
  <c r="U27" i="535"/>
  <c r="R27" i="535" s="1"/>
  <c r="V25" i="535"/>
  <c r="S25" i="535" s="1"/>
  <c r="Y25" i="535" s="1"/>
  <c r="W26" i="535"/>
  <c r="C29" i="535"/>
  <c r="E28" i="535"/>
  <c r="H28" i="535"/>
  <c r="T28" i="535"/>
  <c r="X25" i="535"/>
  <c r="K23" i="534"/>
  <c r="L23" i="534" s="1"/>
  <c r="Q23" i="534" s="1"/>
  <c r="AA23" i="534" s="1"/>
  <c r="J24" i="534" s="1"/>
  <c r="W26" i="534"/>
  <c r="D28" i="534"/>
  <c r="O27" i="534"/>
  <c r="M27" i="534"/>
  <c r="N27" i="534" s="1"/>
  <c r="U27" i="534"/>
  <c r="R27" i="534" s="1"/>
  <c r="C29" i="534"/>
  <c r="H28" i="534"/>
  <c r="E28" i="534"/>
  <c r="T28" i="534"/>
  <c r="V25" i="534"/>
  <c r="S25" i="534" s="1"/>
  <c r="Y25" i="534" s="1"/>
  <c r="X25" i="534"/>
  <c r="Z25" i="534" s="1"/>
  <c r="C30" i="533"/>
  <c r="H29" i="533"/>
  <c r="E29" i="533"/>
  <c r="T29" i="533"/>
  <c r="D28" i="533"/>
  <c r="O27" i="533"/>
  <c r="M27" i="533"/>
  <c r="N27" i="533" s="1"/>
  <c r="U27" i="533"/>
  <c r="R27" i="533" s="1"/>
  <c r="V25" i="533"/>
  <c r="S25" i="533" s="1"/>
  <c r="Y25" i="533" s="1"/>
  <c r="X25" i="533"/>
  <c r="W26" i="533"/>
  <c r="X26" i="533" s="1"/>
  <c r="K23" i="533"/>
  <c r="L23" i="533" s="1"/>
  <c r="Q23" i="533" s="1"/>
  <c r="AA23" i="533" s="1"/>
  <c r="J24" i="533" s="1"/>
  <c r="Z24" i="532"/>
  <c r="K23" i="532"/>
  <c r="L23" i="532" s="1"/>
  <c r="Q23" i="532" s="1"/>
  <c r="AA23" i="532" s="1"/>
  <c r="J24" i="532" s="1"/>
  <c r="C30" i="532"/>
  <c r="E29" i="532"/>
  <c r="H29" i="532"/>
  <c r="T29" i="532"/>
  <c r="V25" i="532"/>
  <c r="S25" i="532" s="1"/>
  <c r="Y25" i="532" s="1"/>
  <c r="Z25" i="532" s="1"/>
  <c r="W26" i="532"/>
  <c r="D28" i="532"/>
  <c r="O27" i="532"/>
  <c r="M27" i="532"/>
  <c r="N27" i="532" s="1"/>
  <c r="P27" i="532" s="1"/>
  <c r="U27" i="532"/>
  <c r="R27" i="532" s="1"/>
  <c r="Z24" i="531"/>
  <c r="W26" i="531"/>
  <c r="P26" i="531"/>
  <c r="D28" i="531"/>
  <c r="O27" i="531"/>
  <c r="M27" i="531"/>
  <c r="N27" i="531" s="1"/>
  <c r="P27" i="531" s="1"/>
  <c r="U27" i="531"/>
  <c r="R27" i="531"/>
  <c r="C30" i="531"/>
  <c r="E29" i="531"/>
  <c r="H29" i="531"/>
  <c r="T29" i="531"/>
  <c r="K23" i="531"/>
  <c r="L23" i="531" s="1"/>
  <c r="Q23" i="531" s="1"/>
  <c r="AA23" i="531" s="1"/>
  <c r="J24" i="531" s="1"/>
  <c r="V25" i="531"/>
  <c r="S25" i="531" s="1"/>
  <c r="Y25" i="531" s="1"/>
  <c r="Z25" i="531" s="1"/>
  <c r="K23" i="530"/>
  <c r="L23" i="530" s="1"/>
  <c r="Q23" i="530" s="1"/>
  <c r="AA23" i="530" s="1"/>
  <c r="J24" i="530" s="1"/>
  <c r="W26" i="530"/>
  <c r="X26" i="530"/>
  <c r="P26" i="530"/>
  <c r="C30" i="530"/>
  <c r="E29" i="530"/>
  <c r="H29" i="530"/>
  <c r="T29" i="530"/>
  <c r="M27" i="530"/>
  <c r="N27" i="530" s="1"/>
  <c r="D28" i="530"/>
  <c r="O27" i="530"/>
  <c r="U27" i="530"/>
  <c r="R27" i="530" s="1"/>
  <c r="V25" i="530"/>
  <c r="S25" i="530" s="1"/>
  <c r="Y25" i="530" s="1"/>
  <c r="X25" i="530"/>
  <c r="Z25" i="530" s="1"/>
  <c r="P26" i="529"/>
  <c r="W26" i="529"/>
  <c r="K23" i="529"/>
  <c r="L23" i="529" s="1"/>
  <c r="Q23" i="529" s="1"/>
  <c r="AA23" i="529" s="1"/>
  <c r="J24" i="529" s="1"/>
  <c r="D28" i="529"/>
  <c r="O27" i="529"/>
  <c r="M27" i="529"/>
  <c r="N27" i="529" s="1"/>
  <c r="R27" i="529"/>
  <c r="U27" i="529"/>
  <c r="C30" i="529"/>
  <c r="E29" i="529"/>
  <c r="H29" i="529"/>
  <c r="T29" i="529"/>
  <c r="V25" i="529"/>
  <c r="S25" i="529" s="1"/>
  <c r="Y25" i="529" s="1"/>
  <c r="Z25" i="529" s="1"/>
  <c r="Z24" i="528"/>
  <c r="K22" i="528"/>
  <c r="L22" i="528" s="1"/>
  <c r="Q22" i="528" s="1"/>
  <c r="AA22" i="528" s="1"/>
  <c r="J23" i="528" s="1"/>
  <c r="W26" i="528"/>
  <c r="D28" i="528"/>
  <c r="O27" i="528"/>
  <c r="M27" i="528"/>
  <c r="N27" i="528" s="1"/>
  <c r="P27" i="528" s="1"/>
  <c r="R27" i="528"/>
  <c r="U27" i="528"/>
  <c r="C30" i="528"/>
  <c r="E29" i="528"/>
  <c r="H29" i="528"/>
  <c r="T29" i="528"/>
  <c r="V25" i="528"/>
  <c r="S25" i="528" s="1"/>
  <c r="Y25" i="528" s="1"/>
  <c r="X25" i="528"/>
  <c r="P27" i="527"/>
  <c r="Z25" i="527"/>
  <c r="D29" i="527"/>
  <c r="M28" i="527"/>
  <c r="N28" i="527" s="1"/>
  <c r="O28" i="527"/>
  <c r="R28" i="527"/>
  <c r="U28" i="527"/>
  <c r="C30" i="527"/>
  <c r="E29" i="527"/>
  <c r="H29" i="527"/>
  <c r="T29" i="527"/>
  <c r="K23" i="527"/>
  <c r="L23" i="527" s="1"/>
  <c r="Q23" i="527" s="1"/>
  <c r="AA23" i="527" s="1"/>
  <c r="J24" i="527" s="1"/>
  <c r="V26" i="527"/>
  <c r="S26" i="527" s="1"/>
  <c r="Y26" i="527" s="1"/>
  <c r="Z26" i="527" s="1"/>
  <c r="W27" i="527"/>
  <c r="X27" i="527" s="1"/>
  <c r="K23" i="526"/>
  <c r="L23" i="526" s="1"/>
  <c r="Q23" i="526" s="1"/>
  <c r="AA23" i="526" s="1"/>
  <c r="J24" i="526" s="1"/>
  <c r="D28" i="526"/>
  <c r="O27" i="526"/>
  <c r="M27" i="526"/>
  <c r="N27" i="526" s="1"/>
  <c r="P27" i="526" s="1"/>
  <c r="U27" i="526"/>
  <c r="R27" i="526"/>
  <c r="W26" i="526"/>
  <c r="P26" i="526"/>
  <c r="C30" i="526"/>
  <c r="H29" i="526"/>
  <c r="E29" i="526"/>
  <c r="T29" i="526"/>
  <c r="V25" i="526"/>
  <c r="S25" i="526" s="1"/>
  <c r="Y25" i="526" s="1"/>
  <c r="Z25" i="526" s="1"/>
  <c r="W26" i="525"/>
  <c r="K23" i="525"/>
  <c r="L23" i="525" s="1"/>
  <c r="Q23" i="525" s="1"/>
  <c r="AA23" i="525" s="1"/>
  <c r="J24" i="525" s="1"/>
  <c r="D28" i="525"/>
  <c r="O27" i="525"/>
  <c r="M27" i="525"/>
  <c r="N27" i="525" s="1"/>
  <c r="P27" i="525" s="1"/>
  <c r="U27" i="525"/>
  <c r="R27" i="525" s="1"/>
  <c r="V25" i="525"/>
  <c r="S25" i="525" s="1"/>
  <c r="Y25" i="525" s="1"/>
  <c r="C32" i="525"/>
  <c r="H31" i="525"/>
  <c r="E31" i="525"/>
  <c r="T31" i="525"/>
  <c r="X25" i="525"/>
  <c r="D28" i="524"/>
  <c r="O27" i="524"/>
  <c r="M27" i="524"/>
  <c r="N27" i="524" s="1"/>
  <c r="P27" i="524" s="1"/>
  <c r="U27" i="524"/>
  <c r="R27" i="524"/>
  <c r="P26" i="524"/>
  <c r="C30" i="524"/>
  <c r="E29" i="524"/>
  <c r="H29" i="524"/>
  <c r="T29" i="524"/>
  <c r="V25" i="524"/>
  <c r="S25" i="524" s="1"/>
  <c r="Y25" i="524" s="1"/>
  <c r="X25" i="524"/>
  <c r="W26" i="524"/>
  <c r="X26" i="524" s="1"/>
  <c r="K23" i="524"/>
  <c r="L23" i="524" s="1"/>
  <c r="Q23" i="524" s="1"/>
  <c r="AA23" i="524" s="1"/>
  <c r="J24" i="524" s="1"/>
  <c r="P26" i="523"/>
  <c r="K23" i="523"/>
  <c r="L23" i="523" s="1"/>
  <c r="Q23" i="523" s="1"/>
  <c r="AA23" i="523" s="1"/>
  <c r="J24" i="523" s="1"/>
  <c r="D28" i="523"/>
  <c r="O27" i="523"/>
  <c r="M27" i="523"/>
  <c r="N27" i="523" s="1"/>
  <c r="U27" i="523"/>
  <c r="R27" i="523"/>
  <c r="V25" i="523"/>
  <c r="S25" i="523" s="1"/>
  <c r="Y25" i="523" s="1"/>
  <c r="Z25" i="523" s="1"/>
  <c r="C30" i="523"/>
  <c r="E29" i="523"/>
  <c r="H29" i="523"/>
  <c r="T29" i="523"/>
  <c r="W26" i="523"/>
  <c r="Z24" i="522"/>
  <c r="K23" i="522"/>
  <c r="L23" i="522" s="1"/>
  <c r="Q23" i="522" s="1"/>
  <c r="AA23" i="522" s="1"/>
  <c r="J24" i="522" s="1"/>
  <c r="W26" i="522"/>
  <c r="X26" i="522" s="1"/>
  <c r="E29" i="522"/>
  <c r="C30" i="522"/>
  <c r="H29" i="522"/>
  <c r="T29" i="522"/>
  <c r="V25" i="522"/>
  <c r="S25" i="522" s="1"/>
  <c r="Y25" i="522" s="1"/>
  <c r="X25" i="522"/>
  <c r="D28" i="522"/>
  <c r="O27" i="522"/>
  <c r="M27" i="522"/>
  <c r="N27" i="522" s="1"/>
  <c r="U27" i="522"/>
  <c r="R27" i="522" s="1"/>
  <c r="K23" i="521"/>
  <c r="L23" i="521" s="1"/>
  <c r="Q23" i="521" s="1"/>
  <c r="AA23" i="521" s="1"/>
  <c r="J24" i="521" s="1"/>
  <c r="O27" i="521"/>
  <c r="M27" i="521"/>
  <c r="N27" i="521" s="1"/>
  <c r="P27" i="521" s="1"/>
  <c r="D28" i="521"/>
  <c r="U27" i="521"/>
  <c r="R27" i="521" s="1"/>
  <c r="P26" i="521"/>
  <c r="X26" i="521"/>
  <c r="W26" i="521"/>
  <c r="V25" i="521"/>
  <c r="S25" i="521" s="1"/>
  <c r="Y25" i="521" s="1"/>
  <c r="C31" i="521"/>
  <c r="E30" i="521"/>
  <c r="H30" i="521"/>
  <c r="T30" i="521"/>
  <c r="X25" i="521"/>
  <c r="D28" i="520"/>
  <c r="O27" i="520"/>
  <c r="U27" i="520"/>
  <c r="M27" i="520"/>
  <c r="N27" i="520" s="1"/>
  <c r="P27" i="520" s="1"/>
  <c r="R27" i="520"/>
  <c r="P26" i="520"/>
  <c r="V25" i="520"/>
  <c r="S25" i="520" s="1"/>
  <c r="Y25" i="520" s="1"/>
  <c r="K24" i="520"/>
  <c r="L24" i="520" s="1"/>
  <c r="Q24" i="520" s="1"/>
  <c r="AA24" i="520" s="1"/>
  <c r="J25" i="520" s="1"/>
  <c r="W26" i="520"/>
  <c r="X26" i="520" s="1"/>
  <c r="C31" i="520"/>
  <c r="H30" i="520"/>
  <c r="E30" i="520"/>
  <c r="T30" i="520"/>
  <c r="X25" i="520"/>
  <c r="W27" i="519"/>
  <c r="X27" i="519"/>
  <c r="K22" i="519"/>
  <c r="L22" i="519" s="1"/>
  <c r="Q22" i="519" s="1"/>
  <c r="AA22" i="519" s="1"/>
  <c r="J23" i="519" s="1"/>
  <c r="D29" i="519"/>
  <c r="M28" i="519"/>
  <c r="N28" i="519" s="1"/>
  <c r="O28" i="519"/>
  <c r="U28" i="519"/>
  <c r="R28" i="519" s="1"/>
  <c r="V26" i="519"/>
  <c r="S26" i="519" s="1"/>
  <c r="Y26" i="519" s="1"/>
  <c r="C30" i="519"/>
  <c r="E29" i="519"/>
  <c r="H29" i="519"/>
  <c r="T29" i="519"/>
  <c r="X26" i="519"/>
  <c r="K23" i="518"/>
  <c r="L23" i="518" s="1"/>
  <c r="Q23" i="518" s="1"/>
  <c r="AA23" i="518" s="1"/>
  <c r="J24" i="518" s="1"/>
  <c r="W26" i="518"/>
  <c r="D28" i="518"/>
  <c r="O27" i="518"/>
  <c r="M27" i="518"/>
  <c r="N27" i="518" s="1"/>
  <c r="R27" i="518"/>
  <c r="U27" i="518"/>
  <c r="P26" i="518"/>
  <c r="C30" i="518"/>
  <c r="E29" i="518"/>
  <c r="H29" i="518"/>
  <c r="T29" i="518"/>
  <c r="V25" i="518"/>
  <c r="S25" i="518" s="1"/>
  <c r="Y25" i="518" s="1"/>
  <c r="X25" i="518"/>
  <c r="Z25" i="518" s="1"/>
  <c r="Z24" i="517"/>
  <c r="P26" i="517"/>
  <c r="K23" i="517"/>
  <c r="L23" i="517" s="1"/>
  <c r="Q23" i="517" s="1"/>
  <c r="AA23" i="517" s="1"/>
  <c r="J24" i="517" s="1"/>
  <c r="W26" i="517"/>
  <c r="D28" i="517"/>
  <c r="O27" i="517"/>
  <c r="M27" i="517"/>
  <c r="N27" i="517" s="1"/>
  <c r="U27" i="517"/>
  <c r="R27" i="517" s="1"/>
  <c r="V25" i="517"/>
  <c r="S25" i="517" s="1"/>
  <c r="Y25" i="517" s="1"/>
  <c r="Z25" i="517" s="1"/>
  <c r="C30" i="517"/>
  <c r="E29" i="517"/>
  <c r="H29" i="517"/>
  <c r="T29" i="517"/>
  <c r="Z24" i="516"/>
  <c r="P26" i="516"/>
  <c r="K23" i="516"/>
  <c r="L23" i="516" s="1"/>
  <c r="Q23" i="516" s="1"/>
  <c r="AA23" i="516" s="1"/>
  <c r="J24" i="516" s="1"/>
  <c r="W26" i="516"/>
  <c r="C30" i="516"/>
  <c r="E29" i="516"/>
  <c r="H29" i="516"/>
  <c r="T29" i="516"/>
  <c r="D28" i="516"/>
  <c r="O27" i="516"/>
  <c r="M27" i="516"/>
  <c r="N27" i="516" s="1"/>
  <c r="U27" i="516"/>
  <c r="R27" i="516" s="1"/>
  <c r="V25" i="516"/>
  <c r="S25" i="516" s="1"/>
  <c r="Y25" i="516" s="1"/>
  <c r="Z25" i="516" s="1"/>
  <c r="V25" i="515"/>
  <c r="S25" i="515" s="1"/>
  <c r="Y25" i="515" s="1"/>
  <c r="W26" i="515"/>
  <c r="P26" i="515"/>
  <c r="C29" i="515"/>
  <c r="E28" i="515"/>
  <c r="H28" i="515"/>
  <c r="T28" i="515"/>
  <c r="D28" i="515"/>
  <c r="O27" i="515"/>
  <c r="M27" i="515"/>
  <c r="N27" i="515" s="1"/>
  <c r="P27" i="515" s="1"/>
  <c r="U27" i="515"/>
  <c r="R27" i="515" s="1"/>
  <c r="X25" i="515"/>
  <c r="K22" i="515"/>
  <c r="L22" i="515" s="1"/>
  <c r="Q22" i="515" s="1"/>
  <c r="AA22" i="515" s="1"/>
  <c r="J23" i="515" s="1"/>
  <c r="P26" i="514"/>
  <c r="K22" i="514"/>
  <c r="L22" i="514" s="1"/>
  <c r="Q22" i="514" s="1"/>
  <c r="AA22" i="514" s="1"/>
  <c r="J23" i="514" s="1"/>
  <c r="W26" i="514"/>
  <c r="X26" i="514" s="1"/>
  <c r="C29" i="514"/>
  <c r="E28" i="514"/>
  <c r="H28" i="514"/>
  <c r="T28" i="514"/>
  <c r="V25" i="514"/>
  <c r="S25" i="514" s="1"/>
  <c r="Y25" i="514" s="1"/>
  <c r="D28" i="514"/>
  <c r="O27" i="514"/>
  <c r="M27" i="514"/>
  <c r="N27" i="514" s="1"/>
  <c r="P27" i="514" s="1"/>
  <c r="R27" i="514"/>
  <c r="U27" i="514"/>
  <c r="X25" i="514"/>
  <c r="P26" i="513"/>
  <c r="Z24" i="513"/>
  <c r="K24" i="513"/>
  <c r="L24" i="513" s="1"/>
  <c r="Q24" i="513" s="1"/>
  <c r="AA24" i="513" s="1"/>
  <c r="J25" i="513" s="1"/>
  <c r="W26" i="513"/>
  <c r="X26" i="513" s="1"/>
  <c r="U27" i="513"/>
  <c r="R27" i="513" s="1"/>
  <c r="M27" i="513"/>
  <c r="N27" i="513" s="1"/>
  <c r="D28" i="513"/>
  <c r="O27" i="513"/>
  <c r="V25" i="513"/>
  <c r="S25" i="513" s="1"/>
  <c r="Y25" i="513" s="1"/>
  <c r="X25" i="513"/>
  <c r="C30" i="513"/>
  <c r="E29" i="513"/>
  <c r="H29" i="513"/>
  <c r="T29" i="513"/>
  <c r="P26" i="512"/>
  <c r="K22" i="512"/>
  <c r="L22" i="512" s="1"/>
  <c r="Q22" i="512" s="1"/>
  <c r="AA22" i="512" s="1"/>
  <c r="J23" i="512" s="1"/>
  <c r="W26" i="512"/>
  <c r="C29" i="512"/>
  <c r="H28" i="512"/>
  <c r="E28" i="512"/>
  <c r="T28" i="512"/>
  <c r="D28" i="512"/>
  <c r="O27" i="512"/>
  <c r="M27" i="512"/>
  <c r="N27" i="512" s="1"/>
  <c r="U27" i="512"/>
  <c r="R27" i="512" s="1"/>
  <c r="V25" i="512"/>
  <c r="S25" i="512" s="1"/>
  <c r="Y25" i="512" s="1"/>
  <c r="X25" i="512"/>
  <c r="Z24" i="511"/>
  <c r="K23" i="511"/>
  <c r="L23" i="511" s="1"/>
  <c r="Q23" i="511" s="1"/>
  <c r="AA23" i="511" s="1"/>
  <c r="J24" i="511" s="1"/>
  <c r="D28" i="511"/>
  <c r="O27" i="511"/>
  <c r="M27" i="511"/>
  <c r="N27" i="511" s="1"/>
  <c r="U27" i="511"/>
  <c r="R27" i="511"/>
  <c r="P26" i="511"/>
  <c r="C30" i="511"/>
  <c r="E29" i="511"/>
  <c r="H29" i="511"/>
  <c r="T29" i="511"/>
  <c r="V25" i="511"/>
  <c r="S25" i="511" s="1"/>
  <c r="Y25" i="511" s="1"/>
  <c r="Z25" i="511" s="1"/>
  <c r="W26" i="511"/>
  <c r="X26" i="511" s="1"/>
  <c r="P26" i="510"/>
  <c r="K22" i="510"/>
  <c r="L22" i="510" s="1"/>
  <c r="Q22" i="510" s="1"/>
  <c r="AA22" i="510" s="1"/>
  <c r="J23" i="510" s="1"/>
  <c r="V25" i="510"/>
  <c r="S25" i="510" s="1"/>
  <c r="Y25" i="510" s="1"/>
  <c r="Z25" i="510" s="1"/>
  <c r="W26" i="510"/>
  <c r="C29" i="510"/>
  <c r="H28" i="510"/>
  <c r="E28" i="510"/>
  <c r="T28" i="510"/>
  <c r="D28" i="510"/>
  <c r="O27" i="510"/>
  <c r="M27" i="510"/>
  <c r="N27" i="510" s="1"/>
  <c r="P27" i="510" s="1"/>
  <c r="U27" i="510"/>
  <c r="R27" i="510" s="1"/>
  <c r="W26" i="509"/>
  <c r="K23" i="509"/>
  <c r="L23" i="509" s="1"/>
  <c r="Q23" i="509" s="1"/>
  <c r="AA23" i="509" s="1"/>
  <c r="J24" i="509" s="1"/>
  <c r="M27" i="509"/>
  <c r="D28" i="509"/>
  <c r="O27" i="509"/>
  <c r="U27" i="509"/>
  <c r="R27" i="509" s="1"/>
  <c r="C30" i="509"/>
  <c r="H29" i="509"/>
  <c r="E29" i="509"/>
  <c r="T29" i="509"/>
  <c r="V25" i="509"/>
  <c r="S25" i="509" s="1"/>
  <c r="Y25" i="509" s="1"/>
  <c r="X25" i="509"/>
  <c r="Z24" i="508"/>
  <c r="K23" i="508"/>
  <c r="L23" i="508" s="1"/>
  <c r="Q23" i="508" s="1"/>
  <c r="AA23" i="508" s="1"/>
  <c r="J24" i="508" s="1"/>
  <c r="V25" i="508"/>
  <c r="S25" i="508" s="1"/>
  <c r="Y25" i="508" s="1"/>
  <c r="M27" i="508"/>
  <c r="D28" i="508"/>
  <c r="O27" i="508"/>
  <c r="U27" i="508"/>
  <c r="R27" i="508" s="1"/>
  <c r="X25" i="508"/>
  <c r="Z25" i="508" s="1"/>
  <c r="W26" i="508"/>
  <c r="X26" i="508" s="1"/>
  <c r="C30" i="508"/>
  <c r="H29" i="508"/>
  <c r="E29" i="508"/>
  <c r="T29" i="508"/>
  <c r="K23" i="507"/>
  <c r="L23" i="507" s="1"/>
  <c r="Q23" i="507" s="1"/>
  <c r="AA23" i="507" s="1"/>
  <c r="J24" i="507" s="1"/>
  <c r="W26" i="507"/>
  <c r="D28" i="507"/>
  <c r="O27" i="507"/>
  <c r="M27" i="507"/>
  <c r="U27" i="507"/>
  <c r="R27" i="507" s="1"/>
  <c r="C30" i="507"/>
  <c r="E29" i="507"/>
  <c r="H29" i="507"/>
  <c r="T29" i="507"/>
  <c r="V25" i="507"/>
  <c r="S25" i="507" s="1"/>
  <c r="Y25" i="507" s="1"/>
  <c r="Z25" i="507" s="1"/>
  <c r="K23" i="506"/>
  <c r="L23" i="506" s="1"/>
  <c r="Q23" i="506" s="1"/>
  <c r="AA23" i="506" s="1"/>
  <c r="J24" i="506" s="1"/>
  <c r="D28" i="506"/>
  <c r="O27" i="506"/>
  <c r="M27" i="506"/>
  <c r="U27" i="506"/>
  <c r="R27" i="506" s="1"/>
  <c r="C30" i="506"/>
  <c r="E29" i="506"/>
  <c r="H29" i="506"/>
  <c r="T29" i="506"/>
  <c r="W26" i="506"/>
  <c r="X26" i="506" s="1"/>
  <c r="V25" i="506"/>
  <c r="S25" i="506" s="1"/>
  <c r="Y25" i="506" s="1"/>
  <c r="Z25" i="506" s="1"/>
  <c r="Z24" i="505"/>
  <c r="K23" i="505"/>
  <c r="L23" i="505" s="1"/>
  <c r="Q23" i="505" s="1"/>
  <c r="AA23" i="505" s="1"/>
  <c r="J24" i="505" s="1"/>
  <c r="W26" i="505"/>
  <c r="X26" i="505" s="1"/>
  <c r="M27" i="505"/>
  <c r="N27" i="505" s="1"/>
  <c r="D28" i="505"/>
  <c r="O27" i="505"/>
  <c r="U27" i="505"/>
  <c r="R27" i="505" s="1"/>
  <c r="V25" i="505"/>
  <c r="S25" i="505" s="1"/>
  <c r="Y25" i="505" s="1"/>
  <c r="C30" i="505"/>
  <c r="H29" i="505"/>
  <c r="E29" i="505"/>
  <c r="T29" i="505"/>
  <c r="X25" i="505"/>
  <c r="Z24" i="504"/>
  <c r="K23" i="504"/>
  <c r="L23" i="504" s="1"/>
  <c r="Q23" i="504" s="1"/>
  <c r="AA23" i="504" s="1"/>
  <c r="J24" i="504" s="1"/>
  <c r="W26" i="504"/>
  <c r="M27" i="504"/>
  <c r="D28" i="504"/>
  <c r="O27" i="504"/>
  <c r="U27" i="504"/>
  <c r="R27" i="504" s="1"/>
  <c r="C30" i="504"/>
  <c r="E29" i="504"/>
  <c r="H29" i="504"/>
  <c r="T29" i="504"/>
  <c r="V25" i="504"/>
  <c r="S25" i="504" s="1"/>
  <c r="Y25" i="504" s="1"/>
  <c r="X25" i="504"/>
  <c r="Z24" i="503"/>
  <c r="D28" i="503"/>
  <c r="O27" i="503"/>
  <c r="M27" i="503"/>
  <c r="U27" i="503"/>
  <c r="R27" i="503" s="1"/>
  <c r="W26" i="503"/>
  <c r="X26" i="503" s="1"/>
  <c r="C30" i="503"/>
  <c r="E29" i="503"/>
  <c r="H29" i="503"/>
  <c r="T29" i="503"/>
  <c r="K23" i="503"/>
  <c r="L23" i="503" s="1"/>
  <c r="Q23" i="503" s="1"/>
  <c r="AA23" i="503" s="1"/>
  <c r="J24" i="503" s="1"/>
  <c r="V25" i="503"/>
  <c r="S25" i="503" s="1"/>
  <c r="Y25" i="503" s="1"/>
  <c r="X25" i="503"/>
  <c r="Z24" i="502"/>
  <c r="D28" i="502"/>
  <c r="O27" i="502"/>
  <c r="M27" i="502"/>
  <c r="U27" i="502"/>
  <c r="R27" i="502" s="1"/>
  <c r="K22" i="502"/>
  <c r="L22" i="502" s="1"/>
  <c r="Q22" i="502" s="1"/>
  <c r="AA22" i="502" s="1"/>
  <c r="J23" i="502" s="1"/>
  <c r="C30" i="502"/>
  <c r="E29" i="502"/>
  <c r="H29" i="502"/>
  <c r="T29" i="502"/>
  <c r="W26" i="502"/>
  <c r="X26" i="502" s="1"/>
  <c r="V25" i="502"/>
  <c r="S25" i="502" s="1"/>
  <c r="Y25" i="502" s="1"/>
  <c r="X25" i="502"/>
  <c r="Z24" i="501"/>
  <c r="D28" i="501"/>
  <c r="O27" i="501"/>
  <c r="M27" i="501"/>
  <c r="U27" i="501"/>
  <c r="R27" i="501" s="1"/>
  <c r="C30" i="501"/>
  <c r="H29" i="501"/>
  <c r="E29" i="501"/>
  <c r="T29" i="501"/>
  <c r="W26" i="501"/>
  <c r="K23" i="501"/>
  <c r="L23" i="501" s="1"/>
  <c r="Q23" i="501" s="1"/>
  <c r="AA23" i="501" s="1"/>
  <c r="J24" i="501" s="1"/>
  <c r="V25" i="501"/>
  <c r="S25" i="501" s="1"/>
  <c r="Y25" i="501" s="1"/>
  <c r="X25" i="501"/>
  <c r="Z24" i="500"/>
  <c r="W26" i="500"/>
  <c r="K22" i="500"/>
  <c r="L22" i="500" s="1"/>
  <c r="Q22" i="500" s="1"/>
  <c r="AA22" i="500" s="1"/>
  <c r="J23" i="500" s="1"/>
  <c r="C29" i="500"/>
  <c r="E28" i="500"/>
  <c r="H28" i="500"/>
  <c r="T28" i="500"/>
  <c r="V25" i="500"/>
  <c r="S25" i="500" s="1"/>
  <c r="Y25" i="500" s="1"/>
  <c r="D28" i="500"/>
  <c r="O27" i="500"/>
  <c r="M27" i="500"/>
  <c r="U27" i="500"/>
  <c r="R27" i="500" s="1"/>
  <c r="X25" i="500"/>
  <c r="W26" i="499"/>
  <c r="C30" i="499"/>
  <c r="H29" i="499"/>
  <c r="E29" i="499"/>
  <c r="T29" i="499"/>
  <c r="D28" i="499"/>
  <c r="O27" i="499"/>
  <c r="M27" i="499"/>
  <c r="N27" i="499" s="1"/>
  <c r="P27" i="499" s="1"/>
  <c r="R27" i="499"/>
  <c r="U27" i="499"/>
  <c r="V25" i="499"/>
  <c r="S25" i="499" s="1"/>
  <c r="Y25" i="499" s="1"/>
  <c r="X25" i="499"/>
  <c r="K22" i="499"/>
  <c r="L22" i="499" s="1"/>
  <c r="Q22" i="499" s="1"/>
  <c r="AA22" i="499" s="1"/>
  <c r="J23" i="499" s="1"/>
  <c r="Z24" i="498"/>
  <c r="K22" i="498"/>
  <c r="L22" i="498" s="1"/>
  <c r="Q22" i="498" s="1"/>
  <c r="AA22" i="498" s="1"/>
  <c r="J23" i="498" s="1"/>
  <c r="D28" i="498"/>
  <c r="O27" i="498"/>
  <c r="M27" i="498"/>
  <c r="N27" i="498" s="1"/>
  <c r="P27" i="498" s="1"/>
  <c r="U27" i="498"/>
  <c r="R27" i="498" s="1"/>
  <c r="V25" i="498"/>
  <c r="S25" i="498" s="1"/>
  <c r="Y25" i="498" s="1"/>
  <c r="W26" i="498"/>
  <c r="X25" i="498"/>
  <c r="C31" i="498"/>
  <c r="H30" i="498"/>
  <c r="E30" i="498"/>
  <c r="T30" i="498"/>
  <c r="Z24" i="497"/>
  <c r="P26" i="497"/>
  <c r="K23" i="497"/>
  <c r="L23" i="497" s="1"/>
  <c r="Q23" i="497" s="1"/>
  <c r="AA23" i="497" s="1"/>
  <c r="J24" i="497" s="1"/>
  <c r="M27" i="497"/>
  <c r="N27" i="497" s="1"/>
  <c r="D28" i="497"/>
  <c r="O27" i="497"/>
  <c r="U27" i="497"/>
  <c r="R27" i="497" s="1"/>
  <c r="V25" i="497"/>
  <c r="S25" i="497" s="1"/>
  <c r="Y25" i="497" s="1"/>
  <c r="C30" i="497"/>
  <c r="E29" i="497"/>
  <c r="H29" i="497"/>
  <c r="T29" i="497"/>
  <c r="X25" i="497"/>
  <c r="W26" i="497"/>
  <c r="Z24" i="496"/>
  <c r="W26" i="496"/>
  <c r="K22" i="496"/>
  <c r="L22" i="496" s="1"/>
  <c r="Q22" i="496" s="1"/>
  <c r="AA22" i="496" s="1"/>
  <c r="J23" i="496" s="1"/>
  <c r="D28" i="496"/>
  <c r="O27" i="496"/>
  <c r="M27" i="496"/>
  <c r="N27" i="496" s="1"/>
  <c r="P27" i="496" s="1"/>
  <c r="R27" i="496"/>
  <c r="U27" i="496"/>
  <c r="C29" i="496"/>
  <c r="E28" i="496"/>
  <c r="H28" i="496"/>
  <c r="T28" i="496"/>
  <c r="V25" i="496"/>
  <c r="S25" i="496" s="1"/>
  <c r="Y25" i="496" s="1"/>
  <c r="X25" i="496"/>
  <c r="Z24" i="495"/>
  <c r="W26" i="495"/>
  <c r="K23" i="495"/>
  <c r="L23" i="495" s="1"/>
  <c r="Q23" i="495" s="1"/>
  <c r="AA23" i="495" s="1"/>
  <c r="J24" i="495" s="1"/>
  <c r="C32" i="495"/>
  <c r="H31" i="495"/>
  <c r="E31" i="495"/>
  <c r="T31" i="495"/>
  <c r="V25" i="495"/>
  <c r="S25" i="495" s="1"/>
  <c r="Y25" i="495" s="1"/>
  <c r="X25" i="495"/>
  <c r="D28" i="495"/>
  <c r="O27" i="495"/>
  <c r="M27" i="495"/>
  <c r="U27" i="495"/>
  <c r="R27" i="495" s="1"/>
  <c r="Z24" i="494"/>
  <c r="K23" i="494"/>
  <c r="L23" i="494" s="1"/>
  <c r="Q23" i="494" s="1"/>
  <c r="AA23" i="494" s="1"/>
  <c r="J24" i="494" s="1"/>
  <c r="W26" i="494"/>
  <c r="D28" i="494"/>
  <c r="O27" i="494"/>
  <c r="M27" i="494"/>
  <c r="N27" i="494" s="1"/>
  <c r="P27" i="494" s="1"/>
  <c r="U27" i="494"/>
  <c r="R27" i="494" s="1"/>
  <c r="C30" i="494"/>
  <c r="H29" i="494"/>
  <c r="E29" i="494"/>
  <c r="T29" i="494"/>
  <c r="V25" i="494"/>
  <c r="S25" i="494" s="1"/>
  <c r="Y25" i="494" s="1"/>
  <c r="Z25" i="494" s="1"/>
  <c r="Z24" i="493"/>
  <c r="W26" i="493"/>
  <c r="K22" i="493"/>
  <c r="L22" i="493" s="1"/>
  <c r="Q22" i="493" s="1"/>
  <c r="AA22" i="493" s="1"/>
  <c r="J23" i="493" s="1"/>
  <c r="C29" i="493"/>
  <c r="E28" i="493"/>
  <c r="H28" i="493"/>
  <c r="T28" i="493"/>
  <c r="V25" i="493"/>
  <c r="S25" i="493" s="1"/>
  <c r="Y25" i="493" s="1"/>
  <c r="D28" i="493"/>
  <c r="O27" i="493"/>
  <c r="M27" i="493"/>
  <c r="N27" i="493" s="1"/>
  <c r="P27" i="493" s="1"/>
  <c r="U27" i="493"/>
  <c r="R27" i="493" s="1"/>
  <c r="X25" i="493"/>
  <c r="K23" i="492"/>
  <c r="L23" i="492" s="1"/>
  <c r="Q23" i="492" s="1"/>
  <c r="AA23" i="492" s="1"/>
  <c r="J24" i="492" s="1"/>
  <c r="M27" i="492"/>
  <c r="N27" i="492" s="1"/>
  <c r="D28" i="492"/>
  <c r="O27" i="492"/>
  <c r="U27" i="492"/>
  <c r="R27" i="492" s="1"/>
  <c r="C30" i="492"/>
  <c r="E29" i="492"/>
  <c r="H29" i="492"/>
  <c r="T29" i="492"/>
  <c r="V25" i="492"/>
  <c r="S25" i="492" s="1"/>
  <c r="Y25" i="492" s="1"/>
  <c r="X25" i="492"/>
  <c r="W26" i="492"/>
  <c r="X26" i="492" s="1"/>
  <c r="Z24" i="491"/>
  <c r="W26" i="491"/>
  <c r="D28" i="491"/>
  <c r="O27" i="491"/>
  <c r="M27" i="491"/>
  <c r="N27" i="491" s="1"/>
  <c r="P27" i="491" s="1"/>
  <c r="U27" i="491"/>
  <c r="R27" i="491" s="1"/>
  <c r="C30" i="491"/>
  <c r="E29" i="491"/>
  <c r="H29" i="491"/>
  <c r="T29" i="491"/>
  <c r="K23" i="491"/>
  <c r="L23" i="491" s="1"/>
  <c r="Q23" i="491" s="1"/>
  <c r="AA23" i="491" s="1"/>
  <c r="J24" i="491" s="1"/>
  <c r="V25" i="491"/>
  <c r="S25" i="491" s="1"/>
  <c r="Y25" i="491" s="1"/>
  <c r="Z25" i="491" s="1"/>
  <c r="Z24" i="490"/>
  <c r="W26" i="490"/>
  <c r="K22" i="490"/>
  <c r="L22" i="490" s="1"/>
  <c r="Q22" i="490" s="1"/>
  <c r="AA22" i="490" s="1"/>
  <c r="J23" i="490" s="1"/>
  <c r="C31" i="490"/>
  <c r="E30" i="490"/>
  <c r="H30" i="490"/>
  <c r="T30" i="490"/>
  <c r="D28" i="490"/>
  <c r="O27" i="490"/>
  <c r="M27" i="490"/>
  <c r="N27" i="490" s="1"/>
  <c r="P27" i="490" s="1"/>
  <c r="U27" i="490"/>
  <c r="R27" i="490" s="1"/>
  <c r="V25" i="490"/>
  <c r="S25" i="490" s="1"/>
  <c r="Y25" i="490" s="1"/>
  <c r="X25" i="490"/>
  <c r="Z24" i="489"/>
  <c r="K23" i="489"/>
  <c r="L23" i="489" s="1"/>
  <c r="Q23" i="489" s="1"/>
  <c r="AA23" i="489" s="1"/>
  <c r="J24" i="489" s="1"/>
  <c r="C30" i="489"/>
  <c r="H29" i="489"/>
  <c r="E29" i="489"/>
  <c r="T29" i="489"/>
  <c r="V25" i="489"/>
  <c r="S25" i="489" s="1"/>
  <c r="Y25" i="489" s="1"/>
  <c r="D28" i="489"/>
  <c r="O27" i="489"/>
  <c r="M27" i="489"/>
  <c r="U27" i="489"/>
  <c r="R27" i="489" s="1"/>
  <c r="W26" i="489"/>
  <c r="X25" i="489"/>
  <c r="P26" i="488"/>
  <c r="Z24" i="488"/>
  <c r="W26" i="488"/>
  <c r="X26" i="488" s="1"/>
  <c r="K23" i="488"/>
  <c r="L23" i="488" s="1"/>
  <c r="Q23" i="488" s="1"/>
  <c r="AA23" i="488" s="1"/>
  <c r="J24" i="488" s="1"/>
  <c r="C29" i="488"/>
  <c r="H28" i="488"/>
  <c r="E28" i="488"/>
  <c r="T28" i="488"/>
  <c r="D28" i="488"/>
  <c r="O27" i="488"/>
  <c r="M27" i="488"/>
  <c r="N27" i="488" s="1"/>
  <c r="P27" i="488" s="1"/>
  <c r="U27" i="488"/>
  <c r="R27" i="488"/>
  <c r="V25" i="488"/>
  <c r="S25" i="488" s="1"/>
  <c r="Y25" i="488" s="1"/>
  <c r="Z25" i="488" s="1"/>
  <c r="K22" i="487"/>
  <c r="L22" i="487" s="1"/>
  <c r="Q22" i="487" s="1"/>
  <c r="AA22" i="487" s="1"/>
  <c r="J23" i="487" s="1"/>
  <c r="W26" i="487"/>
  <c r="D28" i="487"/>
  <c r="O27" i="487"/>
  <c r="M27" i="487"/>
  <c r="N27" i="487" s="1"/>
  <c r="P27" i="487" s="1"/>
  <c r="U27" i="487"/>
  <c r="R27" i="487" s="1"/>
  <c r="V25" i="487"/>
  <c r="S25" i="487" s="1"/>
  <c r="Y25" i="487" s="1"/>
  <c r="Z25" i="487" s="1"/>
  <c r="C29" i="487"/>
  <c r="H28" i="487"/>
  <c r="E28" i="487"/>
  <c r="T28" i="487"/>
  <c r="P26" i="486"/>
  <c r="Z24" i="486"/>
  <c r="W26" i="486"/>
  <c r="K23" i="486"/>
  <c r="L23" i="486" s="1"/>
  <c r="Q23" i="486" s="1"/>
  <c r="AA23" i="486" s="1"/>
  <c r="J24" i="486" s="1"/>
  <c r="C30" i="486"/>
  <c r="H29" i="486"/>
  <c r="E29" i="486"/>
  <c r="T29" i="486"/>
  <c r="D28" i="486"/>
  <c r="O27" i="486"/>
  <c r="M27" i="486"/>
  <c r="N27" i="486" s="1"/>
  <c r="P27" i="486" s="1"/>
  <c r="U27" i="486"/>
  <c r="R27" i="486" s="1"/>
  <c r="V25" i="486"/>
  <c r="S25" i="486" s="1"/>
  <c r="Y25" i="486" s="1"/>
  <c r="Z25" i="486" s="1"/>
  <c r="W26" i="485"/>
  <c r="K24" i="485"/>
  <c r="L24" i="485" s="1"/>
  <c r="Q24" i="485" s="1"/>
  <c r="AA24" i="485" s="1"/>
  <c r="J25" i="485" s="1"/>
  <c r="D28" i="485"/>
  <c r="O27" i="485"/>
  <c r="M27" i="485"/>
  <c r="N27" i="485" s="1"/>
  <c r="P27" i="485" s="1"/>
  <c r="U27" i="485"/>
  <c r="R27" i="485" s="1"/>
  <c r="C31" i="485"/>
  <c r="E30" i="485"/>
  <c r="H30" i="485"/>
  <c r="T30" i="485"/>
  <c r="V25" i="485"/>
  <c r="S25" i="485" s="1"/>
  <c r="Y25" i="485" s="1"/>
  <c r="X25" i="485"/>
  <c r="L2" i="2"/>
  <c r="B8" i="4"/>
  <c r="E18" i="4"/>
  <c r="E19" i="4"/>
  <c r="E17" i="4"/>
  <c r="O18" i="4"/>
  <c r="H21" i="4"/>
  <c r="B21" i="4"/>
  <c r="D19" i="4"/>
  <c r="A21" i="4"/>
  <c r="C22" i="4"/>
  <c r="E21" i="4"/>
  <c r="Z25" i="548" l="1"/>
  <c r="W27" i="548"/>
  <c r="C33" i="548"/>
  <c r="H32" i="548"/>
  <c r="E32" i="548"/>
  <c r="T32" i="548"/>
  <c r="D29" i="548"/>
  <c r="O28" i="548"/>
  <c r="M28" i="548"/>
  <c r="N28" i="548" s="1"/>
  <c r="U28" i="548"/>
  <c r="R28" i="548" s="1"/>
  <c r="V26" i="548"/>
  <c r="S26" i="548" s="1"/>
  <c r="Y26" i="548" s="1"/>
  <c r="Z26" i="548" s="1"/>
  <c r="K23" i="548"/>
  <c r="L23" i="548" s="1"/>
  <c r="Q23" i="548" s="1"/>
  <c r="AA23" i="548" s="1"/>
  <c r="J24" i="548" s="1"/>
  <c r="Z25" i="547"/>
  <c r="W27" i="547"/>
  <c r="K24" i="547"/>
  <c r="L24" i="547" s="1"/>
  <c r="Q24" i="547" s="1"/>
  <c r="AA24" i="547" s="1"/>
  <c r="J25" i="547" s="1"/>
  <c r="C31" i="547"/>
  <c r="E30" i="547"/>
  <c r="H30" i="547"/>
  <c r="T30" i="547"/>
  <c r="V26" i="547"/>
  <c r="S26" i="547" s="1"/>
  <c r="Y26" i="547" s="1"/>
  <c r="D29" i="547"/>
  <c r="O28" i="547"/>
  <c r="M28" i="547"/>
  <c r="N28" i="547" s="1"/>
  <c r="U28" i="547"/>
  <c r="R28" i="547"/>
  <c r="X26" i="547"/>
  <c r="W27" i="546"/>
  <c r="K24" i="546"/>
  <c r="L24" i="546" s="1"/>
  <c r="Q24" i="546" s="1"/>
  <c r="AA24" i="546" s="1"/>
  <c r="J25" i="546" s="1"/>
  <c r="D29" i="546"/>
  <c r="O28" i="546"/>
  <c r="M28" i="546"/>
  <c r="N28" i="546" s="1"/>
  <c r="P28" i="546" s="1"/>
  <c r="U28" i="546"/>
  <c r="R28" i="546"/>
  <c r="E31" i="546"/>
  <c r="C32" i="546"/>
  <c r="H31" i="546"/>
  <c r="T31" i="546"/>
  <c r="P27" i="546"/>
  <c r="V26" i="546"/>
  <c r="S26" i="546" s="1"/>
  <c r="Y26" i="546" s="1"/>
  <c r="X26" i="546"/>
  <c r="W27" i="545"/>
  <c r="O28" i="545"/>
  <c r="M28" i="545"/>
  <c r="N28" i="545" s="1"/>
  <c r="P28" i="545" s="1"/>
  <c r="D29" i="545"/>
  <c r="R28" i="545"/>
  <c r="U28" i="545"/>
  <c r="C30" i="545"/>
  <c r="E29" i="545"/>
  <c r="H29" i="545"/>
  <c r="T29" i="545"/>
  <c r="V26" i="545"/>
  <c r="S26" i="545" s="1"/>
  <c r="Y26" i="545" s="1"/>
  <c r="X26" i="545"/>
  <c r="K23" i="545"/>
  <c r="L23" i="545" s="1"/>
  <c r="Q23" i="545" s="1"/>
  <c r="AA23" i="545" s="1"/>
  <c r="J24" i="545" s="1"/>
  <c r="Z25" i="544"/>
  <c r="W27" i="544"/>
  <c r="D29" i="544"/>
  <c r="O28" i="544"/>
  <c r="M28" i="544"/>
  <c r="N28" i="544" s="1"/>
  <c r="P28" i="544" s="1"/>
  <c r="U28" i="544"/>
  <c r="R28" i="544" s="1"/>
  <c r="C30" i="544"/>
  <c r="H29" i="544"/>
  <c r="E29" i="544"/>
  <c r="T29" i="544"/>
  <c r="V26" i="544"/>
  <c r="S26" i="544" s="1"/>
  <c r="Y26" i="544" s="1"/>
  <c r="X26" i="544"/>
  <c r="K23" i="544"/>
  <c r="L23" i="544" s="1"/>
  <c r="Q23" i="544" s="1"/>
  <c r="AA23" i="544" s="1"/>
  <c r="J24" i="544" s="1"/>
  <c r="Z25" i="543"/>
  <c r="W27" i="543"/>
  <c r="K24" i="543"/>
  <c r="L24" i="543" s="1"/>
  <c r="Q24" i="543" s="1"/>
  <c r="AA24" i="543" s="1"/>
  <c r="J25" i="543" s="1"/>
  <c r="C31" i="543"/>
  <c r="E30" i="543"/>
  <c r="H30" i="543"/>
  <c r="T30" i="543"/>
  <c r="D29" i="543"/>
  <c r="O28" i="543"/>
  <c r="M28" i="543"/>
  <c r="N28" i="543" s="1"/>
  <c r="P28" i="543" s="1"/>
  <c r="U28" i="543"/>
  <c r="R28" i="543" s="1"/>
  <c r="V26" i="543"/>
  <c r="S26" i="543" s="1"/>
  <c r="Y26" i="543" s="1"/>
  <c r="X26" i="543"/>
  <c r="Z25" i="542"/>
  <c r="O28" i="542"/>
  <c r="D29" i="542"/>
  <c r="M28" i="542"/>
  <c r="N28" i="542" s="1"/>
  <c r="P28" i="542" s="1"/>
  <c r="U28" i="542"/>
  <c r="R28" i="542" s="1"/>
  <c r="P27" i="542"/>
  <c r="C31" i="542"/>
  <c r="E30" i="542"/>
  <c r="H30" i="542"/>
  <c r="T30" i="542"/>
  <c r="V26" i="542"/>
  <c r="S26" i="542" s="1"/>
  <c r="Y26" i="542" s="1"/>
  <c r="X26" i="542"/>
  <c r="W27" i="542"/>
  <c r="K24" i="542"/>
  <c r="L24" i="542" s="1"/>
  <c r="Q24" i="542" s="1"/>
  <c r="AA24" i="542" s="1"/>
  <c r="J25" i="542" s="1"/>
  <c r="K24" i="541"/>
  <c r="L24" i="541" s="1"/>
  <c r="Q24" i="541" s="1"/>
  <c r="AA24" i="541" s="1"/>
  <c r="J25" i="541" s="1"/>
  <c r="W27" i="541"/>
  <c r="H30" i="541"/>
  <c r="C31" i="541"/>
  <c r="E30" i="541"/>
  <c r="T30" i="541"/>
  <c r="D29" i="541"/>
  <c r="O28" i="541"/>
  <c r="M28" i="541"/>
  <c r="N28" i="541" s="1"/>
  <c r="U28" i="541"/>
  <c r="R28" i="541" s="1"/>
  <c r="V26" i="541"/>
  <c r="S26" i="541" s="1"/>
  <c r="Y26" i="541" s="1"/>
  <c r="Z26" i="541" s="1"/>
  <c r="Z25" i="540"/>
  <c r="W27" i="540"/>
  <c r="K24" i="540"/>
  <c r="L24" i="540" s="1"/>
  <c r="Q24" i="540" s="1"/>
  <c r="AA24" i="540" s="1"/>
  <c r="J25" i="540" s="1"/>
  <c r="C31" i="540"/>
  <c r="E30" i="540"/>
  <c r="H30" i="540"/>
  <c r="T30" i="540"/>
  <c r="D29" i="540"/>
  <c r="O28" i="540"/>
  <c r="M28" i="540"/>
  <c r="N28" i="540" s="1"/>
  <c r="U28" i="540"/>
  <c r="R28" i="540" s="1"/>
  <c r="P27" i="540"/>
  <c r="V26" i="540"/>
  <c r="S26" i="540" s="1"/>
  <c r="Y26" i="540" s="1"/>
  <c r="Z26" i="540" s="1"/>
  <c r="Z25" i="539"/>
  <c r="W27" i="539"/>
  <c r="D29" i="539"/>
  <c r="O28" i="539"/>
  <c r="M28" i="539"/>
  <c r="N28" i="539" s="1"/>
  <c r="P28" i="539" s="1"/>
  <c r="U28" i="539"/>
  <c r="R28" i="539" s="1"/>
  <c r="C32" i="539"/>
  <c r="H31" i="539"/>
  <c r="E31" i="539"/>
  <c r="T31" i="539"/>
  <c r="V26" i="539"/>
  <c r="S26" i="539" s="1"/>
  <c r="Y26" i="539" s="1"/>
  <c r="K23" i="539"/>
  <c r="L23" i="539" s="1"/>
  <c r="Q23" i="539" s="1"/>
  <c r="AA23" i="539" s="1"/>
  <c r="J24" i="539" s="1"/>
  <c r="X26" i="539"/>
  <c r="Z25" i="538"/>
  <c r="K24" i="538"/>
  <c r="L24" i="538" s="1"/>
  <c r="Q24" i="538" s="1"/>
  <c r="AA24" i="538" s="1"/>
  <c r="J25" i="538" s="1"/>
  <c r="W27" i="538"/>
  <c r="D29" i="538"/>
  <c r="O28" i="538"/>
  <c r="M28" i="538"/>
  <c r="N28" i="538" s="1"/>
  <c r="R28" i="538"/>
  <c r="U28" i="538"/>
  <c r="C31" i="538"/>
  <c r="E30" i="538"/>
  <c r="H30" i="538"/>
  <c r="T30" i="538"/>
  <c r="V26" i="538"/>
  <c r="S26" i="538" s="1"/>
  <c r="Y26" i="538" s="1"/>
  <c r="X26" i="538"/>
  <c r="Z25" i="537"/>
  <c r="W27" i="537"/>
  <c r="C30" i="537"/>
  <c r="H29" i="537"/>
  <c r="E29" i="537"/>
  <c r="T29" i="537"/>
  <c r="D29" i="537"/>
  <c r="O28" i="537"/>
  <c r="M28" i="537"/>
  <c r="N28" i="537" s="1"/>
  <c r="R28" i="537"/>
  <c r="U28" i="537"/>
  <c r="V26" i="537"/>
  <c r="S26" i="537" s="1"/>
  <c r="Y26" i="537" s="1"/>
  <c r="X26" i="537"/>
  <c r="K23" i="537"/>
  <c r="L23" i="537" s="1"/>
  <c r="Q23" i="537" s="1"/>
  <c r="AA23" i="537" s="1"/>
  <c r="J24" i="537" s="1"/>
  <c r="Z25" i="536"/>
  <c r="W27" i="536"/>
  <c r="X27" i="536" s="1"/>
  <c r="C31" i="536"/>
  <c r="E30" i="536"/>
  <c r="H30" i="536"/>
  <c r="T30" i="536"/>
  <c r="D29" i="536"/>
  <c r="M28" i="536"/>
  <c r="N28" i="536" s="1"/>
  <c r="O28" i="536"/>
  <c r="R28" i="536"/>
  <c r="U28" i="536"/>
  <c r="K23" i="536"/>
  <c r="L23" i="536" s="1"/>
  <c r="Q23" i="536" s="1"/>
  <c r="AA23" i="536" s="1"/>
  <c r="J24" i="536" s="1"/>
  <c r="V26" i="536"/>
  <c r="S26" i="536" s="1"/>
  <c r="Y26" i="536" s="1"/>
  <c r="X26" i="536"/>
  <c r="Z25" i="535"/>
  <c r="K23" i="535"/>
  <c r="L23" i="535" s="1"/>
  <c r="Q23" i="535" s="1"/>
  <c r="AA23" i="535" s="1"/>
  <c r="J24" i="535" s="1"/>
  <c r="C30" i="535"/>
  <c r="H29" i="535"/>
  <c r="E29" i="535"/>
  <c r="T29" i="535"/>
  <c r="W27" i="535"/>
  <c r="V26" i="535"/>
  <c r="S26" i="535" s="1"/>
  <c r="Y26" i="535" s="1"/>
  <c r="X26" i="535"/>
  <c r="D29" i="535"/>
  <c r="M28" i="535"/>
  <c r="O28" i="535"/>
  <c r="U28" i="535"/>
  <c r="R28" i="535" s="1"/>
  <c r="P27" i="534"/>
  <c r="K24" i="534"/>
  <c r="L24" i="534" s="1"/>
  <c r="Q24" i="534" s="1"/>
  <c r="AA24" i="534" s="1"/>
  <c r="J25" i="534" s="1"/>
  <c r="W27" i="534"/>
  <c r="O28" i="534"/>
  <c r="M28" i="534"/>
  <c r="N28" i="534" s="1"/>
  <c r="P28" i="534" s="1"/>
  <c r="D29" i="534"/>
  <c r="U28" i="534"/>
  <c r="R28" i="534" s="1"/>
  <c r="V26" i="534"/>
  <c r="S26" i="534" s="1"/>
  <c r="Y26" i="534" s="1"/>
  <c r="C30" i="534"/>
  <c r="E29" i="534"/>
  <c r="H29" i="534"/>
  <c r="T29" i="534"/>
  <c r="X26" i="534"/>
  <c r="Z25" i="533"/>
  <c r="K24" i="533"/>
  <c r="L24" i="533" s="1"/>
  <c r="Q24" i="533" s="1"/>
  <c r="AA24" i="533" s="1"/>
  <c r="J25" i="533" s="1"/>
  <c r="O28" i="533"/>
  <c r="D29" i="533"/>
  <c r="M28" i="533"/>
  <c r="N28" i="533" s="1"/>
  <c r="P28" i="533" s="1"/>
  <c r="U28" i="533"/>
  <c r="R28" i="533"/>
  <c r="W27" i="533"/>
  <c r="X27" i="533" s="1"/>
  <c r="V26" i="533"/>
  <c r="S26" i="533" s="1"/>
  <c r="Y26" i="533" s="1"/>
  <c r="Z26" i="533" s="1"/>
  <c r="P27" i="533"/>
  <c r="C31" i="533"/>
  <c r="E30" i="533"/>
  <c r="H30" i="533"/>
  <c r="T30" i="533"/>
  <c r="W27" i="532"/>
  <c r="K24" i="532"/>
  <c r="L24" i="532" s="1"/>
  <c r="Q24" i="532" s="1"/>
  <c r="AA24" i="532" s="1"/>
  <c r="J25" i="532" s="1"/>
  <c r="D29" i="532"/>
  <c r="O28" i="532"/>
  <c r="M28" i="532"/>
  <c r="N28" i="532" s="1"/>
  <c r="R28" i="532"/>
  <c r="U28" i="532"/>
  <c r="V26" i="532"/>
  <c r="S26" i="532" s="1"/>
  <c r="Y26" i="532" s="1"/>
  <c r="C31" i="532"/>
  <c r="E30" i="532"/>
  <c r="H30" i="532"/>
  <c r="T30" i="532"/>
  <c r="X26" i="532"/>
  <c r="K24" i="531"/>
  <c r="L24" i="531" s="1"/>
  <c r="Q24" i="531" s="1"/>
  <c r="AA24" i="531" s="1"/>
  <c r="J25" i="531" s="1"/>
  <c r="W27" i="531"/>
  <c r="D29" i="531"/>
  <c r="O28" i="531"/>
  <c r="M28" i="531"/>
  <c r="N28" i="531" s="1"/>
  <c r="U28" i="531"/>
  <c r="R28" i="531" s="1"/>
  <c r="C31" i="531"/>
  <c r="E30" i="531"/>
  <c r="H30" i="531"/>
  <c r="T30" i="531"/>
  <c r="V26" i="531"/>
  <c r="S26" i="531" s="1"/>
  <c r="Y26" i="531" s="1"/>
  <c r="X26" i="531"/>
  <c r="P27" i="530"/>
  <c r="W27" i="530"/>
  <c r="K24" i="530"/>
  <c r="L24" i="530" s="1"/>
  <c r="Q24" i="530" s="1"/>
  <c r="AA24" i="530" s="1"/>
  <c r="J25" i="530" s="1"/>
  <c r="C31" i="530"/>
  <c r="H30" i="530"/>
  <c r="E30" i="530"/>
  <c r="T30" i="530"/>
  <c r="D29" i="530"/>
  <c r="O28" i="530"/>
  <c r="M28" i="530"/>
  <c r="N28" i="530" s="1"/>
  <c r="P28" i="530" s="1"/>
  <c r="U28" i="530"/>
  <c r="R28" i="530" s="1"/>
  <c r="V26" i="530"/>
  <c r="S26" i="530" s="1"/>
  <c r="Y26" i="530" s="1"/>
  <c r="Z26" i="530" s="1"/>
  <c r="P27" i="529"/>
  <c r="K24" i="529"/>
  <c r="L24" i="529" s="1"/>
  <c r="Q24" i="529" s="1"/>
  <c r="AA24" i="529" s="1"/>
  <c r="J25" i="529" s="1"/>
  <c r="W27" i="529"/>
  <c r="D29" i="529"/>
  <c r="O28" i="529"/>
  <c r="M28" i="529"/>
  <c r="N28" i="529" s="1"/>
  <c r="P28" i="529" s="1"/>
  <c r="U28" i="529"/>
  <c r="R28" i="529" s="1"/>
  <c r="C31" i="529"/>
  <c r="E30" i="529"/>
  <c r="H30" i="529"/>
  <c r="T30" i="529"/>
  <c r="V26" i="529"/>
  <c r="S26" i="529" s="1"/>
  <c r="Y26" i="529" s="1"/>
  <c r="X26" i="529"/>
  <c r="Z25" i="528"/>
  <c r="K23" i="528"/>
  <c r="L23" i="528" s="1"/>
  <c r="Q23" i="528" s="1"/>
  <c r="AA23" i="528" s="1"/>
  <c r="J24" i="528" s="1"/>
  <c r="W27" i="528"/>
  <c r="X27" i="528" s="1"/>
  <c r="D29" i="528"/>
  <c r="M28" i="528"/>
  <c r="N28" i="528" s="1"/>
  <c r="O28" i="528"/>
  <c r="U28" i="528"/>
  <c r="R28" i="528" s="1"/>
  <c r="C31" i="528"/>
  <c r="E30" i="528"/>
  <c r="H30" i="528"/>
  <c r="T30" i="528"/>
  <c r="V26" i="528"/>
  <c r="S26" i="528" s="1"/>
  <c r="Y26" i="528" s="1"/>
  <c r="X26" i="528"/>
  <c r="K24" i="527"/>
  <c r="L24" i="527" s="1"/>
  <c r="Q24" i="527" s="1"/>
  <c r="AA24" i="527" s="1"/>
  <c r="J25" i="527" s="1"/>
  <c r="C31" i="527"/>
  <c r="E30" i="527"/>
  <c r="H30" i="527"/>
  <c r="T30" i="527"/>
  <c r="W28" i="527"/>
  <c r="P28" i="527"/>
  <c r="V27" i="527"/>
  <c r="S27" i="527" s="1"/>
  <c r="Y27" i="527" s="1"/>
  <c r="Z27" i="527" s="1"/>
  <c r="M29" i="527"/>
  <c r="N29" i="527" s="1"/>
  <c r="D30" i="527"/>
  <c r="O29" i="527"/>
  <c r="U29" i="527"/>
  <c r="R29" i="527" s="1"/>
  <c r="W27" i="526"/>
  <c r="C31" i="526"/>
  <c r="E30" i="526"/>
  <c r="H30" i="526"/>
  <c r="T30" i="526"/>
  <c r="D29" i="526"/>
  <c r="O28" i="526"/>
  <c r="M28" i="526"/>
  <c r="N28" i="526" s="1"/>
  <c r="P28" i="526" s="1"/>
  <c r="U28" i="526"/>
  <c r="R28" i="526" s="1"/>
  <c r="V26" i="526"/>
  <c r="S26" i="526" s="1"/>
  <c r="Y26" i="526" s="1"/>
  <c r="K24" i="526"/>
  <c r="L24" i="526" s="1"/>
  <c r="Q24" i="526" s="1"/>
  <c r="AA24" i="526" s="1"/>
  <c r="J25" i="526" s="1"/>
  <c r="X26" i="526"/>
  <c r="Z25" i="525"/>
  <c r="W27" i="525"/>
  <c r="C33" i="525"/>
  <c r="E32" i="525"/>
  <c r="H32" i="525"/>
  <c r="T32" i="525"/>
  <c r="O28" i="525"/>
  <c r="D29" i="525"/>
  <c r="M28" i="525"/>
  <c r="N28" i="525" s="1"/>
  <c r="P28" i="525" s="1"/>
  <c r="U28" i="525"/>
  <c r="R28" i="525" s="1"/>
  <c r="K24" i="525"/>
  <c r="L24" i="525" s="1"/>
  <c r="Q24" i="525" s="1"/>
  <c r="AA24" i="525" s="1"/>
  <c r="J25" i="525" s="1"/>
  <c r="V26" i="525"/>
  <c r="S26" i="525" s="1"/>
  <c r="Y26" i="525" s="1"/>
  <c r="X26" i="525"/>
  <c r="Z26" i="525" s="1"/>
  <c r="Z25" i="524"/>
  <c r="W27" i="524"/>
  <c r="K24" i="524"/>
  <c r="L24" i="524" s="1"/>
  <c r="Q24" i="524" s="1"/>
  <c r="AA24" i="524" s="1"/>
  <c r="J25" i="524" s="1"/>
  <c r="V26" i="524"/>
  <c r="S26" i="524" s="1"/>
  <c r="Y26" i="524" s="1"/>
  <c r="Z26" i="524" s="1"/>
  <c r="C31" i="524"/>
  <c r="E30" i="524"/>
  <c r="H30" i="524"/>
  <c r="T30" i="524"/>
  <c r="O28" i="524"/>
  <c r="M28" i="524"/>
  <c r="N28" i="524" s="1"/>
  <c r="D29" i="524"/>
  <c r="U28" i="524"/>
  <c r="R28" i="524" s="1"/>
  <c r="K24" i="523"/>
  <c r="L24" i="523" s="1"/>
  <c r="Q24" i="523" s="1"/>
  <c r="AA24" i="523" s="1"/>
  <c r="J25" i="523" s="1"/>
  <c r="W27" i="523"/>
  <c r="P27" i="523"/>
  <c r="C31" i="523"/>
  <c r="H30" i="523"/>
  <c r="E30" i="523"/>
  <c r="T30" i="523"/>
  <c r="D29" i="523"/>
  <c r="O28" i="523"/>
  <c r="M28" i="523"/>
  <c r="N28" i="523" s="1"/>
  <c r="P28" i="523" s="1"/>
  <c r="U28" i="523"/>
  <c r="R28" i="523" s="1"/>
  <c r="V26" i="523"/>
  <c r="S26" i="523" s="1"/>
  <c r="Y26" i="523" s="1"/>
  <c r="X26" i="523"/>
  <c r="Z25" i="522"/>
  <c r="K24" i="522"/>
  <c r="L24" i="522" s="1"/>
  <c r="Q24" i="522" s="1"/>
  <c r="AA24" i="522" s="1"/>
  <c r="J25" i="522" s="1"/>
  <c r="P27" i="522"/>
  <c r="C31" i="522"/>
  <c r="E30" i="522"/>
  <c r="H30" i="522"/>
  <c r="T30" i="522"/>
  <c r="D29" i="522"/>
  <c r="O28" i="522"/>
  <c r="M28" i="522"/>
  <c r="N28" i="522" s="1"/>
  <c r="P28" i="522" s="1"/>
  <c r="U28" i="522"/>
  <c r="R28" i="522" s="1"/>
  <c r="V26" i="522"/>
  <c r="S26" i="522" s="1"/>
  <c r="Y26" i="522" s="1"/>
  <c r="Z26" i="522" s="1"/>
  <c r="W27" i="522"/>
  <c r="X27" i="522" s="1"/>
  <c r="Z25" i="521"/>
  <c r="K24" i="521"/>
  <c r="L24" i="521" s="1"/>
  <c r="Q24" i="521" s="1"/>
  <c r="AA24" i="521" s="1"/>
  <c r="J25" i="521" s="1"/>
  <c r="W27" i="521"/>
  <c r="C32" i="521"/>
  <c r="H31" i="521"/>
  <c r="E31" i="521"/>
  <c r="T31" i="521"/>
  <c r="D29" i="521"/>
  <c r="O28" i="521"/>
  <c r="M28" i="521"/>
  <c r="N28" i="521" s="1"/>
  <c r="P28" i="521" s="1"/>
  <c r="U28" i="521"/>
  <c r="R28" i="521" s="1"/>
  <c r="Z25" i="520"/>
  <c r="V26" i="521"/>
  <c r="S26" i="521" s="1"/>
  <c r="Y26" i="521" s="1"/>
  <c r="Z26" i="521" s="1"/>
  <c r="K25" i="520"/>
  <c r="L25" i="520" s="1"/>
  <c r="Q25" i="520" s="1"/>
  <c r="AA25" i="520" s="1"/>
  <c r="J26" i="520" s="1"/>
  <c r="C32" i="520"/>
  <c r="E31" i="520"/>
  <c r="H31" i="520"/>
  <c r="T31" i="520"/>
  <c r="Z26" i="519"/>
  <c r="O28" i="520"/>
  <c r="M28" i="520"/>
  <c r="N28" i="520" s="1"/>
  <c r="D29" i="520"/>
  <c r="U28" i="520"/>
  <c r="R28" i="520" s="1"/>
  <c r="W27" i="520"/>
  <c r="X27" i="520" s="1"/>
  <c r="V26" i="520"/>
  <c r="S26" i="520" s="1"/>
  <c r="Y26" i="520" s="1"/>
  <c r="Z26" i="520" s="1"/>
  <c r="W28" i="519"/>
  <c r="K23" i="519"/>
  <c r="L23" i="519" s="1"/>
  <c r="Q23" i="519" s="1"/>
  <c r="AA23" i="519" s="1"/>
  <c r="J24" i="519" s="1"/>
  <c r="C31" i="519"/>
  <c r="H30" i="519"/>
  <c r="E30" i="519"/>
  <c r="T30" i="519"/>
  <c r="P28" i="519"/>
  <c r="M29" i="519"/>
  <c r="N29" i="519" s="1"/>
  <c r="O29" i="519"/>
  <c r="D30" i="519"/>
  <c r="U29" i="519"/>
  <c r="R29" i="519" s="1"/>
  <c r="V27" i="519"/>
  <c r="S27" i="519" s="1"/>
  <c r="Y27" i="519" s="1"/>
  <c r="Z27" i="519" s="1"/>
  <c r="P27" i="518"/>
  <c r="K24" i="518"/>
  <c r="L24" i="518" s="1"/>
  <c r="Q24" i="518" s="1"/>
  <c r="AA24" i="518" s="1"/>
  <c r="J25" i="518" s="1"/>
  <c r="W27" i="518"/>
  <c r="X27" i="518" s="1"/>
  <c r="C31" i="518"/>
  <c r="E30" i="518"/>
  <c r="H30" i="518"/>
  <c r="T30" i="518"/>
  <c r="D29" i="518"/>
  <c r="O28" i="518"/>
  <c r="M28" i="518"/>
  <c r="N28" i="518" s="1"/>
  <c r="U28" i="518"/>
  <c r="R28" i="518" s="1"/>
  <c r="V26" i="518"/>
  <c r="S26" i="518" s="1"/>
  <c r="Y26" i="518" s="1"/>
  <c r="X26" i="518"/>
  <c r="P27" i="517"/>
  <c r="W27" i="517"/>
  <c r="X27" i="517" s="1"/>
  <c r="C31" i="517"/>
  <c r="H30" i="517"/>
  <c r="E30" i="517"/>
  <c r="T30" i="517"/>
  <c r="D29" i="517"/>
  <c r="O28" i="517"/>
  <c r="M28" i="517"/>
  <c r="N28" i="517" s="1"/>
  <c r="R28" i="517"/>
  <c r="U28" i="517"/>
  <c r="V26" i="517"/>
  <c r="S26" i="517" s="1"/>
  <c r="Y26" i="517" s="1"/>
  <c r="X26" i="517"/>
  <c r="K24" i="517"/>
  <c r="L24" i="517" s="1"/>
  <c r="Q24" i="517" s="1"/>
  <c r="AA24" i="517" s="1"/>
  <c r="J25" i="517" s="1"/>
  <c r="W27" i="516"/>
  <c r="P27" i="516"/>
  <c r="C31" i="516"/>
  <c r="H30" i="516"/>
  <c r="E30" i="516"/>
  <c r="T30" i="516"/>
  <c r="V26" i="516"/>
  <c r="S26" i="516" s="1"/>
  <c r="Y26" i="516" s="1"/>
  <c r="O28" i="516"/>
  <c r="M28" i="516"/>
  <c r="N28" i="516" s="1"/>
  <c r="D29" i="516"/>
  <c r="U28" i="516"/>
  <c r="R28" i="516" s="1"/>
  <c r="X26" i="516"/>
  <c r="K24" i="516"/>
  <c r="L24" i="516" s="1"/>
  <c r="Q24" i="516" s="1"/>
  <c r="AA24" i="516" s="1"/>
  <c r="J25" i="516" s="1"/>
  <c r="Z25" i="515"/>
  <c r="W27" i="515"/>
  <c r="K23" i="515"/>
  <c r="L23" i="515" s="1"/>
  <c r="Q23" i="515" s="1"/>
  <c r="AA23" i="515" s="1"/>
  <c r="J24" i="515" s="1"/>
  <c r="D29" i="515"/>
  <c r="O28" i="515"/>
  <c r="M28" i="515"/>
  <c r="N28" i="515" s="1"/>
  <c r="R28" i="515"/>
  <c r="U28" i="515"/>
  <c r="V26" i="515"/>
  <c r="S26" i="515" s="1"/>
  <c r="Y26" i="515" s="1"/>
  <c r="C30" i="515"/>
  <c r="E29" i="515"/>
  <c r="H29" i="515"/>
  <c r="T29" i="515"/>
  <c r="X26" i="515"/>
  <c r="Z26" i="515" s="1"/>
  <c r="Z25" i="514"/>
  <c r="D29" i="514"/>
  <c r="O28" i="514"/>
  <c r="M28" i="514"/>
  <c r="N28" i="514" s="1"/>
  <c r="U28" i="514"/>
  <c r="R28" i="514" s="1"/>
  <c r="C30" i="514"/>
  <c r="E29" i="514"/>
  <c r="H29" i="514"/>
  <c r="T29" i="514"/>
  <c r="W27" i="514"/>
  <c r="V26" i="514"/>
  <c r="S26" i="514" s="1"/>
  <c r="Y26" i="514" s="1"/>
  <c r="Z26" i="514" s="1"/>
  <c r="K23" i="514"/>
  <c r="L23" i="514" s="1"/>
  <c r="Q23" i="514" s="1"/>
  <c r="AA23" i="514" s="1"/>
  <c r="J24" i="514" s="1"/>
  <c r="P27" i="513"/>
  <c r="Z25" i="513"/>
  <c r="K25" i="513"/>
  <c r="L25" i="513" s="1"/>
  <c r="Q25" i="513" s="1"/>
  <c r="AA25" i="513" s="1"/>
  <c r="J26" i="513" s="1"/>
  <c r="W27" i="513"/>
  <c r="C31" i="513"/>
  <c r="E30" i="513"/>
  <c r="H30" i="513"/>
  <c r="T30" i="513"/>
  <c r="D29" i="513"/>
  <c r="O28" i="513"/>
  <c r="M28" i="513"/>
  <c r="N28" i="513" s="1"/>
  <c r="P28" i="513" s="1"/>
  <c r="U28" i="513"/>
  <c r="R28" i="513" s="1"/>
  <c r="V26" i="513"/>
  <c r="S26" i="513" s="1"/>
  <c r="Y26" i="513" s="1"/>
  <c r="Z26" i="513" s="1"/>
  <c r="Z25" i="512"/>
  <c r="W27" i="512"/>
  <c r="X27" i="512" s="1"/>
  <c r="K23" i="512"/>
  <c r="L23" i="512" s="1"/>
  <c r="Q23" i="512" s="1"/>
  <c r="AA23" i="512" s="1"/>
  <c r="J24" i="512" s="1"/>
  <c r="P27" i="512"/>
  <c r="C30" i="512"/>
  <c r="H29" i="512"/>
  <c r="E29" i="512"/>
  <c r="T29" i="512"/>
  <c r="V26" i="512"/>
  <c r="S26" i="512" s="1"/>
  <c r="Y26" i="512" s="1"/>
  <c r="O28" i="512"/>
  <c r="D29" i="512"/>
  <c r="M28" i="512"/>
  <c r="N28" i="512" s="1"/>
  <c r="U28" i="512"/>
  <c r="R28" i="512" s="1"/>
  <c r="X26" i="512"/>
  <c r="P27" i="511"/>
  <c r="K24" i="511"/>
  <c r="L24" i="511" s="1"/>
  <c r="Q24" i="511" s="1"/>
  <c r="AA24" i="511" s="1"/>
  <c r="J25" i="511" s="1"/>
  <c r="W27" i="511"/>
  <c r="X27" i="511" s="1"/>
  <c r="V26" i="511"/>
  <c r="S26" i="511" s="1"/>
  <c r="Y26" i="511" s="1"/>
  <c r="Z26" i="511" s="1"/>
  <c r="C31" i="511"/>
  <c r="E30" i="511"/>
  <c r="H30" i="511"/>
  <c r="T30" i="511"/>
  <c r="O28" i="511"/>
  <c r="D29" i="511"/>
  <c r="M28" i="511"/>
  <c r="N28" i="511" s="1"/>
  <c r="P28" i="511" s="1"/>
  <c r="U28" i="511"/>
  <c r="R28" i="511" s="1"/>
  <c r="W27" i="510"/>
  <c r="V26" i="510"/>
  <c r="S26" i="510" s="1"/>
  <c r="Y26" i="510" s="1"/>
  <c r="C30" i="510"/>
  <c r="H29" i="510"/>
  <c r="E29" i="510"/>
  <c r="T29" i="510"/>
  <c r="D29" i="510"/>
  <c r="O28" i="510"/>
  <c r="M28" i="510"/>
  <c r="N28" i="510" s="1"/>
  <c r="U28" i="510"/>
  <c r="R28" i="510" s="1"/>
  <c r="X26" i="510"/>
  <c r="K23" i="510"/>
  <c r="L23" i="510" s="1"/>
  <c r="Q23" i="510" s="1"/>
  <c r="AA23" i="510" s="1"/>
  <c r="J24" i="510" s="1"/>
  <c r="Z25" i="509"/>
  <c r="K24" i="509"/>
  <c r="L24" i="509" s="1"/>
  <c r="Q24" i="509" s="1"/>
  <c r="AA24" i="509" s="1"/>
  <c r="J25" i="509" s="1"/>
  <c r="N25" i="509" s="1"/>
  <c r="P25" i="509" s="1"/>
  <c r="O28" i="509"/>
  <c r="D29" i="509"/>
  <c r="M28" i="509"/>
  <c r="U28" i="509"/>
  <c r="R28" i="509" s="1"/>
  <c r="C31" i="509"/>
  <c r="E30" i="509"/>
  <c r="H30" i="509"/>
  <c r="T30" i="509"/>
  <c r="W27" i="509"/>
  <c r="X27" i="509" s="1"/>
  <c r="V26" i="509"/>
  <c r="S26" i="509" s="1"/>
  <c r="Y26" i="509" s="1"/>
  <c r="X26" i="509"/>
  <c r="Z26" i="509" s="1"/>
  <c r="W27" i="508"/>
  <c r="K24" i="508"/>
  <c r="L24" i="508" s="1"/>
  <c r="Q24" i="508" s="1"/>
  <c r="AA24" i="508" s="1"/>
  <c r="J25" i="508" s="1"/>
  <c r="N25" i="508" s="1"/>
  <c r="P25" i="508" s="1"/>
  <c r="C31" i="508"/>
  <c r="H30" i="508"/>
  <c r="E30" i="508"/>
  <c r="T30" i="508"/>
  <c r="D29" i="508"/>
  <c r="O28" i="508"/>
  <c r="M28" i="508"/>
  <c r="U28" i="508"/>
  <c r="R28" i="508" s="1"/>
  <c r="V26" i="508"/>
  <c r="S26" i="508" s="1"/>
  <c r="Y26" i="508" s="1"/>
  <c r="Z26" i="508" s="1"/>
  <c r="W27" i="507"/>
  <c r="D29" i="507"/>
  <c r="O28" i="507"/>
  <c r="M28" i="507"/>
  <c r="U28" i="507"/>
  <c r="R28" i="507" s="1"/>
  <c r="C31" i="507"/>
  <c r="H30" i="507"/>
  <c r="E30" i="507"/>
  <c r="T30" i="507"/>
  <c r="V26" i="507"/>
  <c r="S26" i="507" s="1"/>
  <c r="Y26" i="507" s="1"/>
  <c r="X26" i="507"/>
  <c r="K24" i="507"/>
  <c r="L24" i="507" s="1"/>
  <c r="Q24" i="507" s="1"/>
  <c r="AA24" i="507" s="1"/>
  <c r="J25" i="507" s="1"/>
  <c r="N25" i="507" s="1"/>
  <c r="P25" i="507" s="1"/>
  <c r="W27" i="506"/>
  <c r="K24" i="506"/>
  <c r="L24" i="506" s="1"/>
  <c r="Q24" i="506" s="1"/>
  <c r="AA24" i="506" s="1"/>
  <c r="J25" i="506" s="1"/>
  <c r="N25" i="506" s="1"/>
  <c r="P25" i="506" s="1"/>
  <c r="C31" i="506"/>
  <c r="E30" i="506"/>
  <c r="H30" i="506"/>
  <c r="T30" i="506"/>
  <c r="D29" i="506"/>
  <c r="O28" i="506"/>
  <c r="M28" i="506"/>
  <c r="U28" i="506"/>
  <c r="R28" i="506" s="1"/>
  <c r="V26" i="506"/>
  <c r="S26" i="506" s="1"/>
  <c r="Y26" i="506" s="1"/>
  <c r="Z26" i="506" s="1"/>
  <c r="Z25" i="505"/>
  <c r="K24" i="505"/>
  <c r="L24" i="505" s="1"/>
  <c r="Q24" i="505" s="1"/>
  <c r="AA24" i="505" s="1"/>
  <c r="J25" i="505" s="1"/>
  <c r="W27" i="505"/>
  <c r="D29" i="505"/>
  <c r="O28" i="505"/>
  <c r="M28" i="505"/>
  <c r="N28" i="505" s="1"/>
  <c r="P28" i="505" s="1"/>
  <c r="U28" i="505"/>
  <c r="R28" i="505" s="1"/>
  <c r="C31" i="505"/>
  <c r="H30" i="505"/>
  <c r="E30" i="505"/>
  <c r="T30" i="505"/>
  <c r="P27" i="505"/>
  <c r="V26" i="505"/>
  <c r="S26" i="505" s="1"/>
  <c r="Y26" i="505" s="1"/>
  <c r="Z26" i="505" s="1"/>
  <c r="Z25" i="504"/>
  <c r="W27" i="504"/>
  <c r="K24" i="504"/>
  <c r="L24" i="504" s="1"/>
  <c r="Q24" i="504" s="1"/>
  <c r="AA24" i="504" s="1"/>
  <c r="J25" i="504" s="1"/>
  <c r="D29" i="504"/>
  <c r="O28" i="504"/>
  <c r="M28" i="504"/>
  <c r="U28" i="504"/>
  <c r="R28" i="504" s="1"/>
  <c r="V26" i="504"/>
  <c r="S26" i="504" s="1"/>
  <c r="Y26" i="504" s="1"/>
  <c r="C31" i="504"/>
  <c r="H30" i="504"/>
  <c r="E30" i="504"/>
  <c r="T30" i="504"/>
  <c r="X26" i="504"/>
  <c r="Z26" i="504" s="1"/>
  <c r="Z25" i="503"/>
  <c r="K24" i="503"/>
  <c r="L24" i="503" s="1"/>
  <c r="Q24" i="503" s="1"/>
  <c r="AA24" i="503" s="1"/>
  <c r="J25" i="503" s="1"/>
  <c r="W27" i="503"/>
  <c r="V26" i="503"/>
  <c r="S26" i="503" s="1"/>
  <c r="Y26" i="503" s="1"/>
  <c r="Z26" i="503" s="1"/>
  <c r="C31" i="503"/>
  <c r="E30" i="503"/>
  <c r="H30" i="503"/>
  <c r="T30" i="503"/>
  <c r="D29" i="503"/>
  <c r="O28" i="503"/>
  <c r="M28" i="503"/>
  <c r="U28" i="503"/>
  <c r="R28" i="503" s="1"/>
  <c r="Z25" i="502"/>
  <c r="W27" i="502"/>
  <c r="X27" i="502" s="1"/>
  <c r="K23" i="502"/>
  <c r="L23" i="502" s="1"/>
  <c r="Q23" i="502" s="1"/>
  <c r="AA23" i="502" s="1"/>
  <c r="J24" i="502" s="1"/>
  <c r="V26" i="502"/>
  <c r="S26" i="502" s="1"/>
  <c r="Y26" i="502" s="1"/>
  <c r="Z26" i="502" s="1"/>
  <c r="C31" i="502"/>
  <c r="E30" i="502"/>
  <c r="H30" i="502"/>
  <c r="T30" i="502"/>
  <c r="M28" i="502"/>
  <c r="O28" i="502"/>
  <c r="D29" i="502"/>
  <c r="U28" i="502"/>
  <c r="R28" i="502" s="1"/>
  <c r="Z25" i="501"/>
  <c r="K24" i="501"/>
  <c r="L24" i="501" s="1"/>
  <c r="Q24" i="501" s="1"/>
  <c r="AA24" i="501" s="1"/>
  <c r="J25" i="501" s="1"/>
  <c r="C31" i="501"/>
  <c r="H30" i="501"/>
  <c r="E30" i="501"/>
  <c r="T30" i="501"/>
  <c r="V26" i="501"/>
  <c r="S26" i="501" s="1"/>
  <c r="Y26" i="501" s="1"/>
  <c r="X26" i="501"/>
  <c r="W27" i="501"/>
  <c r="D29" i="501"/>
  <c r="O28" i="501"/>
  <c r="M28" i="501"/>
  <c r="U28" i="501"/>
  <c r="R28" i="501"/>
  <c r="Z25" i="500"/>
  <c r="W27" i="500"/>
  <c r="D29" i="500"/>
  <c r="M28" i="500"/>
  <c r="O28" i="500"/>
  <c r="U28" i="500"/>
  <c r="R28" i="500" s="1"/>
  <c r="C30" i="500"/>
  <c r="H29" i="500"/>
  <c r="E29" i="500"/>
  <c r="T29" i="500"/>
  <c r="K23" i="500"/>
  <c r="L23" i="500" s="1"/>
  <c r="Q23" i="500" s="1"/>
  <c r="AA23" i="500" s="1"/>
  <c r="J24" i="500" s="1"/>
  <c r="V26" i="500"/>
  <c r="S26" i="500" s="1"/>
  <c r="Y26" i="500" s="1"/>
  <c r="X26" i="500"/>
  <c r="Z25" i="499"/>
  <c r="K23" i="499"/>
  <c r="L23" i="499" s="1"/>
  <c r="Q23" i="499" s="1"/>
  <c r="AA23" i="499" s="1"/>
  <c r="J24" i="499" s="1"/>
  <c r="W27" i="499"/>
  <c r="X27" i="499"/>
  <c r="C31" i="499"/>
  <c r="E30" i="499"/>
  <c r="H30" i="499"/>
  <c r="T30" i="499"/>
  <c r="V26" i="499"/>
  <c r="S26" i="499" s="1"/>
  <c r="Y26" i="499" s="1"/>
  <c r="D29" i="499"/>
  <c r="M28" i="499"/>
  <c r="N28" i="499" s="1"/>
  <c r="P28" i="499" s="1"/>
  <c r="O28" i="499"/>
  <c r="U28" i="499"/>
  <c r="R28" i="499" s="1"/>
  <c r="X26" i="499"/>
  <c r="Z26" i="499" s="1"/>
  <c r="Z25" i="498"/>
  <c r="W27" i="498"/>
  <c r="X27" i="498"/>
  <c r="K23" i="498"/>
  <c r="L23" i="498" s="1"/>
  <c r="Q23" i="498" s="1"/>
  <c r="AA23" i="498" s="1"/>
  <c r="J24" i="498" s="1"/>
  <c r="C32" i="498"/>
  <c r="H31" i="498"/>
  <c r="E31" i="498"/>
  <c r="T31" i="498"/>
  <c r="V26" i="498"/>
  <c r="S26" i="498" s="1"/>
  <c r="Y26" i="498" s="1"/>
  <c r="X26" i="498"/>
  <c r="D29" i="498"/>
  <c r="M28" i="498"/>
  <c r="N28" i="498" s="1"/>
  <c r="P28" i="498" s="1"/>
  <c r="O28" i="498"/>
  <c r="U28" i="498"/>
  <c r="R28" i="498" s="1"/>
  <c r="Z25" i="497"/>
  <c r="W27" i="497"/>
  <c r="K24" i="497"/>
  <c r="L24" i="497" s="1"/>
  <c r="Q24" i="497" s="1"/>
  <c r="AA24" i="497" s="1"/>
  <c r="J25" i="497" s="1"/>
  <c r="C31" i="497"/>
  <c r="H30" i="497"/>
  <c r="E30" i="497"/>
  <c r="T30" i="497"/>
  <c r="O28" i="497"/>
  <c r="D29" i="497"/>
  <c r="M28" i="497"/>
  <c r="N28" i="497" s="1"/>
  <c r="R28" i="497"/>
  <c r="U28" i="497"/>
  <c r="V26" i="497"/>
  <c r="S26" i="497" s="1"/>
  <c r="Y26" i="497" s="1"/>
  <c r="P27" i="497"/>
  <c r="X26" i="497"/>
  <c r="Z25" i="496"/>
  <c r="K23" i="496"/>
  <c r="L23" i="496" s="1"/>
  <c r="Q23" i="496" s="1"/>
  <c r="AA23" i="496" s="1"/>
  <c r="J24" i="496" s="1"/>
  <c r="W27" i="496"/>
  <c r="D29" i="496"/>
  <c r="M28" i="496"/>
  <c r="N28" i="496" s="1"/>
  <c r="O28" i="496"/>
  <c r="U28" i="496"/>
  <c r="R28" i="496" s="1"/>
  <c r="C30" i="496"/>
  <c r="H29" i="496"/>
  <c r="E29" i="496"/>
  <c r="T29" i="496"/>
  <c r="V26" i="496"/>
  <c r="S26" i="496" s="1"/>
  <c r="Y26" i="496" s="1"/>
  <c r="X26" i="496"/>
  <c r="Z25" i="495"/>
  <c r="D29" i="495"/>
  <c r="O28" i="495"/>
  <c r="M28" i="495"/>
  <c r="U28" i="495"/>
  <c r="R28" i="495" s="1"/>
  <c r="C33" i="495"/>
  <c r="H32" i="495"/>
  <c r="E32" i="495"/>
  <c r="T32" i="495"/>
  <c r="K24" i="495"/>
  <c r="L24" i="495" s="1"/>
  <c r="Q24" i="495" s="1"/>
  <c r="AA24" i="495" s="1"/>
  <c r="J25" i="495" s="1"/>
  <c r="W27" i="495"/>
  <c r="V26" i="495"/>
  <c r="S26" i="495" s="1"/>
  <c r="Y26" i="495" s="1"/>
  <c r="X26" i="495"/>
  <c r="W27" i="494"/>
  <c r="D29" i="494"/>
  <c r="O28" i="494"/>
  <c r="M28" i="494"/>
  <c r="N28" i="494" s="1"/>
  <c r="U28" i="494"/>
  <c r="R28" i="494"/>
  <c r="C31" i="494"/>
  <c r="E30" i="494"/>
  <c r="H30" i="494"/>
  <c r="T30" i="494"/>
  <c r="V26" i="494"/>
  <c r="S26" i="494" s="1"/>
  <c r="Y26" i="494" s="1"/>
  <c r="X26" i="494"/>
  <c r="K24" i="494"/>
  <c r="L24" i="494" s="1"/>
  <c r="Q24" i="494" s="1"/>
  <c r="AA24" i="494" s="1"/>
  <c r="J25" i="494" s="1"/>
  <c r="Z25" i="493"/>
  <c r="K23" i="493"/>
  <c r="L23" i="493" s="1"/>
  <c r="Q23" i="493" s="1"/>
  <c r="AA23" i="493" s="1"/>
  <c r="J24" i="493" s="1"/>
  <c r="W27" i="493"/>
  <c r="D29" i="493"/>
  <c r="M28" i="493"/>
  <c r="N28" i="493" s="1"/>
  <c r="O28" i="493"/>
  <c r="U28" i="493"/>
  <c r="R28" i="493" s="1"/>
  <c r="C30" i="493"/>
  <c r="H29" i="493"/>
  <c r="E29" i="493"/>
  <c r="T29" i="493"/>
  <c r="V26" i="493"/>
  <c r="S26" i="493" s="1"/>
  <c r="Y26" i="493" s="1"/>
  <c r="X26" i="493"/>
  <c r="P27" i="492"/>
  <c r="Z25" i="492"/>
  <c r="K24" i="492"/>
  <c r="L24" i="492" s="1"/>
  <c r="Q24" i="492" s="1"/>
  <c r="AA24" i="492" s="1"/>
  <c r="J25" i="492" s="1"/>
  <c r="W27" i="492"/>
  <c r="D29" i="492"/>
  <c r="O28" i="492"/>
  <c r="M28" i="492"/>
  <c r="N28" i="492" s="1"/>
  <c r="U28" i="492"/>
  <c r="R28" i="492" s="1"/>
  <c r="C31" i="492"/>
  <c r="E30" i="492"/>
  <c r="H30" i="492"/>
  <c r="T30" i="492"/>
  <c r="V26" i="492"/>
  <c r="S26" i="492" s="1"/>
  <c r="Y26" i="492" s="1"/>
  <c r="Z26" i="492" s="1"/>
  <c r="K24" i="491"/>
  <c r="L24" i="491" s="1"/>
  <c r="Q24" i="491" s="1"/>
  <c r="AA24" i="491" s="1"/>
  <c r="J25" i="491" s="1"/>
  <c r="W27" i="491"/>
  <c r="D29" i="491"/>
  <c r="O28" i="491"/>
  <c r="M28" i="491"/>
  <c r="N28" i="491" s="1"/>
  <c r="P28" i="491" s="1"/>
  <c r="U28" i="491"/>
  <c r="R28" i="491" s="1"/>
  <c r="C31" i="491"/>
  <c r="H30" i="491"/>
  <c r="E30" i="491"/>
  <c r="T30" i="491"/>
  <c r="V26" i="491"/>
  <c r="S26" i="491" s="1"/>
  <c r="Y26" i="491" s="1"/>
  <c r="X26" i="491"/>
  <c r="Z26" i="491" s="1"/>
  <c r="Z25" i="490"/>
  <c r="W27" i="490"/>
  <c r="K23" i="490"/>
  <c r="L23" i="490" s="1"/>
  <c r="Q23" i="490" s="1"/>
  <c r="AA23" i="490" s="1"/>
  <c r="J24" i="490" s="1"/>
  <c r="C32" i="490"/>
  <c r="H31" i="490"/>
  <c r="E31" i="490"/>
  <c r="T31" i="490"/>
  <c r="D29" i="490"/>
  <c r="M28" i="490"/>
  <c r="N28" i="490" s="1"/>
  <c r="P28" i="490" s="1"/>
  <c r="O28" i="490"/>
  <c r="U28" i="490"/>
  <c r="R28" i="490" s="1"/>
  <c r="V26" i="490"/>
  <c r="S26" i="490" s="1"/>
  <c r="Y26" i="490" s="1"/>
  <c r="X26" i="490"/>
  <c r="Z25" i="489"/>
  <c r="W27" i="489"/>
  <c r="K24" i="489"/>
  <c r="L24" i="489" s="1"/>
  <c r="Q24" i="489" s="1"/>
  <c r="AA24" i="489" s="1"/>
  <c r="J25" i="489" s="1"/>
  <c r="N25" i="489" s="1"/>
  <c r="P25" i="489" s="1"/>
  <c r="C31" i="489"/>
  <c r="H30" i="489"/>
  <c r="E30" i="489"/>
  <c r="T30" i="489"/>
  <c r="V26" i="489"/>
  <c r="S26" i="489" s="1"/>
  <c r="Y26" i="489" s="1"/>
  <c r="O28" i="489"/>
  <c r="D29" i="489"/>
  <c r="M28" i="489"/>
  <c r="U28" i="489"/>
  <c r="R28" i="489" s="1"/>
  <c r="X26" i="489"/>
  <c r="C30" i="488"/>
  <c r="H29" i="488"/>
  <c r="E29" i="488"/>
  <c r="T29" i="488"/>
  <c r="K24" i="488"/>
  <c r="L24" i="488" s="1"/>
  <c r="Q24" i="488" s="1"/>
  <c r="AA24" i="488" s="1"/>
  <c r="J25" i="488" s="1"/>
  <c r="D29" i="488"/>
  <c r="O28" i="488"/>
  <c r="M28" i="488"/>
  <c r="N28" i="488" s="1"/>
  <c r="P28" i="488" s="1"/>
  <c r="U28" i="488"/>
  <c r="R28" i="488" s="1"/>
  <c r="W27" i="488"/>
  <c r="V26" i="488"/>
  <c r="S26" i="488" s="1"/>
  <c r="Y26" i="488" s="1"/>
  <c r="Z26" i="488" s="1"/>
  <c r="W27" i="487"/>
  <c r="V26" i="487"/>
  <c r="S26" i="487" s="1"/>
  <c r="Y26" i="487" s="1"/>
  <c r="X26" i="487"/>
  <c r="C30" i="487"/>
  <c r="H29" i="487"/>
  <c r="E29" i="487"/>
  <c r="T29" i="487"/>
  <c r="K23" i="487"/>
  <c r="L23" i="487" s="1"/>
  <c r="Q23" i="487" s="1"/>
  <c r="AA23" i="487" s="1"/>
  <c r="J24" i="487" s="1"/>
  <c r="O28" i="487"/>
  <c r="D29" i="487"/>
  <c r="M28" i="487"/>
  <c r="N28" i="487" s="1"/>
  <c r="P28" i="487" s="1"/>
  <c r="R28" i="487"/>
  <c r="U28" i="487"/>
  <c r="W27" i="486"/>
  <c r="C31" i="486"/>
  <c r="E30" i="486"/>
  <c r="H30" i="486"/>
  <c r="T30" i="486"/>
  <c r="D29" i="486"/>
  <c r="O28" i="486"/>
  <c r="M28" i="486"/>
  <c r="N28" i="486" s="1"/>
  <c r="U28" i="486"/>
  <c r="R28" i="486" s="1"/>
  <c r="K24" i="486"/>
  <c r="L24" i="486" s="1"/>
  <c r="Q24" i="486" s="1"/>
  <c r="AA24" i="486" s="1"/>
  <c r="J25" i="486" s="1"/>
  <c r="V26" i="486"/>
  <c r="S26" i="486" s="1"/>
  <c r="Y26" i="486" s="1"/>
  <c r="X26" i="486"/>
  <c r="Z25" i="485"/>
  <c r="W27" i="485"/>
  <c r="K25" i="485"/>
  <c r="L25" i="485" s="1"/>
  <c r="Q25" i="485" s="1"/>
  <c r="AA25" i="485" s="1"/>
  <c r="J26" i="485" s="1"/>
  <c r="D29" i="485"/>
  <c r="O28" i="485"/>
  <c r="M28" i="485"/>
  <c r="N28" i="485" s="1"/>
  <c r="U28" i="485"/>
  <c r="R28" i="485" s="1"/>
  <c r="C32" i="485"/>
  <c r="H31" i="485"/>
  <c r="E31" i="485"/>
  <c r="T31" i="485"/>
  <c r="V26" i="485"/>
  <c r="S26" i="485" s="1"/>
  <c r="Y26" i="485" s="1"/>
  <c r="X26" i="485"/>
  <c r="M2" i="2"/>
  <c r="B9" i="4"/>
  <c r="O19" i="4"/>
  <c r="H22" i="4"/>
  <c r="B22" i="4"/>
  <c r="B23" i="4" s="1"/>
  <c r="D20" i="4"/>
  <c r="A22" i="4"/>
  <c r="C23" i="4"/>
  <c r="E22" i="4"/>
  <c r="P28" i="548" l="1"/>
  <c r="K24" i="548"/>
  <c r="L24" i="548" s="1"/>
  <c r="Q24" i="548" s="1"/>
  <c r="AA24" i="548" s="1"/>
  <c r="J25" i="548" s="1"/>
  <c r="W28" i="548"/>
  <c r="X28" i="548" s="1"/>
  <c r="C34" i="548"/>
  <c r="E33" i="548"/>
  <c r="H33" i="548"/>
  <c r="T33" i="548"/>
  <c r="V27" i="548"/>
  <c r="S27" i="548" s="1"/>
  <c r="Y27" i="548" s="1"/>
  <c r="M29" i="548"/>
  <c r="N29" i="548" s="1"/>
  <c r="D30" i="548"/>
  <c r="O29" i="548"/>
  <c r="R29" i="548"/>
  <c r="U29" i="548"/>
  <c r="X27" i="548"/>
  <c r="P28" i="547"/>
  <c r="Z26" i="547"/>
  <c r="K25" i="547"/>
  <c r="L25" i="547" s="1"/>
  <c r="Q25" i="547" s="1"/>
  <c r="AA25" i="547" s="1"/>
  <c r="J26" i="547" s="1"/>
  <c r="C32" i="547"/>
  <c r="H31" i="547"/>
  <c r="E31" i="547"/>
  <c r="T31" i="547"/>
  <c r="M29" i="547"/>
  <c r="N29" i="547" s="1"/>
  <c r="P29" i="547" s="1"/>
  <c r="D30" i="547"/>
  <c r="O29" i="547"/>
  <c r="U29" i="547"/>
  <c r="R29" i="547" s="1"/>
  <c r="Z26" i="545"/>
  <c r="W28" i="547"/>
  <c r="X28" i="547" s="1"/>
  <c r="V27" i="547"/>
  <c r="S27" i="547" s="1"/>
  <c r="Y27" i="547" s="1"/>
  <c r="X27" i="547"/>
  <c r="Z27" i="547" s="1"/>
  <c r="Z26" i="546"/>
  <c r="Z26" i="544"/>
  <c r="C33" i="546"/>
  <c r="H32" i="546"/>
  <c r="E32" i="546"/>
  <c r="T32" i="546"/>
  <c r="M29" i="546"/>
  <c r="N29" i="546" s="1"/>
  <c r="P29" i="546" s="1"/>
  <c r="O29" i="546"/>
  <c r="D30" i="546"/>
  <c r="U29" i="546"/>
  <c r="R29" i="546" s="1"/>
  <c r="K25" i="546"/>
  <c r="L25" i="546" s="1"/>
  <c r="Q25" i="546" s="1"/>
  <c r="AA25" i="546" s="1"/>
  <c r="J26" i="546" s="1"/>
  <c r="W28" i="546"/>
  <c r="X28" i="546" s="1"/>
  <c r="V27" i="546"/>
  <c r="S27" i="546" s="1"/>
  <c r="Y27" i="546" s="1"/>
  <c r="X27" i="546"/>
  <c r="K24" i="545"/>
  <c r="L24" i="545" s="1"/>
  <c r="Q24" i="545" s="1"/>
  <c r="AA24" i="545" s="1"/>
  <c r="J25" i="545" s="1"/>
  <c r="W28" i="545"/>
  <c r="X28" i="545" s="1"/>
  <c r="M29" i="545"/>
  <c r="N29" i="545" s="1"/>
  <c r="D30" i="545"/>
  <c r="O29" i="545"/>
  <c r="R29" i="545"/>
  <c r="U29" i="545"/>
  <c r="C31" i="545"/>
  <c r="H30" i="545"/>
  <c r="E30" i="545"/>
  <c r="T30" i="545"/>
  <c r="V27" i="545"/>
  <c r="S27" i="545" s="1"/>
  <c r="Y27" i="545" s="1"/>
  <c r="X27" i="545"/>
  <c r="W28" i="544"/>
  <c r="X28" i="544" s="1"/>
  <c r="K24" i="544"/>
  <c r="L24" i="544" s="1"/>
  <c r="Q24" i="544" s="1"/>
  <c r="AA24" i="544" s="1"/>
  <c r="J25" i="544" s="1"/>
  <c r="M29" i="544"/>
  <c r="N29" i="544" s="1"/>
  <c r="D30" i="544"/>
  <c r="O29" i="544"/>
  <c r="R29" i="544"/>
  <c r="U29" i="544"/>
  <c r="C31" i="544"/>
  <c r="E30" i="544"/>
  <c r="H30" i="544"/>
  <c r="T30" i="544"/>
  <c r="V27" i="544"/>
  <c r="S27" i="544" s="1"/>
  <c r="Y27" i="544" s="1"/>
  <c r="X27" i="544"/>
  <c r="Z27" i="544" s="1"/>
  <c r="Z26" i="543"/>
  <c r="K25" i="543"/>
  <c r="L25" i="543" s="1"/>
  <c r="Q25" i="543" s="1"/>
  <c r="AA25" i="543" s="1"/>
  <c r="J26" i="543" s="1"/>
  <c r="C32" i="543"/>
  <c r="H31" i="543"/>
  <c r="E31" i="543"/>
  <c r="T31" i="543"/>
  <c r="M29" i="543"/>
  <c r="N29" i="543" s="1"/>
  <c r="D30" i="543"/>
  <c r="O29" i="543"/>
  <c r="U29" i="543"/>
  <c r="R29" i="543" s="1"/>
  <c r="W28" i="543"/>
  <c r="X28" i="543" s="1"/>
  <c r="V27" i="543"/>
  <c r="S27" i="543" s="1"/>
  <c r="Y27" i="543" s="1"/>
  <c r="X27" i="543"/>
  <c r="Z27" i="543" s="1"/>
  <c r="Z26" i="542"/>
  <c r="W28" i="542"/>
  <c r="K25" i="542"/>
  <c r="L25" i="542" s="1"/>
  <c r="Q25" i="542" s="1"/>
  <c r="AA25" i="542" s="1"/>
  <c r="J26" i="542" s="1"/>
  <c r="V27" i="542"/>
  <c r="S27" i="542" s="1"/>
  <c r="Y27" i="542" s="1"/>
  <c r="M29" i="542"/>
  <c r="N29" i="542" s="1"/>
  <c r="P29" i="542" s="1"/>
  <c r="D30" i="542"/>
  <c r="O29" i="542"/>
  <c r="U29" i="542"/>
  <c r="R29" i="542" s="1"/>
  <c r="X27" i="542"/>
  <c r="C32" i="542"/>
  <c r="E31" i="542"/>
  <c r="H31" i="542"/>
  <c r="T31" i="542"/>
  <c r="P28" i="541"/>
  <c r="W28" i="541"/>
  <c r="X28" i="541" s="1"/>
  <c r="K25" i="541"/>
  <c r="L25" i="541" s="1"/>
  <c r="Q25" i="541" s="1"/>
  <c r="AA25" i="541" s="1"/>
  <c r="J26" i="541" s="1"/>
  <c r="C32" i="541"/>
  <c r="E31" i="541"/>
  <c r="H31" i="541"/>
  <c r="T31" i="541"/>
  <c r="V27" i="541"/>
  <c r="S27" i="541" s="1"/>
  <c r="Y27" i="541" s="1"/>
  <c r="M29" i="541"/>
  <c r="N29" i="541" s="1"/>
  <c r="O29" i="541"/>
  <c r="D30" i="541"/>
  <c r="U29" i="541"/>
  <c r="R29" i="541" s="1"/>
  <c r="X27" i="541"/>
  <c r="W28" i="540"/>
  <c r="C32" i="540"/>
  <c r="E31" i="540"/>
  <c r="H31" i="540"/>
  <c r="T31" i="540"/>
  <c r="P28" i="540"/>
  <c r="K25" i="540"/>
  <c r="L25" i="540" s="1"/>
  <c r="Q25" i="540" s="1"/>
  <c r="AA25" i="540" s="1"/>
  <c r="J26" i="540" s="1"/>
  <c r="M29" i="540"/>
  <c r="N29" i="540" s="1"/>
  <c r="D30" i="540"/>
  <c r="O29" i="540"/>
  <c r="U29" i="540"/>
  <c r="R29" i="540" s="1"/>
  <c r="V27" i="540"/>
  <c r="S27" i="540" s="1"/>
  <c r="Y27" i="540" s="1"/>
  <c r="X27" i="540"/>
  <c r="Z26" i="539"/>
  <c r="K24" i="539"/>
  <c r="L24" i="539" s="1"/>
  <c r="Q24" i="539" s="1"/>
  <c r="AA24" i="539" s="1"/>
  <c r="J25" i="539" s="1"/>
  <c r="W28" i="539"/>
  <c r="X28" i="539" s="1"/>
  <c r="M29" i="539"/>
  <c r="N29" i="539" s="1"/>
  <c r="O29" i="539"/>
  <c r="D30" i="539"/>
  <c r="R29" i="539"/>
  <c r="U29" i="539"/>
  <c r="V27" i="539"/>
  <c r="S27" i="539" s="1"/>
  <c r="Y27" i="539" s="1"/>
  <c r="C33" i="539"/>
  <c r="E32" i="539"/>
  <c r="H32" i="539"/>
  <c r="T32" i="539"/>
  <c r="X27" i="539"/>
  <c r="Z26" i="538"/>
  <c r="W28" i="538"/>
  <c r="Z26" i="537"/>
  <c r="P28" i="538"/>
  <c r="M29" i="538"/>
  <c r="N29" i="538" s="1"/>
  <c r="D30" i="538"/>
  <c r="O29" i="538"/>
  <c r="U29" i="538"/>
  <c r="R29" i="538" s="1"/>
  <c r="C32" i="538"/>
  <c r="E31" i="538"/>
  <c r="H31" i="538"/>
  <c r="T31" i="538"/>
  <c r="V27" i="538"/>
  <c r="S27" i="538" s="1"/>
  <c r="Y27" i="538" s="1"/>
  <c r="X27" i="538"/>
  <c r="K25" i="538"/>
  <c r="L25" i="538" s="1"/>
  <c r="Q25" i="538" s="1"/>
  <c r="AA25" i="538" s="1"/>
  <c r="J26" i="538" s="1"/>
  <c r="P28" i="537"/>
  <c r="K24" i="537"/>
  <c r="L24" i="537" s="1"/>
  <c r="Q24" i="537" s="1"/>
  <c r="AA24" i="537" s="1"/>
  <c r="J25" i="537" s="1"/>
  <c r="W28" i="537"/>
  <c r="C31" i="537"/>
  <c r="E30" i="537"/>
  <c r="H30" i="537"/>
  <c r="T30" i="537"/>
  <c r="V27" i="537"/>
  <c r="S27" i="537" s="1"/>
  <c r="Y27" i="537" s="1"/>
  <c r="M29" i="537"/>
  <c r="N29" i="537" s="1"/>
  <c r="O29" i="537"/>
  <c r="D30" i="537"/>
  <c r="R29" i="537"/>
  <c r="U29" i="537"/>
  <c r="X27" i="537"/>
  <c r="Z26" i="536"/>
  <c r="K24" i="536"/>
  <c r="L24" i="536" s="1"/>
  <c r="Q24" i="536" s="1"/>
  <c r="AA24" i="536" s="1"/>
  <c r="J25" i="536" s="1"/>
  <c r="W28" i="536"/>
  <c r="C32" i="536"/>
  <c r="E31" i="536"/>
  <c r="H31" i="536"/>
  <c r="T31" i="536"/>
  <c r="P28" i="536"/>
  <c r="M29" i="536"/>
  <c r="N29" i="536" s="1"/>
  <c r="O29" i="536"/>
  <c r="D30" i="536"/>
  <c r="R29" i="536"/>
  <c r="U29" i="536"/>
  <c r="V27" i="536"/>
  <c r="S27" i="536" s="1"/>
  <c r="Y27" i="536" s="1"/>
  <c r="Z27" i="536" s="1"/>
  <c r="Z26" i="535"/>
  <c r="W28" i="535"/>
  <c r="K24" i="535"/>
  <c r="L24" i="535" s="1"/>
  <c r="Q24" i="535" s="1"/>
  <c r="AA24" i="535" s="1"/>
  <c r="J25" i="535" s="1"/>
  <c r="N25" i="535" s="1"/>
  <c r="P25" i="535" s="1"/>
  <c r="M29" i="535"/>
  <c r="D30" i="535"/>
  <c r="O29" i="535"/>
  <c r="R29" i="535"/>
  <c r="U29" i="535"/>
  <c r="C31" i="535"/>
  <c r="H30" i="535"/>
  <c r="E30" i="535"/>
  <c r="T30" i="535"/>
  <c r="V27" i="535"/>
  <c r="S27" i="535" s="1"/>
  <c r="Y27" i="535" s="1"/>
  <c r="X27" i="535"/>
  <c r="Z26" i="534"/>
  <c r="W28" i="534"/>
  <c r="X28" i="534" s="1"/>
  <c r="K25" i="534"/>
  <c r="L25" i="534" s="1"/>
  <c r="Q25" i="534" s="1"/>
  <c r="AA25" i="534" s="1"/>
  <c r="J26" i="534" s="1"/>
  <c r="M29" i="534"/>
  <c r="N29" i="534" s="1"/>
  <c r="D30" i="534"/>
  <c r="O29" i="534"/>
  <c r="R29" i="534"/>
  <c r="U29" i="534"/>
  <c r="C31" i="534"/>
  <c r="H30" i="534"/>
  <c r="E30" i="534"/>
  <c r="T30" i="534"/>
  <c r="V27" i="534"/>
  <c r="S27" i="534" s="1"/>
  <c r="Y27" i="534" s="1"/>
  <c r="X27" i="534"/>
  <c r="Z27" i="534" s="1"/>
  <c r="W28" i="533"/>
  <c r="C32" i="533"/>
  <c r="E31" i="533"/>
  <c r="H31" i="533"/>
  <c r="T31" i="533"/>
  <c r="D30" i="533"/>
  <c r="O29" i="533"/>
  <c r="M29" i="533"/>
  <c r="N29" i="533" s="1"/>
  <c r="P29" i="533" s="1"/>
  <c r="U29" i="533"/>
  <c r="R29" i="533"/>
  <c r="V27" i="533"/>
  <c r="S27" i="533" s="1"/>
  <c r="Y27" i="533" s="1"/>
  <c r="Z27" i="533" s="1"/>
  <c r="K25" i="533"/>
  <c r="L25" i="533" s="1"/>
  <c r="Q25" i="533" s="1"/>
  <c r="AA25" i="533" s="1"/>
  <c r="J26" i="533" s="1"/>
  <c r="Z26" i="532"/>
  <c r="K25" i="532"/>
  <c r="L25" i="532" s="1"/>
  <c r="Q25" i="532" s="1"/>
  <c r="AA25" i="532" s="1"/>
  <c r="J26" i="532" s="1"/>
  <c r="W28" i="532"/>
  <c r="P28" i="532"/>
  <c r="C32" i="532"/>
  <c r="E31" i="532"/>
  <c r="H31" i="532"/>
  <c r="T31" i="532"/>
  <c r="M29" i="532"/>
  <c r="N29" i="532" s="1"/>
  <c r="D30" i="532"/>
  <c r="O29" i="532"/>
  <c r="U29" i="532"/>
  <c r="R29" i="532" s="1"/>
  <c r="V27" i="532"/>
  <c r="S27" i="532" s="1"/>
  <c r="Y27" i="532" s="1"/>
  <c r="X27" i="532"/>
  <c r="Z26" i="531"/>
  <c r="K25" i="531"/>
  <c r="L25" i="531" s="1"/>
  <c r="Q25" i="531" s="1"/>
  <c r="AA25" i="531" s="1"/>
  <c r="J26" i="531" s="1"/>
  <c r="W28" i="531"/>
  <c r="P28" i="531"/>
  <c r="M29" i="531"/>
  <c r="N29" i="531" s="1"/>
  <c r="D30" i="531"/>
  <c r="O29" i="531"/>
  <c r="U29" i="531"/>
  <c r="R29" i="531"/>
  <c r="C32" i="531"/>
  <c r="E31" i="531"/>
  <c r="H31" i="531"/>
  <c r="T31" i="531"/>
  <c r="V27" i="531"/>
  <c r="S27" i="531" s="1"/>
  <c r="Y27" i="531" s="1"/>
  <c r="X27" i="531"/>
  <c r="Z27" i="531" s="1"/>
  <c r="W28" i="530"/>
  <c r="C32" i="530"/>
  <c r="E31" i="530"/>
  <c r="H31" i="530"/>
  <c r="T31" i="530"/>
  <c r="K25" i="530"/>
  <c r="L25" i="530" s="1"/>
  <c r="Q25" i="530" s="1"/>
  <c r="AA25" i="530" s="1"/>
  <c r="J26" i="530" s="1"/>
  <c r="M29" i="530"/>
  <c r="N29" i="530" s="1"/>
  <c r="O29" i="530"/>
  <c r="D30" i="530"/>
  <c r="U29" i="530"/>
  <c r="R29" i="530" s="1"/>
  <c r="V27" i="530"/>
  <c r="S27" i="530" s="1"/>
  <c r="Y27" i="530" s="1"/>
  <c r="X27" i="530"/>
  <c r="Z26" i="529"/>
  <c r="W28" i="529"/>
  <c r="K25" i="529"/>
  <c r="L25" i="529" s="1"/>
  <c r="Q25" i="529" s="1"/>
  <c r="AA25" i="529" s="1"/>
  <c r="J26" i="529" s="1"/>
  <c r="M29" i="529"/>
  <c r="N29" i="529" s="1"/>
  <c r="O29" i="529"/>
  <c r="D30" i="529"/>
  <c r="R29" i="529"/>
  <c r="U29" i="529"/>
  <c r="C32" i="529"/>
  <c r="E31" i="529"/>
  <c r="H31" i="529"/>
  <c r="T31" i="529"/>
  <c r="V27" i="529"/>
  <c r="S27" i="529" s="1"/>
  <c r="Y27" i="529" s="1"/>
  <c r="X27" i="529"/>
  <c r="P28" i="528"/>
  <c r="Z26" i="528"/>
  <c r="K24" i="528"/>
  <c r="L24" i="528" s="1"/>
  <c r="Q24" i="528" s="1"/>
  <c r="AA24" i="528" s="1"/>
  <c r="J25" i="528" s="1"/>
  <c r="W28" i="528"/>
  <c r="M29" i="528"/>
  <c r="N29" i="528" s="1"/>
  <c r="D30" i="528"/>
  <c r="O29" i="528"/>
  <c r="U29" i="528"/>
  <c r="R29" i="528" s="1"/>
  <c r="C32" i="528"/>
  <c r="E31" i="528"/>
  <c r="H31" i="528"/>
  <c r="T31" i="528"/>
  <c r="V27" i="528"/>
  <c r="S27" i="528" s="1"/>
  <c r="Y27" i="528" s="1"/>
  <c r="Z27" i="528" s="1"/>
  <c r="K25" i="527"/>
  <c r="L25" i="527" s="1"/>
  <c r="Q25" i="527" s="1"/>
  <c r="AA25" i="527" s="1"/>
  <c r="J26" i="527" s="1"/>
  <c r="O30" i="527"/>
  <c r="M30" i="527"/>
  <c r="N30" i="527" s="1"/>
  <c r="P30" i="527" s="1"/>
  <c r="D31" i="527"/>
  <c r="U30" i="527"/>
  <c r="R30" i="527" s="1"/>
  <c r="P29" i="527"/>
  <c r="C32" i="527"/>
  <c r="E31" i="527"/>
  <c r="H31" i="527"/>
  <c r="T31" i="527"/>
  <c r="V28" i="527"/>
  <c r="S28" i="527" s="1"/>
  <c r="Y28" i="527" s="1"/>
  <c r="W29" i="527"/>
  <c r="X28" i="527"/>
  <c r="Z28" i="527" s="1"/>
  <c r="Z26" i="526"/>
  <c r="K25" i="526"/>
  <c r="L25" i="526" s="1"/>
  <c r="Q25" i="526" s="1"/>
  <c r="AA25" i="526" s="1"/>
  <c r="J26" i="526" s="1"/>
  <c r="W28" i="526"/>
  <c r="C32" i="526"/>
  <c r="H31" i="526"/>
  <c r="E31" i="526"/>
  <c r="T31" i="526"/>
  <c r="V27" i="526"/>
  <c r="S27" i="526" s="1"/>
  <c r="Y27" i="526" s="1"/>
  <c r="M29" i="526"/>
  <c r="N29" i="526" s="1"/>
  <c r="D30" i="526"/>
  <c r="O29" i="526"/>
  <c r="R29" i="526"/>
  <c r="U29" i="526"/>
  <c r="X27" i="526"/>
  <c r="K25" i="525"/>
  <c r="L25" i="525" s="1"/>
  <c r="Q25" i="525" s="1"/>
  <c r="AA25" i="525" s="1"/>
  <c r="J26" i="525" s="1"/>
  <c r="W28" i="525"/>
  <c r="C34" i="525"/>
  <c r="E33" i="525"/>
  <c r="H33" i="525"/>
  <c r="T33" i="525"/>
  <c r="D30" i="525"/>
  <c r="O29" i="525"/>
  <c r="M29" i="525"/>
  <c r="N29" i="525" s="1"/>
  <c r="P29" i="525" s="1"/>
  <c r="U29" i="525"/>
  <c r="R29" i="525" s="1"/>
  <c r="V27" i="525"/>
  <c r="S27" i="525" s="1"/>
  <c r="Y27" i="525" s="1"/>
  <c r="X27" i="525"/>
  <c r="Z27" i="525" s="1"/>
  <c r="P28" i="524"/>
  <c r="W28" i="524"/>
  <c r="K25" i="524"/>
  <c r="L25" i="524" s="1"/>
  <c r="Q25" i="524" s="1"/>
  <c r="AA25" i="524" s="1"/>
  <c r="J26" i="524" s="1"/>
  <c r="C32" i="524"/>
  <c r="H31" i="524"/>
  <c r="E31" i="524"/>
  <c r="T31" i="524"/>
  <c r="D30" i="524"/>
  <c r="O29" i="524"/>
  <c r="M29" i="524"/>
  <c r="N29" i="524" s="1"/>
  <c r="U29" i="524"/>
  <c r="R29" i="524" s="1"/>
  <c r="V27" i="524"/>
  <c r="S27" i="524" s="1"/>
  <c r="Y27" i="524" s="1"/>
  <c r="X27" i="524"/>
  <c r="Z26" i="523"/>
  <c r="W28" i="523"/>
  <c r="M29" i="523"/>
  <c r="N29" i="523" s="1"/>
  <c r="O29" i="523"/>
  <c r="D30" i="523"/>
  <c r="U29" i="523"/>
  <c r="R29" i="523" s="1"/>
  <c r="C32" i="523"/>
  <c r="E31" i="523"/>
  <c r="H31" i="523"/>
  <c r="T31" i="523"/>
  <c r="V27" i="523"/>
  <c r="S27" i="523" s="1"/>
  <c r="Y27" i="523" s="1"/>
  <c r="X27" i="523"/>
  <c r="K25" i="523"/>
  <c r="L25" i="523" s="1"/>
  <c r="Q25" i="523" s="1"/>
  <c r="AA25" i="523" s="1"/>
  <c r="J26" i="523" s="1"/>
  <c r="K25" i="522"/>
  <c r="L25" i="522" s="1"/>
  <c r="Q25" i="522" s="1"/>
  <c r="AA25" i="522" s="1"/>
  <c r="J26" i="522" s="1"/>
  <c r="M29" i="522"/>
  <c r="N29" i="522" s="1"/>
  <c r="P29" i="522" s="1"/>
  <c r="D30" i="522"/>
  <c r="O29" i="522"/>
  <c r="U29" i="522"/>
  <c r="R29" i="522"/>
  <c r="E31" i="522"/>
  <c r="C32" i="522"/>
  <c r="H31" i="522"/>
  <c r="T31" i="522"/>
  <c r="W28" i="522"/>
  <c r="X28" i="522" s="1"/>
  <c r="V27" i="522"/>
  <c r="S27" i="522" s="1"/>
  <c r="Y27" i="522" s="1"/>
  <c r="Z27" i="522" s="1"/>
  <c r="W28" i="521"/>
  <c r="K25" i="521"/>
  <c r="L25" i="521" s="1"/>
  <c r="Q25" i="521" s="1"/>
  <c r="AA25" i="521" s="1"/>
  <c r="J26" i="521" s="1"/>
  <c r="C33" i="521"/>
  <c r="H32" i="521"/>
  <c r="E32" i="521"/>
  <c r="T32" i="521"/>
  <c r="V27" i="521"/>
  <c r="S27" i="521" s="1"/>
  <c r="Y27" i="521" s="1"/>
  <c r="D30" i="521"/>
  <c r="O29" i="521"/>
  <c r="M29" i="521"/>
  <c r="N29" i="521" s="1"/>
  <c r="P29" i="521" s="1"/>
  <c r="U29" i="521"/>
  <c r="R29" i="521"/>
  <c r="X27" i="521"/>
  <c r="K26" i="520"/>
  <c r="L26" i="520" s="1"/>
  <c r="Q26" i="520" s="1"/>
  <c r="AA26" i="520" s="1"/>
  <c r="J27" i="520" s="1"/>
  <c r="W28" i="520"/>
  <c r="O29" i="520"/>
  <c r="D30" i="520"/>
  <c r="M29" i="520"/>
  <c r="N29" i="520" s="1"/>
  <c r="P29" i="520" s="1"/>
  <c r="U29" i="520"/>
  <c r="R29" i="520"/>
  <c r="V27" i="520"/>
  <c r="S27" i="520" s="1"/>
  <c r="Y27" i="520" s="1"/>
  <c r="Z27" i="520" s="1"/>
  <c r="P28" i="520"/>
  <c r="C33" i="520"/>
  <c r="E32" i="520"/>
  <c r="H32" i="520"/>
  <c r="T32" i="520"/>
  <c r="W29" i="519"/>
  <c r="K24" i="519"/>
  <c r="L24" i="519" s="1"/>
  <c r="Q24" i="519" s="1"/>
  <c r="AA24" i="519" s="1"/>
  <c r="J25" i="519" s="1"/>
  <c r="P29" i="519"/>
  <c r="D31" i="519"/>
  <c r="O30" i="519"/>
  <c r="M30" i="519"/>
  <c r="N30" i="519" s="1"/>
  <c r="P30" i="519" s="1"/>
  <c r="U30" i="519"/>
  <c r="R30" i="519" s="1"/>
  <c r="C32" i="519"/>
  <c r="H31" i="519"/>
  <c r="E31" i="519"/>
  <c r="T31" i="519"/>
  <c r="V28" i="519"/>
  <c r="S28" i="519" s="1"/>
  <c r="Y28" i="519" s="1"/>
  <c r="X28" i="519"/>
  <c r="Z28" i="519" s="1"/>
  <c r="Z26" i="518"/>
  <c r="W28" i="518"/>
  <c r="K25" i="518"/>
  <c r="L25" i="518" s="1"/>
  <c r="Q25" i="518" s="1"/>
  <c r="AA25" i="518" s="1"/>
  <c r="J26" i="518" s="1"/>
  <c r="C32" i="518"/>
  <c r="H31" i="518"/>
  <c r="E31" i="518"/>
  <c r="T31" i="518"/>
  <c r="P28" i="518"/>
  <c r="V27" i="518"/>
  <c r="S27" i="518" s="1"/>
  <c r="Y27" i="518" s="1"/>
  <c r="Z27" i="518" s="1"/>
  <c r="M29" i="518"/>
  <c r="N29" i="518" s="1"/>
  <c r="O29" i="518"/>
  <c r="D30" i="518"/>
  <c r="U29" i="518"/>
  <c r="R29" i="518" s="1"/>
  <c r="Z26" i="517"/>
  <c r="P28" i="517"/>
  <c r="K25" i="517"/>
  <c r="L25" i="517" s="1"/>
  <c r="Q25" i="517" s="1"/>
  <c r="AA25" i="517" s="1"/>
  <c r="J26" i="517" s="1"/>
  <c r="W28" i="517"/>
  <c r="C32" i="517"/>
  <c r="E31" i="517"/>
  <c r="H31" i="517"/>
  <c r="T31" i="517"/>
  <c r="V27" i="517"/>
  <c r="S27" i="517" s="1"/>
  <c r="Y27" i="517" s="1"/>
  <c r="Z27" i="517" s="1"/>
  <c r="M29" i="517"/>
  <c r="N29" i="517" s="1"/>
  <c r="D30" i="517"/>
  <c r="O29" i="517"/>
  <c r="U29" i="517"/>
  <c r="R29" i="517" s="1"/>
  <c r="P28" i="516"/>
  <c r="Z26" i="516"/>
  <c r="W28" i="516"/>
  <c r="D30" i="516"/>
  <c r="O29" i="516"/>
  <c r="M29" i="516"/>
  <c r="N29" i="516" s="1"/>
  <c r="U29" i="516"/>
  <c r="R29" i="516" s="1"/>
  <c r="C32" i="516"/>
  <c r="H31" i="516"/>
  <c r="E31" i="516"/>
  <c r="T31" i="516"/>
  <c r="K25" i="516"/>
  <c r="L25" i="516" s="1"/>
  <c r="Q25" i="516" s="1"/>
  <c r="AA25" i="516" s="1"/>
  <c r="J26" i="516" s="1"/>
  <c r="V27" i="516"/>
  <c r="S27" i="516" s="1"/>
  <c r="Y27" i="516" s="1"/>
  <c r="X27" i="516"/>
  <c r="Z27" i="516" s="1"/>
  <c r="K24" i="515"/>
  <c r="L24" i="515" s="1"/>
  <c r="Q24" i="515" s="1"/>
  <c r="AA24" i="515" s="1"/>
  <c r="J25" i="515" s="1"/>
  <c r="W28" i="515"/>
  <c r="X28" i="515" s="1"/>
  <c r="P28" i="515"/>
  <c r="C31" i="515"/>
  <c r="E30" i="515"/>
  <c r="H30" i="515"/>
  <c r="T30" i="515"/>
  <c r="M29" i="515"/>
  <c r="N29" i="515" s="1"/>
  <c r="P29" i="515" s="1"/>
  <c r="D30" i="515"/>
  <c r="O29" i="515"/>
  <c r="U29" i="515"/>
  <c r="R29" i="515" s="1"/>
  <c r="V27" i="515"/>
  <c r="S27" i="515" s="1"/>
  <c r="Y27" i="515" s="1"/>
  <c r="X27" i="515"/>
  <c r="K24" i="514"/>
  <c r="L24" i="514" s="1"/>
  <c r="Q24" i="514" s="1"/>
  <c r="AA24" i="514" s="1"/>
  <c r="J25" i="514" s="1"/>
  <c r="C31" i="514"/>
  <c r="E30" i="514"/>
  <c r="H30" i="514"/>
  <c r="T30" i="514"/>
  <c r="V27" i="514"/>
  <c r="S27" i="514" s="1"/>
  <c r="Y27" i="514" s="1"/>
  <c r="X27" i="514"/>
  <c r="W28" i="514"/>
  <c r="X28" i="514" s="1"/>
  <c r="P28" i="514"/>
  <c r="M29" i="514"/>
  <c r="N29" i="514" s="1"/>
  <c r="P29" i="514" s="1"/>
  <c r="D30" i="514"/>
  <c r="O29" i="514"/>
  <c r="R29" i="514"/>
  <c r="U29" i="514"/>
  <c r="W28" i="513"/>
  <c r="X28" i="513" s="1"/>
  <c r="C32" i="513"/>
  <c r="E31" i="513"/>
  <c r="H31" i="513"/>
  <c r="T31" i="513"/>
  <c r="V27" i="513"/>
  <c r="S27" i="513" s="1"/>
  <c r="Y27" i="513" s="1"/>
  <c r="U29" i="513"/>
  <c r="D30" i="513"/>
  <c r="O29" i="513"/>
  <c r="M29" i="513"/>
  <c r="N29" i="513" s="1"/>
  <c r="R29" i="513"/>
  <c r="X27" i="513"/>
  <c r="K26" i="513"/>
  <c r="L26" i="513" s="1"/>
  <c r="Q26" i="513" s="1"/>
  <c r="AA26" i="513" s="1"/>
  <c r="J27" i="513" s="1"/>
  <c r="P28" i="512"/>
  <c r="Z26" i="512"/>
  <c r="K24" i="512"/>
  <c r="L24" i="512" s="1"/>
  <c r="Q24" i="512" s="1"/>
  <c r="AA24" i="512" s="1"/>
  <c r="J25" i="512" s="1"/>
  <c r="O29" i="512"/>
  <c r="M29" i="512"/>
  <c r="N29" i="512" s="1"/>
  <c r="D30" i="512"/>
  <c r="U29" i="512"/>
  <c r="R29" i="512" s="1"/>
  <c r="C31" i="512"/>
  <c r="E30" i="512"/>
  <c r="H30" i="512"/>
  <c r="T30" i="512"/>
  <c r="W28" i="512"/>
  <c r="X28" i="512" s="1"/>
  <c r="V27" i="512"/>
  <c r="S27" i="512" s="1"/>
  <c r="Y27" i="512" s="1"/>
  <c r="Z27" i="512" s="1"/>
  <c r="W28" i="511"/>
  <c r="K25" i="511"/>
  <c r="L25" i="511" s="1"/>
  <c r="Q25" i="511" s="1"/>
  <c r="AA25" i="511" s="1"/>
  <c r="J26" i="511" s="1"/>
  <c r="D30" i="511"/>
  <c r="O29" i="511"/>
  <c r="M29" i="511"/>
  <c r="N29" i="511" s="1"/>
  <c r="P29" i="511" s="1"/>
  <c r="U29" i="511"/>
  <c r="R29" i="511" s="1"/>
  <c r="C32" i="511"/>
  <c r="H31" i="511"/>
  <c r="E31" i="511"/>
  <c r="T31" i="511"/>
  <c r="V27" i="511"/>
  <c r="S27" i="511" s="1"/>
  <c r="Y27" i="511" s="1"/>
  <c r="Z27" i="511" s="1"/>
  <c r="Z26" i="510"/>
  <c r="P28" i="510"/>
  <c r="K24" i="510"/>
  <c r="L24" i="510" s="1"/>
  <c r="Q24" i="510" s="1"/>
  <c r="AA24" i="510" s="1"/>
  <c r="J25" i="510" s="1"/>
  <c r="W28" i="510"/>
  <c r="X28" i="510" s="1"/>
  <c r="C31" i="510"/>
  <c r="H30" i="510"/>
  <c r="E30" i="510"/>
  <c r="T30" i="510"/>
  <c r="M29" i="510"/>
  <c r="N29" i="510" s="1"/>
  <c r="P29" i="510" s="1"/>
  <c r="D30" i="510"/>
  <c r="O29" i="510"/>
  <c r="U29" i="510"/>
  <c r="R29" i="510" s="1"/>
  <c r="V27" i="510"/>
  <c r="S27" i="510" s="1"/>
  <c r="Y27" i="510" s="1"/>
  <c r="X27" i="510"/>
  <c r="W28" i="509"/>
  <c r="K25" i="509"/>
  <c r="L25" i="509" s="1"/>
  <c r="Q25" i="509" s="1"/>
  <c r="AA25" i="509" s="1"/>
  <c r="J26" i="509" s="1"/>
  <c r="N26" i="509" s="1"/>
  <c r="P26" i="509" s="1"/>
  <c r="V27" i="509"/>
  <c r="S27" i="509" s="1"/>
  <c r="Y27" i="509" s="1"/>
  <c r="Z27" i="509" s="1"/>
  <c r="M29" i="509"/>
  <c r="D30" i="509"/>
  <c r="O29" i="509"/>
  <c r="U29" i="509"/>
  <c r="R29" i="509"/>
  <c r="C32" i="509"/>
  <c r="E31" i="509"/>
  <c r="H31" i="509"/>
  <c r="T31" i="509"/>
  <c r="W28" i="508"/>
  <c r="K25" i="508"/>
  <c r="L25" i="508" s="1"/>
  <c r="Q25" i="508" s="1"/>
  <c r="AA25" i="508" s="1"/>
  <c r="J26" i="508" s="1"/>
  <c r="N26" i="508" s="1"/>
  <c r="P26" i="508" s="1"/>
  <c r="C32" i="508"/>
  <c r="E31" i="508"/>
  <c r="H31" i="508"/>
  <c r="T31" i="508"/>
  <c r="M29" i="508"/>
  <c r="D30" i="508"/>
  <c r="O29" i="508"/>
  <c r="U29" i="508"/>
  <c r="R29" i="508"/>
  <c r="V27" i="508"/>
  <c r="S27" i="508" s="1"/>
  <c r="Y27" i="508" s="1"/>
  <c r="X27" i="508"/>
  <c r="Z26" i="507"/>
  <c r="W28" i="507"/>
  <c r="K25" i="507"/>
  <c r="L25" i="507" s="1"/>
  <c r="Q25" i="507" s="1"/>
  <c r="AA25" i="507" s="1"/>
  <c r="J26" i="507" s="1"/>
  <c r="N26" i="507" s="1"/>
  <c r="P26" i="507" s="1"/>
  <c r="M29" i="507"/>
  <c r="D30" i="507"/>
  <c r="O29" i="507"/>
  <c r="R29" i="507"/>
  <c r="U29" i="507"/>
  <c r="V27" i="507"/>
  <c r="S27" i="507" s="1"/>
  <c r="Y27" i="507" s="1"/>
  <c r="C32" i="507"/>
  <c r="E31" i="507"/>
  <c r="H31" i="507"/>
  <c r="T31" i="507"/>
  <c r="X27" i="507"/>
  <c r="K25" i="506"/>
  <c r="L25" i="506" s="1"/>
  <c r="Q25" i="506" s="1"/>
  <c r="AA25" i="506" s="1"/>
  <c r="J26" i="506" s="1"/>
  <c r="N26" i="506" s="1"/>
  <c r="P26" i="506" s="1"/>
  <c r="W28" i="506"/>
  <c r="C32" i="506"/>
  <c r="E31" i="506"/>
  <c r="H31" i="506"/>
  <c r="T31" i="506"/>
  <c r="M29" i="506"/>
  <c r="D30" i="506"/>
  <c r="O29" i="506"/>
  <c r="U29" i="506"/>
  <c r="R29" i="506"/>
  <c r="V27" i="506"/>
  <c r="S27" i="506" s="1"/>
  <c r="Y27" i="506" s="1"/>
  <c r="X27" i="506"/>
  <c r="W28" i="505"/>
  <c r="M29" i="505"/>
  <c r="N29" i="505" s="1"/>
  <c r="P29" i="505" s="1"/>
  <c r="O29" i="505"/>
  <c r="D30" i="505"/>
  <c r="U29" i="505"/>
  <c r="R29" i="505" s="1"/>
  <c r="V27" i="505"/>
  <c r="S27" i="505" s="1"/>
  <c r="Y27" i="505" s="1"/>
  <c r="C32" i="505"/>
  <c r="H31" i="505"/>
  <c r="E31" i="505"/>
  <c r="T31" i="505"/>
  <c r="X27" i="505"/>
  <c r="K25" i="505"/>
  <c r="L25" i="505" s="1"/>
  <c r="Q25" i="505" s="1"/>
  <c r="AA25" i="505" s="1"/>
  <c r="J26" i="505" s="1"/>
  <c r="K25" i="504"/>
  <c r="L25" i="504" s="1"/>
  <c r="Q25" i="504" s="1"/>
  <c r="AA25" i="504" s="1"/>
  <c r="J26" i="504" s="1"/>
  <c r="N26" i="504" s="1"/>
  <c r="P26" i="504" s="1"/>
  <c r="W28" i="504"/>
  <c r="C32" i="504"/>
  <c r="H31" i="504"/>
  <c r="E31" i="504"/>
  <c r="T31" i="504"/>
  <c r="M29" i="504"/>
  <c r="O29" i="504"/>
  <c r="D30" i="504"/>
  <c r="U29" i="504"/>
  <c r="R29" i="504" s="1"/>
  <c r="V27" i="504"/>
  <c r="S27" i="504" s="1"/>
  <c r="Y27" i="504" s="1"/>
  <c r="X27" i="504"/>
  <c r="W28" i="503"/>
  <c r="K25" i="503"/>
  <c r="L25" i="503" s="1"/>
  <c r="Q25" i="503" s="1"/>
  <c r="AA25" i="503" s="1"/>
  <c r="J26" i="503" s="1"/>
  <c r="N26" i="503" s="1"/>
  <c r="P26" i="503" s="1"/>
  <c r="M29" i="503"/>
  <c r="D30" i="503"/>
  <c r="O29" i="503"/>
  <c r="R29" i="503"/>
  <c r="U29" i="503"/>
  <c r="V27" i="503"/>
  <c r="S27" i="503" s="1"/>
  <c r="Y27" i="503" s="1"/>
  <c r="X27" i="503"/>
  <c r="C32" i="503"/>
  <c r="H31" i="503"/>
  <c r="E31" i="503"/>
  <c r="T31" i="503"/>
  <c r="K24" i="502"/>
  <c r="L24" i="502" s="1"/>
  <c r="Q24" i="502" s="1"/>
  <c r="AA24" i="502" s="1"/>
  <c r="J25" i="502" s="1"/>
  <c r="W28" i="502"/>
  <c r="D30" i="502"/>
  <c r="M29" i="502"/>
  <c r="O29" i="502"/>
  <c r="U29" i="502"/>
  <c r="R29" i="502" s="1"/>
  <c r="C32" i="502"/>
  <c r="E31" i="502"/>
  <c r="H31" i="502"/>
  <c r="T31" i="502"/>
  <c r="V27" i="502"/>
  <c r="S27" i="502" s="1"/>
  <c r="Y27" i="502" s="1"/>
  <c r="Z27" i="502" s="1"/>
  <c r="Z26" i="501"/>
  <c r="K25" i="501"/>
  <c r="L25" i="501" s="1"/>
  <c r="Q25" i="501" s="1"/>
  <c r="AA25" i="501" s="1"/>
  <c r="J26" i="501" s="1"/>
  <c r="N26" i="501" s="1"/>
  <c r="P26" i="501" s="1"/>
  <c r="M29" i="501"/>
  <c r="D30" i="501"/>
  <c r="O29" i="501"/>
  <c r="U29" i="501"/>
  <c r="R29" i="501" s="1"/>
  <c r="V27" i="501"/>
  <c r="S27" i="501" s="1"/>
  <c r="Y27" i="501" s="1"/>
  <c r="X27" i="501"/>
  <c r="C32" i="501"/>
  <c r="H31" i="501"/>
  <c r="E31" i="501"/>
  <c r="T31" i="501"/>
  <c r="W28" i="501"/>
  <c r="Z26" i="500"/>
  <c r="K24" i="500"/>
  <c r="L24" i="500" s="1"/>
  <c r="Q24" i="500" s="1"/>
  <c r="AA24" i="500" s="1"/>
  <c r="J25" i="500" s="1"/>
  <c r="N25" i="500" s="1"/>
  <c r="P25" i="500" s="1"/>
  <c r="W28" i="500"/>
  <c r="X28" i="500" s="1"/>
  <c r="M29" i="500"/>
  <c r="D30" i="500"/>
  <c r="O29" i="500"/>
  <c r="R29" i="500"/>
  <c r="U29" i="500"/>
  <c r="V27" i="500"/>
  <c r="S27" i="500" s="1"/>
  <c r="Y27" i="500" s="1"/>
  <c r="C31" i="500"/>
  <c r="E30" i="500"/>
  <c r="H30" i="500"/>
  <c r="T30" i="500"/>
  <c r="X27" i="500"/>
  <c r="K24" i="499"/>
  <c r="L24" i="499" s="1"/>
  <c r="Q24" i="499" s="1"/>
  <c r="AA24" i="499" s="1"/>
  <c r="J25" i="499" s="1"/>
  <c r="W28" i="499"/>
  <c r="C32" i="499"/>
  <c r="E31" i="499"/>
  <c r="H31" i="499"/>
  <c r="T31" i="499"/>
  <c r="M29" i="499"/>
  <c r="D30" i="499"/>
  <c r="O29" i="499"/>
  <c r="U29" i="499"/>
  <c r="R29" i="499" s="1"/>
  <c r="V27" i="499"/>
  <c r="S27" i="499" s="1"/>
  <c r="Y27" i="499" s="1"/>
  <c r="Z27" i="499" s="1"/>
  <c r="Z26" i="498"/>
  <c r="W28" i="498"/>
  <c r="K24" i="498"/>
  <c r="L24" i="498" s="1"/>
  <c r="Q24" i="498" s="1"/>
  <c r="AA24" i="498" s="1"/>
  <c r="J25" i="498" s="1"/>
  <c r="O29" i="498"/>
  <c r="M29" i="498"/>
  <c r="D30" i="498"/>
  <c r="U29" i="498"/>
  <c r="R29" i="498" s="1"/>
  <c r="C33" i="498"/>
  <c r="H32" i="498"/>
  <c r="E32" i="498"/>
  <c r="T32" i="498"/>
  <c r="V27" i="498"/>
  <c r="S27" i="498" s="1"/>
  <c r="Y27" i="498" s="1"/>
  <c r="Z27" i="498" s="1"/>
  <c r="P28" i="497"/>
  <c r="Z26" i="497"/>
  <c r="C32" i="497"/>
  <c r="H31" i="497"/>
  <c r="E31" i="497"/>
  <c r="T31" i="497"/>
  <c r="W28" i="497"/>
  <c r="M29" i="497"/>
  <c r="D30" i="497"/>
  <c r="O29" i="497"/>
  <c r="U29" i="497"/>
  <c r="R29" i="497" s="1"/>
  <c r="K25" i="497"/>
  <c r="L25" i="497" s="1"/>
  <c r="Q25" i="497" s="1"/>
  <c r="AA25" i="497" s="1"/>
  <c r="J26" i="497" s="1"/>
  <c r="V27" i="497"/>
  <c r="S27" i="497" s="1"/>
  <c r="Y27" i="497" s="1"/>
  <c r="X27" i="497"/>
  <c r="Z26" i="496"/>
  <c r="P28" i="496"/>
  <c r="K24" i="496"/>
  <c r="L24" i="496" s="1"/>
  <c r="Q24" i="496" s="1"/>
  <c r="AA24" i="496" s="1"/>
  <c r="J25" i="496" s="1"/>
  <c r="W28" i="496"/>
  <c r="M29" i="496"/>
  <c r="D30" i="496"/>
  <c r="O29" i="496"/>
  <c r="U29" i="496"/>
  <c r="R29" i="496" s="1"/>
  <c r="C31" i="496"/>
  <c r="H30" i="496"/>
  <c r="E30" i="496"/>
  <c r="T30" i="496"/>
  <c r="V27" i="496"/>
  <c r="S27" i="496" s="1"/>
  <c r="Y27" i="496" s="1"/>
  <c r="X27" i="496"/>
  <c r="Z26" i="495"/>
  <c r="W28" i="495"/>
  <c r="K25" i="495"/>
  <c r="L25" i="495" s="1"/>
  <c r="Q25" i="495" s="1"/>
  <c r="AA25" i="495" s="1"/>
  <c r="J26" i="495" s="1"/>
  <c r="N26" i="495" s="1"/>
  <c r="P26" i="495" s="1"/>
  <c r="V27" i="495"/>
  <c r="S27" i="495" s="1"/>
  <c r="Y27" i="495" s="1"/>
  <c r="X27" i="495"/>
  <c r="C34" i="495"/>
  <c r="E33" i="495"/>
  <c r="H33" i="495"/>
  <c r="T33" i="495"/>
  <c r="M29" i="495"/>
  <c r="D30" i="495"/>
  <c r="O29" i="495"/>
  <c r="U29" i="495"/>
  <c r="R29" i="495" s="1"/>
  <c r="P28" i="494"/>
  <c r="Z26" i="494"/>
  <c r="K25" i="494"/>
  <c r="L25" i="494" s="1"/>
  <c r="Q25" i="494" s="1"/>
  <c r="AA25" i="494" s="1"/>
  <c r="J26" i="494" s="1"/>
  <c r="W28" i="494"/>
  <c r="M29" i="494"/>
  <c r="N29" i="494" s="1"/>
  <c r="P29" i="494" s="1"/>
  <c r="D30" i="494"/>
  <c r="O29" i="494"/>
  <c r="U29" i="494"/>
  <c r="R29" i="494" s="1"/>
  <c r="C32" i="494"/>
  <c r="E31" i="494"/>
  <c r="H31" i="494"/>
  <c r="T31" i="494"/>
  <c r="V27" i="494"/>
  <c r="S27" i="494" s="1"/>
  <c r="Y27" i="494" s="1"/>
  <c r="X27" i="494"/>
  <c r="P28" i="493"/>
  <c r="Z26" i="493"/>
  <c r="K24" i="493"/>
  <c r="L24" i="493" s="1"/>
  <c r="Q24" i="493" s="1"/>
  <c r="AA24" i="493" s="1"/>
  <c r="J25" i="493" s="1"/>
  <c r="W28" i="493"/>
  <c r="M29" i="493"/>
  <c r="N29" i="493" s="1"/>
  <c r="D30" i="493"/>
  <c r="O29" i="493"/>
  <c r="U29" i="493"/>
  <c r="R29" i="493" s="1"/>
  <c r="C31" i="493"/>
  <c r="E30" i="493"/>
  <c r="H30" i="493"/>
  <c r="T30" i="493"/>
  <c r="V27" i="493"/>
  <c r="S27" i="493" s="1"/>
  <c r="Y27" i="493" s="1"/>
  <c r="X27" i="493"/>
  <c r="P28" i="492"/>
  <c r="K25" i="492"/>
  <c r="L25" i="492" s="1"/>
  <c r="Q25" i="492" s="1"/>
  <c r="AA25" i="492" s="1"/>
  <c r="J26" i="492" s="1"/>
  <c r="M29" i="492"/>
  <c r="N29" i="492" s="1"/>
  <c r="O29" i="492"/>
  <c r="D30" i="492"/>
  <c r="U29" i="492"/>
  <c r="R29" i="492" s="1"/>
  <c r="C32" i="492"/>
  <c r="E31" i="492"/>
  <c r="H31" i="492"/>
  <c r="T31" i="492"/>
  <c r="V27" i="492"/>
  <c r="S27" i="492" s="1"/>
  <c r="Y27" i="492" s="1"/>
  <c r="X27" i="492"/>
  <c r="W28" i="492"/>
  <c r="W28" i="491"/>
  <c r="K25" i="491"/>
  <c r="L25" i="491" s="1"/>
  <c r="Q25" i="491" s="1"/>
  <c r="AA25" i="491" s="1"/>
  <c r="J26" i="491" s="1"/>
  <c r="M29" i="491"/>
  <c r="N29" i="491" s="1"/>
  <c r="O29" i="491"/>
  <c r="D30" i="491"/>
  <c r="U29" i="491"/>
  <c r="R29" i="491" s="1"/>
  <c r="V27" i="491"/>
  <c r="S27" i="491" s="1"/>
  <c r="Y27" i="491" s="1"/>
  <c r="C32" i="491"/>
  <c r="H31" i="491"/>
  <c r="E31" i="491"/>
  <c r="T31" i="491"/>
  <c r="X27" i="491"/>
  <c r="Z26" i="490"/>
  <c r="K24" i="490"/>
  <c r="L24" i="490" s="1"/>
  <c r="Q24" i="490" s="1"/>
  <c r="AA24" i="490" s="1"/>
  <c r="J25" i="490" s="1"/>
  <c r="W28" i="490"/>
  <c r="C33" i="490"/>
  <c r="E32" i="490"/>
  <c r="H32" i="490"/>
  <c r="T32" i="490"/>
  <c r="M29" i="490"/>
  <c r="N29" i="490" s="1"/>
  <c r="D30" i="490"/>
  <c r="O29" i="490"/>
  <c r="U29" i="490"/>
  <c r="R29" i="490" s="1"/>
  <c r="V27" i="490"/>
  <c r="S27" i="490" s="1"/>
  <c r="Y27" i="490" s="1"/>
  <c r="X27" i="490"/>
  <c r="Z26" i="489"/>
  <c r="W28" i="489"/>
  <c r="K25" i="489"/>
  <c r="L25" i="489" s="1"/>
  <c r="Q25" i="489" s="1"/>
  <c r="AA25" i="489" s="1"/>
  <c r="J26" i="489" s="1"/>
  <c r="N26" i="489" s="1"/>
  <c r="P26" i="489" s="1"/>
  <c r="O29" i="489"/>
  <c r="M29" i="489"/>
  <c r="D30" i="489"/>
  <c r="U29" i="489"/>
  <c r="R29" i="489" s="1"/>
  <c r="C32" i="489"/>
  <c r="E31" i="489"/>
  <c r="H31" i="489"/>
  <c r="T31" i="489"/>
  <c r="V27" i="489"/>
  <c r="S27" i="489" s="1"/>
  <c r="Y27" i="489" s="1"/>
  <c r="X27" i="489"/>
  <c r="K25" i="488"/>
  <c r="L25" i="488" s="1"/>
  <c r="Q25" i="488" s="1"/>
  <c r="AA25" i="488" s="1"/>
  <c r="J26" i="488" s="1"/>
  <c r="W28" i="488"/>
  <c r="X28" i="488" s="1"/>
  <c r="V27" i="488"/>
  <c r="S27" i="488" s="1"/>
  <c r="Y27" i="488" s="1"/>
  <c r="X27" i="488"/>
  <c r="C31" i="488"/>
  <c r="E30" i="488"/>
  <c r="H30" i="488"/>
  <c r="T30" i="488"/>
  <c r="M29" i="488"/>
  <c r="N29" i="488" s="1"/>
  <c r="D30" i="488"/>
  <c r="O29" i="488"/>
  <c r="U29" i="488"/>
  <c r="R29" i="488"/>
  <c r="Z26" i="487"/>
  <c r="K24" i="487"/>
  <c r="L24" i="487" s="1"/>
  <c r="Q24" i="487" s="1"/>
  <c r="AA24" i="487" s="1"/>
  <c r="J25" i="487" s="1"/>
  <c r="M29" i="487"/>
  <c r="N29" i="487" s="1"/>
  <c r="D30" i="487"/>
  <c r="O29" i="487"/>
  <c r="R29" i="487"/>
  <c r="U29" i="487"/>
  <c r="C31" i="487"/>
  <c r="E30" i="487"/>
  <c r="H30" i="487"/>
  <c r="T30" i="487"/>
  <c r="V27" i="487"/>
  <c r="S27" i="487" s="1"/>
  <c r="Y27" i="487" s="1"/>
  <c r="W28" i="487"/>
  <c r="X28" i="487"/>
  <c r="X27" i="487"/>
  <c r="P28" i="486"/>
  <c r="Z26" i="486"/>
  <c r="K25" i="486"/>
  <c r="L25" i="486" s="1"/>
  <c r="Q25" i="486" s="1"/>
  <c r="AA25" i="486" s="1"/>
  <c r="J26" i="486" s="1"/>
  <c r="W28" i="486"/>
  <c r="C32" i="486"/>
  <c r="E31" i="486"/>
  <c r="H31" i="486"/>
  <c r="T31" i="486"/>
  <c r="V27" i="486"/>
  <c r="S27" i="486" s="1"/>
  <c r="Y27" i="486" s="1"/>
  <c r="M29" i="486"/>
  <c r="N29" i="486" s="1"/>
  <c r="D30" i="486"/>
  <c r="O29" i="486"/>
  <c r="R29" i="486"/>
  <c r="U29" i="486"/>
  <c r="X27" i="486"/>
  <c r="P28" i="485"/>
  <c r="Z26" i="485"/>
  <c r="K26" i="485"/>
  <c r="L26" i="485" s="1"/>
  <c r="Q26" i="485" s="1"/>
  <c r="AA26" i="485" s="1"/>
  <c r="J27" i="485" s="1"/>
  <c r="W28" i="485"/>
  <c r="M29" i="485"/>
  <c r="D30" i="485"/>
  <c r="O29" i="485"/>
  <c r="U29" i="485"/>
  <c r="R29" i="485" s="1"/>
  <c r="V27" i="485"/>
  <c r="S27" i="485" s="1"/>
  <c r="Y27" i="485" s="1"/>
  <c r="C33" i="485"/>
  <c r="H32" i="485"/>
  <c r="E32" i="485"/>
  <c r="T32" i="485"/>
  <c r="X27" i="485"/>
  <c r="N2" i="2"/>
  <c r="B10" i="4"/>
  <c r="O20" i="4"/>
  <c r="H23" i="4"/>
  <c r="D21" i="4"/>
  <c r="A23" i="4"/>
  <c r="B24" i="4"/>
  <c r="C24" i="4"/>
  <c r="E23" i="4"/>
  <c r="P29" i="548" l="1"/>
  <c r="Z27" i="548"/>
  <c r="K25" i="548"/>
  <c r="L25" i="548" s="1"/>
  <c r="Q25" i="548" s="1"/>
  <c r="AA25" i="548" s="1"/>
  <c r="J26" i="548" s="1"/>
  <c r="W29" i="548"/>
  <c r="D31" i="548"/>
  <c r="O30" i="548"/>
  <c r="M30" i="548"/>
  <c r="N30" i="548" s="1"/>
  <c r="P30" i="548" s="1"/>
  <c r="U30" i="548"/>
  <c r="R30" i="548" s="1"/>
  <c r="C35" i="548"/>
  <c r="H34" i="548"/>
  <c r="E34" i="548"/>
  <c r="T34" i="548"/>
  <c r="V28" i="548"/>
  <c r="S28" i="548" s="1"/>
  <c r="Y28" i="548" s="1"/>
  <c r="Z28" i="548" s="1"/>
  <c r="K26" i="547"/>
  <c r="L26" i="547" s="1"/>
  <c r="Q26" i="547" s="1"/>
  <c r="AA26" i="547" s="1"/>
  <c r="J27" i="547" s="1"/>
  <c r="W29" i="547"/>
  <c r="X29" i="547"/>
  <c r="C33" i="547"/>
  <c r="E32" i="547"/>
  <c r="H32" i="547"/>
  <c r="T32" i="547"/>
  <c r="M30" i="547"/>
  <c r="N30" i="547" s="1"/>
  <c r="P30" i="547" s="1"/>
  <c r="D31" i="547"/>
  <c r="O30" i="547"/>
  <c r="U30" i="547"/>
  <c r="R30" i="547" s="1"/>
  <c r="V28" i="547"/>
  <c r="S28" i="547" s="1"/>
  <c r="Y28" i="547" s="1"/>
  <c r="Z28" i="547" s="1"/>
  <c r="Z27" i="546"/>
  <c r="W29" i="546"/>
  <c r="V28" i="546"/>
  <c r="S28" i="546" s="1"/>
  <c r="Y28" i="546" s="1"/>
  <c r="Z28" i="546" s="1"/>
  <c r="K26" i="546"/>
  <c r="L26" i="546" s="1"/>
  <c r="Q26" i="546" s="1"/>
  <c r="AA26" i="546" s="1"/>
  <c r="J27" i="546" s="1"/>
  <c r="O30" i="546"/>
  <c r="M30" i="546"/>
  <c r="N30" i="546" s="1"/>
  <c r="P30" i="546" s="1"/>
  <c r="D31" i="546"/>
  <c r="U30" i="546"/>
  <c r="R30" i="546" s="1"/>
  <c r="E33" i="546"/>
  <c r="C34" i="546"/>
  <c r="H33" i="546"/>
  <c r="T33" i="546"/>
  <c r="Z27" i="545"/>
  <c r="K25" i="545"/>
  <c r="L25" i="545" s="1"/>
  <c r="Q25" i="545" s="1"/>
  <c r="AA25" i="545" s="1"/>
  <c r="J26" i="545" s="1"/>
  <c r="W29" i="545"/>
  <c r="D31" i="545"/>
  <c r="O30" i="545"/>
  <c r="M30" i="545"/>
  <c r="N30" i="545" s="1"/>
  <c r="P30" i="545" s="1"/>
  <c r="U30" i="545"/>
  <c r="R30" i="545" s="1"/>
  <c r="P29" i="545"/>
  <c r="C32" i="545"/>
  <c r="H31" i="545"/>
  <c r="E31" i="545"/>
  <c r="T31" i="545"/>
  <c r="V28" i="545"/>
  <c r="S28" i="545" s="1"/>
  <c r="Y28" i="545" s="1"/>
  <c r="Z28" i="545" s="1"/>
  <c r="P29" i="544"/>
  <c r="K25" i="544"/>
  <c r="L25" i="544" s="1"/>
  <c r="Q25" i="544" s="1"/>
  <c r="AA25" i="544" s="1"/>
  <c r="J26" i="544" s="1"/>
  <c r="W29" i="544"/>
  <c r="D31" i="544"/>
  <c r="O30" i="544"/>
  <c r="M30" i="544"/>
  <c r="N30" i="544" s="1"/>
  <c r="P30" i="544" s="1"/>
  <c r="U30" i="544"/>
  <c r="R30" i="544" s="1"/>
  <c r="C32" i="544"/>
  <c r="E31" i="544"/>
  <c r="H31" i="544"/>
  <c r="T31" i="544"/>
  <c r="V28" i="544"/>
  <c r="S28" i="544" s="1"/>
  <c r="Y28" i="544" s="1"/>
  <c r="Z28" i="544" s="1"/>
  <c r="K26" i="543"/>
  <c r="L26" i="543" s="1"/>
  <c r="Q26" i="543" s="1"/>
  <c r="AA26" i="543" s="1"/>
  <c r="J27" i="543" s="1"/>
  <c r="V28" i="543"/>
  <c r="S28" i="543" s="1"/>
  <c r="Y28" i="543" s="1"/>
  <c r="Z28" i="543" s="1"/>
  <c r="C33" i="543"/>
  <c r="H32" i="543"/>
  <c r="E32" i="543"/>
  <c r="T32" i="543"/>
  <c r="W29" i="543"/>
  <c r="D31" i="543"/>
  <c r="O30" i="543"/>
  <c r="M30" i="543"/>
  <c r="N30" i="543" s="1"/>
  <c r="P30" i="543" s="1"/>
  <c r="U30" i="543"/>
  <c r="R30" i="543"/>
  <c r="P29" i="543"/>
  <c r="Z27" i="542"/>
  <c r="K26" i="542"/>
  <c r="L26" i="542" s="1"/>
  <c r="Q26" i="542" s="1"/>
  <c r="AA26" i="542" s="1"/>
  <c r="J27" i="542" s="1"/>
  <c r="D31" i="542"/>
  <c r="O30" i="542"/>
  <c r="M30" i="542"/>
  <c r="N30" i="542" s="1"/>
  <c r="P30" i="542" s="1"/>
  <c r="U30" i="542"/>
  <c r="R30" i="542"/>
  <c r="C33" i="542"/>
  <c r="H32" i="542"/>
  <c r="E32" i="542"/>
  <c r="T32" i="542"/>
  <c r="W29" i="542"/>
  <c r="V28" i="542"/>
  <c r="S28" i="542" s="1"/>
  <c r="Y28" i="542" s="1"/>
  <c r="X28" i="542"/>
  <c r="Z27" i="541"/>
  <c r="W29" i="541"/>
  <c r="K26" i="541"/>
  <c r="L26" i="541" s="1"/>
  <c r="Q26" i="541" s="1"/>
  <c r="AA26" i="541" s="1"/>
  <c r="J27" i="541" s="1"/>
  <c r="P29" i="541"/>
  <c r="C33" i="541"/>
  <c r="H32" i="541"/>
  <c r="E32" i="541"/>
  <c r="T32" i="541"/>
  <c r="M30" i="541"/>
  <c r="N30" i="541" s="1"/>
  <c r="D31" i="541"/>
  <c r="O30" i="541"/>
  <c r="U30" i="541"/>
  <c r="R30" i="541" s="1"/>
  <c r="V28" i="541"/>
  <c r="S28" i="541" s="1"/>
  <c r="Y28" i="541" s="1"/>
  <c r="Z28" i="541" s="1"/>
  <c r="Z27" i="540"/>
  <c r="K26" i="540"/>
  <c r="L26" i="540" s="1"/>
  <c r="Q26" i="540" s="1"/>
  <c r="AA26" i="540" s="1"/>
  <c r="J27" i="540" s="1"/>
  <c r="W29" i="540"/>
  <c r="X29" i="540" s="1"/>
  <c r="M30" i="540"/>
  <c r="N30" i="540" s="1"/>
  <c r="O30" i="540"/>
  <c r="D31" i="540"/>
  <c r="U30" i="540"/>
  <c r="R30" i="540" s="1"/>
  <c r="P29" i="540"/>
  <c r="C33" i="540"/>
  <c r="H32" i="540"/>
  <c r="E32" i="540"/>
  <c r="T32" i="540"/>
  <c r="V28" i="540"/>
  <c r="S28" i="540" s="1"/>
  <c r="Y28" i="540" s="1"/>
  <c r="X28" i="540"/>
  <c r="P29" i="539"/>
  <c r="Z27" i="539"/>
  <c r="K25" i="539"/>
  <c r="L25" i="539" s="1"/>
  <c r="Q25" i="539" s="1"/>
  <c r="AA25" i="539" s="1"/>
  <c r="J26" i="539" s="1"/>
  <c r="W29" i="539"/>
  <c r="X29" i="539" s="1"/>
  <c r="D31" i="539"/>
  <c r="O30" i="539"/>
  <c r="M30" i="539"/>
  <c r="N30" i="539" s="1"/>
  <c r="P30" i="539" s="1"/>
  <c r="R30" i="539"/>
  <c r="U30" i="539"/>
  <c r="C34" i="539"/>
  <c r="E33" i="539"/>
  <c r="H33" i="539"/>
  <c r="T33" i="539"/>
  <c r="V28" i="539"/>
  <c r="S28" i="539" s="1"/>
  <c r="Y28" i="539" s="1"/>
  <c r="Z28" i="539" s="1"/>
  <c r="Z27" i="538"/>
  <c r="W29" i="538"/>
  <c r="M30" i="538"/>
  <c r="N30" i="538" s="1"/>
  <c r="D31" i="538"/>
  <c r="O30" i="538"/>
  <c r="U30" i="538"/>
  <c r="R30" i="538" s="1"/>
  <c r="P29" i="538"/>
  <c r="C33" i="538"/>
  <c r="H32" i="538"/>
  <c r="E32" i="538"/>
  <c r="T32" i="538"/>
  <c r="K26" i="538"/>
  <c r="L26" i="538" s="1"/>
  <c r="Q26" i="538" s="1"/>
  <c r="AA26" i="538" s="1"/>
  <c r="J27" i="538" s="1"/>
  <c r="V28" i="538"/>
  <c r="S28" i="538" s="1"/>
  <c r="Y28" i="538" s="1"/>
  <c r="X28" i="538"/>
  <c r="Z27" i="537"/>
  <c r="K25" i="537"/>
  <c r="L25" i="537" s="1"/>
  <c r="Q25" i="537" s="1"/>
  <c r="AA25" i="537" s="1"/>
  <c r="J26" i="537" s="1"/>
  <c r="W29" i="537"/>
  <c r="D31" i="537"/>
  <c r="O30" i="537"/>
  <c r="M30" i="537"/>
  <c r="N30" i="537" s="1"/>
  <c r="R30" i="537"/>
  <c r="U30" i="537"/>
  <c r="P29" i="537"/>
  <c r="C32" i="537"/>
  <c r="E31" i="537"/>
  <c r="H31" i="537"/>
  <c r="T31" i="537"/>
  <c r="V28" i="537"/>
  <c r="S28" i="537" s="1"/>
  <c r="Y28" i="537" s="1"/>
  <c r="X28" i="537"/>
  <c r="Z28" i="537" s="1"/>
  <c r="P29" i="536"/>
  <c r="K25" i="536"/>
  <c r="L25" i="536" s="1"/>
  <c r="Q25" i="536" s="1"/>
  <c r="AA25" i="536" s="1"/>
  <c r="J26" i="536" s="1"/>
  <c r="W29" i="536"/>
  <c r="X29" i="536" s="1"/>
  <c r="M30" i="536"/>
  <c r="N30" i="536" s="1"/>
  <c r="D31" i="536"/>
  <c r="O30" i="536"/>
  <c r="R30" i="536"/>
  <c r="U30" i="536"/>
  <c r="C33" i="536"/>
  <c r="E32" i="536"/>
  <c r="H32" i="536"/>
  <c r="T32" i="536"/>
  <c r="V28" i="536"/>
  <c r="S28" i="536" s="1"/>
  <c r="Y28" i="536" s="1"/>
  <c r="X28" i="536"/>
  <c r="Z27" i="535"/>
  <c r="K25" i="535"/>
  <c r="L25" i="535" s="1"/>
  <c r="Q25" i="535" s="1"/>
  <c r="AA25" i="535" s="1"/>
  <c r="J26" i="535" s="1"/>
  <c r="N26" i="535" s="1"/>
  <c r="P26" i="535" s="1"/>
  <c r="W29" i="535"/>
  <c r="X29" i="535" s="1"/>
  <c r="M30" i="535"/>
  <c r="D31" i="535"/>
  <c r="O30" i="535"/>
  <c r="U30" i="535"/>
  <c r="R30" i="535" s="1"/>
  <c r="C32" i="535"/>
  <c r="H31" i="535"/>
  <c r="E31" i="535"/>
  <c r="T31" i="535"/>
  <c r="V28" i="535"/>
  <c r="S28" i="535" s="1"/>
  <c r="Y28" i="535" s="1"/>
  <c r="X28" i="535"/>
  <c r="W29" i="534"/>
  <c r="D31" i="534"/>
  <c r="O30" i="534"/>
  <c r="M30" i="534"/>
  <c r="N30" i="534" s="1"/>
  <c r="U30" i="534"/>
  <c r="R30" i="534" s="1"/>
  <c r="P29" i="534"/>
  <c r="C32" i="534"/>
  <c r="E31" i="534"/>
  <c r="H31" i="534"/>
  <c r="T31" i="534"/>
  <c r="K26" i="534"/>
  <c r="L26" i="534" s="1"/>
  <c r="Q26" i="534" s="1"/>
  <c r="AA26" i="534" s="1"/>
  <c r="J27" i="534" s="1"/>
  <c r="V28" i="534"/>
  <c r="S28" i="534" s="1"/>
  <c r="Y28" i="534" s="1"/>
  <c r="Z28" i="534" s="1"/>
  <c r="K26" i="533"/>
  <c r="L26" i="533" s="1"/>
  <c r="Q26" i="533" s="1"/>
  <c r="AA26" i="533" s="1"/>
  <c r="J27" i="533" s="1"/>
  <c r="W29" i="533"/>
  <c r="C33" i="533"/>
  <c r="H32" i="533"/>
  <c r="E32" i="533"/>
  <c r="T32" i="533"/>
  <c r="V28" i="533"/>
  <c r="S28" i="533" s="1"/>
  <c r="Y28" i="533" s="1"/>
  <c r="M30" i="533"/>
  <c r="N30" i="533" s="1"/>
  <c r="D31" i="533"/>
  <c r="O30" i="533"/>
  <c r="R30" i="533"/>
  <c r="U30" i="533"/>
  <c r="X28" i="533"/>
  <c r="P29" i="532"/>
  <c r="Z27" i="532"/>
  <c r="W29" i="532"/>
  <c r="K26" i="532"/>
  <c r="L26" i="532" s="1"/>
  <c r="Q26" i="532" s="1"/>
  <c r="AA26" i="532" s="1"/>
  <c r="J27" i="532" s="1"/>
  <c r="C33" i="532"/>
  <c r="H32" i="532"/>
  <c r="E32" i="532"/>
  <c r="T32" i="532"/>
  <c r="D31" i="532"/>
  <c r="O30" i="532"/>
  <c r="M30" i="532"/>
  <c r="N30" i="532" s="1"/>
  <c r="U30" i="532"/>
  <c r="R30" i="532"/>
  <c r="V28" i="532"/>
  <c r="S28" i="532" s="1"/>
  <c r="Y28" i="532" s="1"/>
  <c r="X28" i="532"/>
  <c r="K26" i="531"/>
  <c r="L26" i="531" s="1"/>
  <c r="Q26" i="531" s="1"/>
  <c r="AA26" i="531" s="1"/>
  <c r="J27" i="531" s="1"/>
  <c r="D31" i="531"/>
  <c r="O30" i="531"/>
  <c r="M30" i="531"/>
  <c r="N30" i="531" s="1"/>
  <c r="P30" i="531" s="1"/>
  <c r="U30" i="531"/>
  <c r="R30" i="531" s="1"/>
  <c r="P29" i="531"/>
  <c r="C33" i="531"/>
  <c r="H32" i="531"/>
  <c r="E32" i="531"/>
  <c r="T32" i="531"/>
  <c r="V28" i="531"/>
  <c r="S28" i="531" s="1"/>
  <c r="Y28" i="531" s="1"/>
  <c r="X28" i="531"/>
  <c r="W29" i="531"/>
  <c r="Z27" i="530"/>
  <c r="K26" i="530"/>
  <c r="L26" i="530" s="1"/>
  <c r="Q26" i="530" s="1"/>
  <c r="AA26" i="530" s="1"/>
  <c r="J27" i="530" s="1"/>
  <c r="W29" i="530"/>
  <c r="O30" i="530"/>
  <c r="M30" i="530"/>
  <c r="N30" i="530" s="1"/>
  <c r="D31" i="530"/>
  <c r="U30" i="530"/>
  <c r="R30" i="530"/>
  <c r="C33" i="530"/>
  <c r="H32" i="530"/>
  <c r="E32" i="530"/>
  <c r="T32" i="530"/>
  <c r="P29" i="530"/>
  <c r="V28" i="530"/>
  <c r="S28" i="530" s="1"/>
  <c r="Y28" i="530" s="1"/>
  <c r="X28" i="530"/>
  <c r="Z28" i="530" s="1"/>
  <c r="P29" i="529"/>
  <c r="Z27" i="529"/>
  <c r="W29" i="529"/>
  <c r="O30" i="529"/>
  <c r="M30" i="529"/>
  <c r="N30" i="529" s="1"/>
  <c r="P30" i="529" s="1"/>
  <c r="D31" i="529"/>
  <c r="U30" i="529"/>
  <c r="R30" i="529" s="1"/>
  <c r="C33" i="529"/>
  <c r="H32" i="529"/>
  <c r="E32" i="529"/>
  <c r="T32" i="529"/>
  <c r="K26" i="529"/>
  <c r="L26" i="529" s="1"/>
  <c r="Q26" i="529" s="1"/>
  <c r="AA26" i="529" s="1"/>
  <c r="J27" i="529" s="1"/>
  <c r="V28" i="529"/>
  <c r="S28" i="529" s="1"/>
  <c r="Y28" i="529" s="1"/>
  <c r="X28" i="529"/>
  <c r="K25" i="528"/>
  <c r="L25" i="528" s="1"/>
  <c r="Q25" i="528" s="1"/>
  <c r="AA25" i="528" s="1"/>
  <c r="J26" i="528" s="1"/>
  <c r="W29" i="528"/>
  <c r="D31" i="528"/>
  <c r="O30" i="528"/>
  <c r="M30" i="528"/>
  <c r="N30" i="528" s="1"/>
  <c r="R30" i="528"/>
  <c r="U30" i="528"/>
  <c r="P29" i="528"/>
  <c r="V28" i="528"/>
  <c r="S28" i="528" s="1"/>
  <c r="Y28" i="528" s="1"/>
  <c r="C33" i="528"/>
  <c r="E32" i="528"/>
  <c r="H32" i="528"/>
  <c r="T32" i="528"/>
  <c r="X28" i="528"/>
  <c r="Z28" i="528" s="1"/>
  <c r="W30" i="527"/>
  <c r="D32" i="527"/>
  <c r="O31" i="527"/>
  <c r="M31" i="527"/>
  <c r="U31" i="527"/>
  <c r="R31" i="527" s="1"/>
  <c r="V29" i="527"/>
  <c r="S29" i="527" s="1"/>
  <c r="Y29" i="527" s="1"/>
  <c r="X29" i="527"/>
  <c r="C33" i="527"/>
  <c r="E32" i="527"/>
  <c r="H32" i="527"/>
  <c r="T32" i="527"/>
  <c r="K26" i="527"/>
  <c r="L26" i="527" s="1"/>
  <c r="Q26" i="527" s="1"/>
  <c r="AA26" i="527" s="1"/>
  <c r="J27" i="527" s="1"/>
  <c r="Z27" i="526"/>
  <c r="P29" i="526"/>
  <c r="K26" i="526"/>
  <c r="L26" i="526" s="1"/>
  <c r="Q26" i="526" s="1"/>
  <c r="AA26" i="526" s="1"/>
  <c r="J27" i="526" s="1"/>
  <c r="W29" i="526"/>
  <c r="D31" i="526"/>
  <c r="O30" i="526"/>
  <c r="M30" i="526"/>
  <c r="N30" i="526" s="1"/>
  <c r="P30" i="526" s="1"/>
  <c r="U30" i="526"/>
  <c r="R30" i="526" s="1"/>
  <c r="C33" i="526"/>
  <c r="H32" i="526"/>
  <c r="E32" i="526"/>
  <c r="T32" i="526"/>
  <c r="V28" i="526"/>
  <c r="S28" i="526" s="1"/>
  <c r="Y28" i="526" s="1"/>
  <c r="X28" i="526"/>
  <c r="Z28" i="526" s="1"/>
  <c r="X29" i="525"/>
  <c r="W29" i="525"/>
  <c r="C35" i="525"/>
  <c r="H34" i="525"/>
  <c r="E34" i="525"/>
  <c r="T34" i="525"/>
  <c r="V28" i="525"/>
  <c r="S28" i="525" s="1"/>
  <c r="Y28" i="525" s="1"/>
  <c r="D31" i="525"/>
  <c r="O30" i="525"/>
  <c r="M30" i="525"/>
  <c r="N30" i="525" s="1"/>
  <c r="U30" i="525"/>
  <c r="R30" i="525" s="1"/>
  <c r="X28" i="525"/>
  <c r="K26" i="525"/>
  <c r="L26" i="525" s="1"/>
  <c r="Q26" i="525" s="1"/>
  <c r="AA26" i="525" s="1"/>
  <c r="J27" i="525" s="1"/>
  <c r="P29" i="524"/>
  <c r="Z27" i="524"/>
  <c r="K26" i="524"/>
  <c r="L26" i="524" s="1"/>
  <c r="Q26" i="524" s="1"/>
  <c r="AA26" i="524" s="1"/>
  <c r="J27" i="524" s="1"/>
  <c r="W29" i="524"/>
  <c r="C33" i="524"/>
  <c r="E32" i="524"/>
  <c r="H32" i="524"/>
  <c r="T32" i="524"/>
  <c r="D31" i="524"/>
  <c r="O30" i="524"/>
  <c r="M30" i="524"/>
  <c r="N30" i="524" s="1"/>
  <c r="P30" i="524" s="1"/>
  <c r="U30" i="524"/>
  <c r="R30" i="524" s="1"/>
  <c r="V28" i="524"/>
  <c r="S28" i="524" s="1"/>
  <c r="Y28" i="524" s="1"/>
  <c r="X28" i="524"/>
  <c r="Z27" i="523"/>
  <c r="K26" i="523"/>
  <c r="L26" i="523" s="1"/>
  <c r="Q26" i="523" s="1"/>
  <c r="AA26" i="523" s="1"/>
  <c r="J27" i="523" s="1"/>
  <c r="D31" i="523"/>
  <c r="O30" i="523"/>
  <c r="M30" i="523"/>
  <c r="N30" i="523" s="1"/>
  <c r="U30" i="523"/>
  <c r="R30" i="523" s="1"/>
  <c r="W29" i="523"/>
  <c r="P29" i="523"/>
  <c r="V28" i="523"/>
  <c r="S28" i="523" s="1"/>
  <c r="Y28" i="523" s="1"/>
  <c r="C33" i="523"/>
  <c r="E32" i="523"/>
  <c r="H32" i="523"/>
  <c r="T32" i="523"/>
  <c r="X28" i="523"/>
  <c r="Z28" i="523" s="1"/>
  <c r="D31" i="522"/>
  <c r="O30" i="522"/>
  <c r="M30" i="522"/>
  <c r="N30" i="522" s="1"/>
  <c r="P30" i="522" s="1"/>
  <c r="U30" i="522"/>
  <c r="R30" i="522" s="1"/>
  <c r="K26" i="522"/>
  <c r="L26" i="522" s="1"/>
  <c r="Q26" i="522" s="1"/>
  <c r="AA26" i="522" s="1"/>
  <c r="J27" i="522" s="1"/>
  <c r="V28" i="522"/>
  <c r="S28" i="522" s="1"/>
  <c r="Y28" i="522" s="1"/>
  <c r="Z28" i="522" s="1"/>
  <c r="W29" i="522"/>
  <c r="C33" i="522"/>
  <c r="E32" i="522"/>
  <c r="H32" i="522"/>
  <c r="T32" i="522"/>
  <c r="Z27" i="521"/>
  <c r="K26" i="521"/>
  <c r="L26" i="521" s="1"/>
  <c r="Q26" i="521" s="1"/>
  <c r="AA26" i="521" s="1"/>
  <c r="J27" i="521" s="1"/>
  <c r="V28" i="521"/>
  <c r="S28" i="521" s="1"/>
  <c r="Y28" i="521" s="1"/>
  <c r="W29" i="521"/>
  <c r="M30" i="521"/>
  <c r="N30" i="521" s="1"/>
  <c r="D31" i="521"/>
  <c r="O30" i="521"/>
  <c r="U30" i="521"/>
  <c r="R30" i="521" s="1"/>
  <c r="X28" i="521"/>
  <c r="C34" i="521"/>
  <c r="E33" i="521"/>
  <c r="H33" i="521"/>
  <c r="T33" i="521"/>
  <c r="K27" i="520"/>
  <c r="L27" i="520" s="1"/>
  <c r="Q27" i="520" s="1"/>
  <c r="AA27" i="520" s="1"/>
  <c r="J28" i="520" s="1"/>
  <c r="W29" i="520"/>
  <c r="U30" i="520"/>
  <c r="O30" i="520"/>
  <c r="M30" i="520"/>
  <c r="N30" i="520" s="1"/>
  <c r="P30" i="520" s="1"/>
  <c r="D31" i="520"/>
  <c r="R30" i="520"/>
  <c r="V28" i="520"/>
  <c r="S28" i="520" s="1"/>
  <c r="Y28" i="520" s="1"/>
  <c r="C34" i="520"/>
  <c r="E33" i="520"/>
  <c r="H33" i="520"/>
  <c r="T33" i="520"/>
  <c r="X28" i="520"/>
  <c r="W30" i="519"/>
  <c r="K25" i="519"/>
  <c r="L25" i="519" s="1"/>
  <c r="Q25" i="519" s="1"/>
  <c r="AA25" i="519" s="1"/>
  <c r="J26" i="519" s="1"/>
  <c r="C33" i="519"/>
  <c r="E32" i="519"/>
  <c r="H32" i="519"/>
  <c r="T32" i="519"/>
  <c r="D32" i="519"/>
  <c r="O31" i="519"/>
  <c r="M31" i="519"/>
  <c r="N31" i="519" s="1"/>
  <c r="P31" i="519" s="1"/>
  <c r="U31" i="519"/>
  <c r="R31" i="519" s="1"/>
  <c r="V29" i="519"/>
  <c r="S29" i="519" s="1"/>
  <c r="Y29" i="519" s="1"/>
  <c r="X29" i="519"/>
  <c r="Z29" i="519" s="1"/>
  <c r="W29" i="518"/>
  <c r="D31" i="518"/>
  <c r="O30" i="518"/>
  <c r="M30" i="518"/>
  <c r="N30" i="518" s="1"/>
  <c r="P30" i="518" s="1"/>
  <c r="U30" i="518"/>
  <c r="R30" i="518" s="1"/>
  <c r="P29" i="518"/>
  <c r="C33" i="518"/>
  <c r="H32" i="518"/>
  <c r="E32" i="518"/>
  <c r="T32" i="518"/>
  <c r="K26" i="518"/>
  <c r="L26" i="518" s="1"/>
  <c r="Q26" i="518" s="1"/>
  <c r="AA26" i="518" s="1"/>
  <c r="J27" i="518" s="1"/>
  <c r="V28" i="518"/>
  <c r="S28" i="518" s="1"/>
  <c r="Y28" i="518" s="1"/>
  <c r="X28" i="518"/>
  <c r="P29" i="517"/>
  <c r="K26" i="517"/>
  <c r="L26" i="517" s="1"/>
  <c r="Q26" i="517" s="1"/>
  <c r="AA26" i="517" s="1"/>
  <c r="J27" i="517" s="1"/>
  <c r="W29" i="517"/>
  <c r="D31" i="517"/>
  <c r="O30" i="517"/>
  <c r="M30" i="517"/>
  <c r="N30" i="517" s="1"/>
  <c r="U30" i="517"/>
  <c r="R30" i="517" s="1"/>
  <c r="C33" i="517"/>
  <c r="H32" i="517"/>
  <c r="E32" i="517"/>
  <c r="T32" i="517"/>
  <c r="V28" i="517"/>
  <c r="S28" i="517" s="1"/>
  <c r="Y28" i="517" s="1"/>
  <c r="X28" i="517"/>
  <c r="K26" i="516"/>
  <c r="L26" i="516" s="1"/>
  <c r="Q26" i="516" s="1"/>
  <c r="AA26" i="516" s="1"/>
  <c r="J27" i="516" s="1"/>
  <c r="W29" i="516"/>
  <c r="X29" i="516" s="1"/>
  <c r="P29" i="516"/>
  <c r="D31" i="516"/>
  <c r="O30" i="516"/>
  <c r="M30" i="516"/>
  <c r="N30" i="516" s="1"/>
  <c r="P30" i="516" s="1"/>
  <c r="U30" i="516"/>
  <c r="R30" i="516" s="1"/>
  <c r="V28" i="516"/>
  <c r="S28" i="516" s="1"/>
  <c r="Y28" i="516" s="1"/>
  <c r="H32" i="516"/>
  <c r="C33" i="516"/>
  <c r="E32" i="516"/>
  <c r="T32" i="516"/>
  <c r="X28" i="516"/>
  <c r="Z27" i="515"/>
  <c r="W29" i="515"/>
  <c r="K25" i="515"/>
  <c r="L25" i="515" s="1"/>
  <c r="Q25" i="515" s="1"/>
  <c r="AA25" i="515" s="1"/>
  <c r="J26" i="515" s="1"/>
  <c r="C32" i="515"/>
  <c r="E31" i="515"/>
  <c r="H31" i="515"/>
  <c r="T31" i="515"/>
  <c r="D31" i="515"/>
  <c r="O30" i="515"/>
  <c r="M30" i="515"/>
  <c r="N30" i="515" s="1"/>
  <c r="P30" i="515" s="1"/>
  <c r="R30" i="515"/>
  <c r="U30" i="515"/>
  <c r="V28" i="515"/>
  <c r="S28" i="515" s="1"/>
  <c r="Y28" i="515" s="1"/>
  <c r="Z28" i="515" s="1"/>
  <c r="Z27" i="514"/>
  <c r="K25" i="514"/>
  <c r="L25" i="514" s="1"/>
  <c r="Q25" i="514" s="1"/>
  <c r="AA25" i="514" s="1"/>
  <c r="J26" i="514" s="1"/>
  <c r="D31" i="514"/>
  <c r="O30" i="514"/>
  <c r="M30" i="514"/>
  <c r="N30" i="514" s="1"/>
  <c r="U30" i="514"/>
  <c r="R30" i="514" s="1"/>
  <c r="V28" i="514"/>
  <c r="S28" i="514" s="1"/>
  <c r="Y28" i="514" s="1"/>
  <c r="Z28" i="514" s="1"/>
  <c r="C32" i="514"/>
  <c r="E31" i="514"/>
  <c r="H31" i="514"/>
  <c r="T31" i="514"/>
  <c r="W29" i="514"/>
  <c r="Z27" i="513"/>
  <c r="W29" i="513"/>
  <c r="X29" i="513" s="1"/>
  <c r="P29" i="513"/>
  <c r="D31" i="513"/>
  <c r="O30" i="513"/>
  <c r="M30" i="513"/>
  <c r="N30" i="513" s="1"/>
  <c r="P30" i="513" s="1"/>
  <c r="U30" i="513"/>
  <c r="R30" i="513" s="1"/>
  <c r="C33" i="513"/>
  <c r="E32" i="513"/>
  <c r="H32" i="513"/>
  <c r="T32" i="513"/>
  <c r="K27" i="513"/>
  <c r="L27" i="513" s="1"/>
  <c r="Q27" i="513" s="1"/>
  <c r="AA27" i="513" s="1"/>
  <c r="J28" i="513" s="1"/>
  <c r="V28" i="513"/>
  <c r="S28" i="513" s="1"/>
  <c r="Y28" i="513" s="1"/>
  <c r="Z28" i="513" s="1"/>
  <c r="P29" i="512"/>
  <c r="W29" i="512"/>
  <c r="K25" i="512"/>
  <c r="L25" i="512" s="1"/>
  <c r="Q25" i="512" s="1"/>
  <c r="AA25" i="512" s="1"/>
  <c r="J26" i="512" s="1"/>
  <c r="M30" i="512"/>
  <c r="N30" i="512" s="1"/>
  <c r="P30" i="512" s="1"/>
  <c r="D31" i="512"/>
  <c r="O30" i="512"/>
  <c r="U30" i="512"/>
  <c r="R30" i="512" s="1"/>
  <c r="C32" i="512"/>
  <c r="E31" i="512"/>
  <c r="H31" i="512"/>
  <c r="T31" i="512"/>
  <c r="V28" i="512"/>
  <c r="S28" i="512" s="1"/>
  <c r="Y28" i="512" s="1"/>
  <c r="Z28" i="512" s="1"/>
  <c r="W29" i="511"/>
  <c r="X29" i="511" s="1"/>
  <c r="K26" i="511"/>
  <c r="L26" i="511" s="1"/>
  <c r="Q26" i="511" s="1"/>
  <c r="AA26" i="511" s="1"/>
  <c r="J27" i="511" s="1"/>
  <c r="O30" i="511"/>
  <c r="M30" i="511"/>
  <c r="N30" i="511" s="1"/>
  <c r="D31" i="511"/>
  <c r="U30" i="511"/>
  <c r="R30" i="511" s="1"/>
  <c r="C33" i="511"/>
  <c r="E32" i="511"/>
  <c r="H32" i="511"/>
  <c r="T32" i="511"/>
  <c r="V28" i="511"/>
  <c r="S28" i="511" s="1"/>
  <c r="Y28" i="511" s="1"/>
  <c r="X28" i="511"/>
  <c r="Z27" i="510"/>
  <c r="W29" i="510"/>
  <c r="K25" i="510"/>
  <c r="L25" i="510" s="1"/>
  <c r="Q25" i="510" s="1"/>
  <c r="AA25" i="510" s="1"/>
  <c r="J26" i="510" s="1"/>
  <c r="C32" i="510"/>
  <c r="H31" i="510"/>
  <c r="E31" i="510"/>
  <c r="T31" i="510"/>
  <c r="D31" i="510"/>
  <c r="O30" i="510"/>
  <c r="M30" i="510"/>
  <c r="N30" i="510" s="1"/>
  <c r="P30" i="510" s="1"/>
  <c r="U30" i="510"/>
  <c r="R30" i="510" s="1"/>
  <c r="V28" i="510"/>
  <c r="S28" i="510" s="1"/>
  <c r="Y28" i="510" s="1"/>
  <c r="Z28" i="510" s="1"/>
  <c r="K26" i="509"/>
  <c r="L26" i="509" s="1"/>
  <c r="Q26" i="509" s="1"/>
  <c r="AA26" i="509" s="1"/>
  <c r="J27" i="509" s="1"/>
  <c r="N27" i="509" s="1"/>
  <c r="P27" i="509" s="1"/>
  <c r="C33" i="509"/>
  <c r="H32" i="509"/>
  <c r="E32" i="509"/>
  <c r="T32" i="509"/>
  <c r="W29" i="509"/>
  <c r="X29" i="509" s="1"/>
  <c r="V28" i="509"/>
  <c r="S28" i="509" s="1"/>
  <c r="Y28" i="509" s="1"/>
  <c r="O30" i="509"/>
  <c r="M30" i="509"/>
  <c r="D31" i="509"/>
  <c r="U30" i="509"/>
  <c r="R30" i="509" s="1"/>
  <c r="X28" i="509"/>
  <c r="Z27" i="508"/>
  <c r="W29" i="508"/>
  <c r="C33" i="508"/>
  <c r="E32" i="508"/>
  <c r="H32" i="508"/>
  <c r="T32" i="508"/>
  <c r="D31" i="508"/>
  <c r="O30" i="508"/>
  <c r="M30" i="508"/>
  <c r="U30" i="508"/>
  <c r="R30" i="508" s="1"/>
  <c r="K26" i="508"/>
  <c r="L26" i="508" s="1"/>
  <c r="Q26" i="508" s="1"/>
  <c r="AA26" i="508" s="1"/>
  <c r="J27" i="508" s="1"/>
  <c r="N27" i="508" s="1"/>
  <c r="P27" i="508" s="1"/>
  <c r="V28" i="508"/>
  <c r="S28" i="508" s="1"/>
  <c r="Y28" i="508" s="1"/>
  <c r="X28" i="508"/>
  <c r="Z27" i="507"/>
  <c r="K26" i="507"/>
  <c r="L26" i="507" s="1"/>
  <c r="Q26" i="507" s="1"/>
  <c r="AA26" i="507" s="1"/>
  <c r="J27" i="507" s="1"/>
  <c r="N27" i="507" s="1"/>
  <c r="P27" i="507" s="1"/>
  <c r="W29" i="507"/>
  <c r="D31" i="507"/>
  <c r="O30" i="507"/>
  <c r="M30" i="507"/>
  <c r="U30" i="507"/>
  <c r="R30" i="507" s="1"/>
  <c r="C33" i="507"/>
  <c r="E32" i="507"/>
  <c r="H32" i="507"/>
  <c r="T32" i="507"/>
  <c r="V28" i="507"/>
  <c r="S28" i="507" s="1"/>
  <c r="Y28" i="507" s="1"/>
  <c r="X28" i="507"/>
  <c r="Z27" i="506"/>
  <c r="K26" i="506"/>
  <c r="L26" i="506" s="1"/>
  <c r="Q26" i="506" s="1"/>
  <c r="AA26" i="506" s="1"/>
  <c r="J27" i="506" s="1"/>
  <c r="N27" i="506" s="1"/>
  <c r="P27" i="506" s="1"/>
  <c r="W29" i="506"/>
  <c r="C33" i="506"/>
  <c r="H32" i="506"/>
  <c r="E32" i="506"/>
  <c r="T32" i="506"/>
  <c r="D31" i="506"/>
  <c r="O30" i="506"/>
  <c r="M30" i="506"/>
  <c r="U30" i="506"/>
  <c r="R30" i="506"/>
  <c r="V28" i="506"/>
  <c r="S28" i="506" s="1"/>
  <c r="Y28" i="506" s="1"/>
  <c r="X28" i="506"/>
  <c r="Z27" i="505"/>
  <c r="K26" i="505"/>
  <c r="L26" i="505" s="1"/>
  <c r="Q26" i="505" s="1"/>
  <c r="AA26" i="505" s="1"/>
  <c r="J27" i="505" s="1"/>
  <c r="W29" i="505"/>
  <c r="X29" i="505" s="1"/>
  <c r="D31" i="505"/>
  <c r="O30" i="505"/>
  <c r="M30" i="505"/>
  <c r="N30" i="505" s="1"/>
  <c r="P30" i="505" s="1"/>
  <c r="U30" i="505"/>
  <c r="R30" i="505" s="1"/>
  <c r="C33" i="505"/>
  <c r="H32" i="505"/>
  <c r="E32" i="505"/>
  <c r="T32" i="505"/>
  <c r="V28" i="505"/>
  <c r="S28" i="505" s="1"/>
  <c r="Y28" i="505" s="1"/>
  <c r="X28" i="505"/>
  <c r="Z27" i="504"/>
  <c r="W29" i="504"/>
  <c r="K26" i="504"/>
  <c r="L26" i="504" s="1"/>
  <c r="Q26" i="504" s="1"/>
  <c r="AA26" i="504" s="1"/>
  <c r="J27" i="504" s="1"/>
  <c r="N27" i="504" s="1"/>
  <c r="P27" i="504" s="1"/>
  <c r="M30" i="504"/>
  <c r="D31" i="504"/>
  <c r="R30" i="504"/>
  <c r="O30" i="504"/>
  <c r="U30" i="504"/>
  <c r="C33" i="504"/>
  <c r="E32" i="504"/>
  <c r="H32" i="504"/>
  <c r="T32" i="504"/>
  <c r="V28" i="504"/>
  <c r="S28" i="504" s="1"/>
  <c r="Y28" i="504" s="1"/>
  <c r="X28" i="504"/>
  <c r="Z27" i="503"/>
  <c r="C33" i="503"/>
  <c r="H32" i="503"/>
  <c r="E32" i="503"/>
  <c r="T32" i="503"/>
  <c r="D31" i="503"/>
  <c r="O30" i="503"/>
  <c r="M30" i="503"/>
  <c r="U30" i="503"/>
  <c r="R30" i="503" s="1"/>
  <c r="K26" i="503"/>
  <c r="L26" i="503" s="1"/>
  <c r="Q26" i="503" s="1"/>
  <c r="AA26" i="503" s="1"/>
  <c r="J27" i="503" s="1"/>
  <c r="N27" i="503" s="1"/>
  <c r="P27" i="503" s="1"/>
  <c r="W29" i="503"/>
  <c r="X29" i="503" s="1"/>
  <c r="V28" i="503"/>
  <c r="S28" i="503" s="1"/>
  <c r="Y28" i="503" s="1"/>
  <c r="X28" i="503"/>
  <c r="K25" i="502"/>
  <c r="L25" i="502" s="1"/>
  <c r="Q25" i="502" s="1"/>
  <c r="AA25" i="502" s="1"/>
  <c r="J26" i="502" s="1"/>
  <c r="N26" i="502" s="1"/>
  <c r="P26" i="502" s="1"/>
  <c r="W29" i="502"/>
  <c r="D31" i="502"/>
  <c r="M30" i="502"/>
  <c r="O30" i="502"/>
  <c r="U30" i="502"/>
  <c r="R30" i="502" s="1"/>
  <c r="C33" i="502"/>
  <c r="H32" i="502"/>
  <c r="E32" i="502"/>
  <c r="T32" i="502"/>
  <c r="V28" i="502"/>
  <c r="S28" i="502" s="1"/>
  <c r="Y28" i="502" s="1"/>
  <c r="X28" i="502"/>
  <c r="Z27" i="501"/>
  <c r="K26" i="501"/>
  <c r="L26" i="501" s="1"/>
  <c r="Q26" i="501" s="1"/>
  <c r="AA26" i="501" s="1"/>
  <c r="J27" i="501" s="1"/>
  <c r="N27" i="501" s="1"/>
  <c r="P27" i="501" s="1"/>
  <c r="W29" i="501"/>
  <c r="C33" i="501"/>
  <c r="H32" i="501"/>
  <c r="E32" i="501"/>
  <c r="T32" i="501"/>
  <c r="O30" i="501"/>
  <c r="M30" i="501"/>
  <c r="D31" i="501"/>
  <c r="U30" i="501"/>
  <c r="R30" i="501" s="1"/>
  <c r="V28" i="501"/>
  <c r="S28" i="501" s="1"/>
  <c r="Y28" i="501" s="1"/>
  <c r="X28" i="501"/>
  <c r="Z27" i="500"/>
  <c r="K25" i="500"/>
  <c r="L25" i="500" s="1"/>
  <c r="Q25" i="500" s="1"/>
  <c r="AA25" i="500" s="1"/>
  <c r="J26" i="500" s="1"/>
  <c r="N26" i="500" s="1"/>
  <c r="P26" i="500" s="1"/>
  <c r="W29" i="500"/>
  <c r="D31" i="500"/>
  <c r="O30" i="500"/>
  <c r="M30" i="500"/>
  <c r="U30" i="500"/>
  <c r="R30" i="500" s="1"/>
  <c r="C32" i="500"/>
  <c r="E31" i="500"/>
  <c r="H31" i="500"/>
  <c r="T31" i="500"/>
  <c r="V28" i="500"/>
  <c r="S28" i="500" s="1"/>
  <c r="Y28" i="500" s="1"/>
  <c r="Z28" i="500" s="1"/>
  <c r="W29" i="499"/>
  <c r="K25" i="499"/>
  <c r="L25" i="499" s="1"/>
  <c r="Q25" i="499" s="1"/>
  <c r="AA25" i="499" s="1"/>
  <c r="J26" i="499" s="1"/>
  <c r="C33" i="499"/>
  <c r="H32" i="499"/>
  <c r="E32" i="499"/>
  <c r="T32" i="499"/>
  <c r="D31" i="499"/>
  <c r="O30" i="499"/>
  <c r="M30" i="499"/>
  <c r="U30" i="499"/>
  <c r="R30" i="499" s="1"/>
  <c r="V28" i="499"/>
  <c r="S28" i="499" s="1"/>
  <c r="Y28" i="499" s="1"/>
  <c r="X28" i="499"/>
  <c r="K25" i="498"/>
  <c r="L25" i="498" s="1"/>
  <c r="Q25" i="498" s="1"/>
  <c r="AA25" i="498" s="1"/>
  <c r="J26" i="498" s="1"/>
  <c r="W29" i="498"/>
  <c r="D31" i="498"/>
  <c r="O30" i="498"/>
  <c r="M30" i="498"/>
  <c r="U30" i="498"/>
  <c r="R30" i="498" s="1"/>
  <c r="C34" i="498"/>
  <c r="H33" i="498"/>
  <c r="E33" i="498"/>
  <c r="T33" i="498"/>
  <c r="V28" i="498"/>
  <c r="S28" i="498" s="1"/>
  <c r="Y28" i="498" s="1"/>
  <c r="X28" i="498"/>
  <c r="Z27" i="497"/>
  <c r="K26" i="497"/>
  <c r="L26" i="497" s="1"/>
  <c r="Q26" i="497" s="1"/>
  <c r="AA26" i="497" s="1"/>
  <c r="J27" i="497" s="1"/>
  <c r="W29" i="497"/>
  <c r="V28" i="497"/>
  <c r="S28" i="497" s="1"/>
  <c r="Y28" i="497" s="1"/>
  <c r="X28" i="497"/>
  <c r="D31" i="497"/>
  <c r="O30" i="497"/>
  <c r="M30" i="497"/>
  <c r="U30" i="497"/>
  <c r="R30" i="497" s="1"/>
  <c r="C33" i="497"/>
  <c r="H32" i="497"/>
  <c r="E32" i="497"/>
  <c r="T32" i="497"/>
  <c r="Z27" i="496"/>
  <c r="K25" i="496"/>
  <c r="L25" i="496" s="1"/>
  <c r="Q25" i="496" s="1"/>
  <c r="AA25" i="496" s="1"/>
  <c r="J26" i="496" s="1"/>
  <c r="W29" i="496"/>
  <c r="X29" i="496"/>
  <c r="D31" i="496"/>
  <c r="O30" i="496"/>
  <c r="M30" i="496"/>
  <c r="R30" i="496"/>
  <c r="U30" i="496"/>
  <c r="C32" i="496"/>
  <c r="H31" i="496"/>
  <c r="E31" i="496"/>
  <c r="T31" i="496"/>
  <c r="V28" i="496"/>
  <c r="S28" i="496" s="1"/>
  <c r="Y28" i="496" s="1"/>
  <c r="X28" i="496"/>
  <c r="Z28" i="496" s="1"/>
  <c r="Z27" i="495"/>
  <c r="W29" i="495"/>
  <c r="K26" i="495"/>
  <c r="L26" i="495" s="1"/>
  <c r="Q26" i="495" s="1"/>
  <c r="AA26" i="495" s="1"/>
  <c r="J27" i="495" s="1"/>
  <c r="N27" i="495" s="1"/>
  <c r="P27" i="495" s="1"/>
  <c r="D31" i="495"/>
  <c r="O30" i="495"/>
  <c r="M30" i="495"/>
  <c r="U30" i="495"/>
  <c r="R30" i="495" s="1"/>
  <c r="V28" i="495"/>
  <c r="S28" i="495" s="1"/>
  <c r="Y28" i="495" s="1"/>
  <c r="C35" i="495"/>
  <c r="E34" i="495"/>
  <c r="H34" i="495"/>
  <c r="T34" i="495"/>
  <c r="X28" i="495"/>
  <c r="Z27" i="494"/>
  <c r="K26" i="494"/>
  <c r="L26" i="494" s="1"/>
  <c r="Q26" i="494" s="1"/>
  <c r="AA26" i="494" s="1"/>
  <c r="J27" i="494" s="1"/>
  <c r="W29" i="494"/>
  <c r="D31" i="494"/>
  <c r="O30" i="494"/>
  <c r="M30" i="494"/>
  <c r="N30" i="494" s="1"/>
  <c r="P30" i="494" s="1"/>
  <c r="U30" i="494"/>
  <c r="R30" i="494" s="1"/>
  <c r="V28" i="494"/>
  <c r="S28" i="494" s="1"/>
  <c r="Y28" i="494" s="1"/>
  <c r="C33" i="494"/>
  <c r="E32" i="494"/>
  <c r="H32" i="494"/>
  <c r="T32" i="494"/>
  <c r="X28" i="494"/>
  <c r="P29" i="493"/>
  <c r="Z27" i="493"/>
  <c r="K25" i="493"/>
  <c r="L25" i="493" s="1"/>
  <c r="Q25" i="493" s="1"/>
  <c r="AA25" i="493" s="1"/>
  <c r="J26" i="493" s="1"/>
  <c r="W29" i="493"/>
  <c r="D31" i="493"/>
  <c r="O30" i="493"/>
  <c r="M30" i="493"/>
  <c r="N30" i="493" s="1"/>
  <c r="R30" i="493"/>
  <c r="U30" i="493"/>
  <c r="C32" i="493"/>
  <c r="H31" i="493"/>
  <c r="E31" i="493"/>
  <c r="T31" i="493"/>
  <c r="V28" i="493"/>
  <c r="S28" i="493" s="1"/>
  <c r="Y28" i="493" s="1"/>
  <c r="X28" i="493"/>
  <c r="Z28" i="493" s="1"/>
  <c r="Z27" i="492"/>
  <c r="P29" i="492"/>
  <c r="W29" i="492"/>
  <c r="K26" i="492"/>
  <c r="L26" i="492" s="1"/>
  <c r="Q26" i="492" s="1"/>
  <c r="AA26" i="492" s="1"/>
  <c r="J27" i="492" s="1"/>
  <c r="O30" i="492"/>
  <c r="M30" i="492"/>
  <c r="N30" i="492" s="1"/>
  <c r="D31" i="492"/>
  <c r="U30" i="492"/>
  <c r="R30" i="492"/>
  <c r="V28" i="492"/>
  <c r="S28" i="492" s="1"/>
  <c r="Y28" i="492" s="1"/>
  <c r="X28" i="492"/>
  <c r="C33" i="492"/>
  <c r="E32" i="492"/>
  <c r="H32" i="492"/>
  <c r="T32" i="492"/>
  <c r="P29" i="491"/>
  <c r="Z27" i="491"/>
  <c r="K26" i="491"/>
  <c r="L26" i="491" s="1"/>
  <c r="Q26" i="491" s="1"/>
  <c r="AA26" i="491" s="1"/>
  <c r="J27" i="491" s="1"/>
  <c r="D31" i="491"/>
  <c r="O30" i="491"/>
  <c r="M30" i="491"/>
  <c r="N30" i="491" s="1"/>
  <c r="P30" i="491" s="1"/>
  <c r="U30" i="491"/>
  <c r="R30" i="491" s="1"/>
  <c r="W29" i="491"/>
  <c r="C33" i="491"/>
  <c r="H32" i="491"/>
  <c r="E32" i="491"/>
  <c r="T32" i="491"/>
  <c r="V28" i="491"/>
  <c r="S28" i="491" s="1"/>
  <c r="Y28" i="491" s="1"/>
  <c r="X28" i="491"/>
  <c r="Z27" i="490"/>
  <c r="W29" i="490"/>
  <c r="X29" i="490" s="1"/>
  <c r="K25" i="490"/>
  <c r="L25" i="490" s="1"/>
  <c r="Q25" i="490" s="1"/>
  <c r="AA25" i="490" s="1"/>
  <c r="J26" i="490" s="1"/>
  <c r="M30" i="490"/>
  <c r="N30" i="490" s="1"/>
  <c r="P30" i="490" s="1"/>
  <c r="D31" i="490"/>
  <c r="O30" i="490"/>
  <c r="U30" i="490"/>
  <c r="R30" i="490" s="1"/>
  <c r="V28" i="490"/>
  <c r="S28" i="490" s="1"/>
  <c r="Y28" i="490" s="1"/>
  <c r="P29" i="490"/>
  <c r="X28" i="490"/>
  <c r="C34" i="490"/>
  <c r="E33" i="490"/>
  <c r="H33" i="490"/>
  <c r="T33" i="490"/>
  <c r="Z27" i="489"/>
  <c r="W29" i="489"/>
  <c r="C33" i="489"/>
  <c r="E32" i="489"/>
  <c r="H32" i="489"/>
  <c r="T32" i="489"/>
  <c r="K26" i="489"/>
  <c r="L26" i="489" s="1"/>
  <c r="Q26" i="489" s="1"/>
  <c r="AA26" i="489" s="1"/>
  <c r="J27" i="489" s="1"/>
  <c r="N27" i="489" s="1"/>
  <c r="P27" i="489" s="1"/>
  <c r="V28" i="489"/>
  <c r="S28" i="489" s="1"/>
  <c r="Y28" i="489" s="1"/>
  <c r="M30" i="489"/>
  <c r="D31" i="489"/>
  <c r="O30" i="489"/>
  <c r="U30" i="489"/>
  <c r="R30" i="489" s="1"/>
  <c r="X28" i="489"/>
  <c r="P29" i="488"/>
  <c r="Z27" i="488"/>
  <c r="K26" i="488"/>
  <c r="L26" i="488" s="1"/>
  <c r="Q26" i="488" s="1"/>
  <c r="AA26" i="488" s="1"/>
  <c r="J27" i="488" s="1"/>
  <c r="D31" i="488"/>
  <c r="O30" i="488"/>
  <c r="M30" i="488"/>
  <c r="N30" i="488" s="1"/>
  <c r="U30" i="488"/>
  <c r="R30" i="488" s="1"/>
  <c r="W29" i="488"/>
  <c r="X29" i="488" s="1"/>
  <c r="V28" i="488"/>
  <c r="S28" i="488" s="1"/>
  <c r="Y28" i="488" s="1"/>
  <c r="Z28" i="488" s="1"/>
  <c r="C32" i="488"/>
  <c r="E31" i="488"/>
  <c r="H31" i="488"/>
  <c r="T31" i="488"/>
  <c r="Z27" i="487"/>
  <c r="K25" i="487"/>
  <c r="L25" i="487" s="1"/>
  <c r="Q25" i="487" s="1"/>
  <c r="AA25" i="487" s="1"/>
  <c r="J26" i="487" s="1"/>
  <c r="W29" i="487"/>
  <c r="P29" i="487"/>
  <c r="D31" i="487"/>
  <c r="O30" i="487"/>
  <c r="M30" i="487"/>
  <c r="N30" i="487" s="1"/>
  <c r="P30" i="487" s="1"/>
  <c r="U30" i="487"/>
  <c r="R30" i="487" s="1"/>
  <c r="C32" i="487"/>
  <c r="E31" i="487"/>
  <c r="H31" i="487"/>
  <c r="T31" i="487"/>
  <c r="V28" i="487"/>
  <c r="S28" i="487" s="1"/>
  <c r="Y28" i="487" s="1"/>
  <c r="Z28" i="487" s="1"/>
  <c r="P29" i="486"/>
  <c r="Z27" i="486"/>
  <c r="K26" i="486"/>
  <c r="L26" i="486" s="1"/>
  <c r="Q26" i="486" s="1"/>
  <c r="AA26" i="486" s="1"/>
  <c r="J27" i="486" s="1"/>
  <c r="V28" i="486"/>
  <c r="S28" i="486" s="1"/>
  <c r="Y28" i="486" s="1"/>
  <c r="D31" i="486"/>
  <c r="O30" i="486"/>
  <c r="M30" i="486"/>
  <c r="N30" i="486" s="1"/>
  <c r="P30" i="486" s="1"/>
  <c r="U30" i="486"/>
  <c r="R30" i="486"/>
  <c r="X28" i="486"/>
  <c r="C33" i="486"/>
  <c r="E32" i="486"/>
  <c r="H32" i="486"/>
  <c r="T32" i="486"/>
  <c r="W29" i="486"/>
  <c r="X29" i="486" s="1"/>
  <c r="Z27" i="485"/>
  <c r="W29" i="485"/>
  <c r="K27" i="485"/>
  <c r="L27" i="485" s="1"/>
  <c r="Q27" i="485" s="1"/>
  <c r="AA27" i="485" s="1"/>
  <c r="J28" i="485" s="1"/>
  <c r="C34" i="485"/>
  <c r="H33" i="485"/>
  <c r="E33" i="485"/>
  <c r="T33" i="485"/>
  <c r="O30" i="485"/>
  <c r="M30" i="485"/>
  <c r="D31" i="485"/>
  <c r="U30" i="485"/>
  <c r="R30" i="485"/>
  <c r="V28" i="485"/>
  <c r="S28" i="485" s="1"/>
  <c r="Y28" i="485" s="1"/>
  <c r="X28" i="485"/>
  <c r="O2" i="2"/>
  <c r="E2" i="4"/>
  <c r="F50" i="4"/>
  <c r="F36" i="4"/>
  <c r="F22" i="4"/>
  <c r="F47" i="4"/>
  <c r="F41" i="4"/>
  <c r="F38" i="4"/>
  <c r="F35" i="4"/>
  <c r="F46" i="4"/>
  <c r="F18" i="4"/>
  <c r="G18" i="4" s="1"/>
  <c r="F54" i="4"/>
  <c r="F40" i="4"/>
  <c r="F26" i="4"/>
  <c r="F37" i="4"/>
  <c r="F48" i="4"/>
  <c r="F42" i="4"/>
  <c r="F19" i="4"/>
  <c r="F44" i="4"/>
  <c r="F30" i="4"/>
  <c r="F17" i="4"/>
  <c r="F49" i="4"/>
  <c r="F52" i="4"/>
  <c r="F24" i="4"/>
  <c r="F32" i="4"/>
  <c r="F29" i="4"/>
  <c r="F27" i="4"/>
  <c r="F21" i="4"/>
  <c r="F23" i="4"/>
  <c r="F53" i="4"/>
  <c r="F34" i="4"/>
  <c r="F39" i="4"/>
  <c r="F43" i="4"/>
  <c r="F51" i="4"/>
  <c r="F31" i="4"/>
  <c r="F45" i="4"/>
  <c r="F20" i="4"/>
  <c r="F25" i="4"/>
  <c r="F33" i="4"/>
  <c r="F28" i="4"/>
  <c r="O21" i="4"/>
  <c r="H24" i="4"/>
  <c r="B25" i="4"/>
  <c r="D22" i="4"/>
  <c r="A24" i="4"/>
  <c r="C25" i="4"/>
  <c r="E24" i="4"/>
  <c r="K26" i="548" l="1"/>
  <c r="L26" i="548" s="1"/>
  <c r="Q26" i="548" s="1"/>
  <c r="AA26" i="548" s="1"/>
  <c r="J27" i="548" s="1"/>
  <c r="D32" i="548"/>
  <c r="O31" i="548"/>
  <c r="M31" i="548"/>
  <c r="U31" i="548"/>
  <c r="R31" i="548" s="1"/>
  <c r="C36" i="548"/>
  <c r="H35" i="548"/>
  <c r="E35" i="548"/>
  <c r="T35" i="548"/>
  <c r="V29" i="548"/>
  <c r="S29" i="548" s="1"/>
  <c r="Y29" i="548" s="1"/>
  <c r="X29" i="548"/>
  <c r="W30" i="548"/>
  <c r="X30" i="548" s="1"/>
  <c r="K27" i="547"/>
  <c r="L27" i="547" s="1"/>
  <c r="Q27" i="547" s="1"/>
  <c r="AA27" i="547" s="1"/>
  <c r="J28" i="547" s="1"/>
  <c r="W30" i="547"/>
  <c r="C34" i="547"/>
  <c r="H33" i="547"/>
  <c r="E33" i="547"/>
  <c r="T33" i="547"/>
  <c r="D32" i="547"/>
  <c r="O31" i="547"/>
  <c r="M31" i="547"/>
  <c r="U31" i="547"/>
  <c r="R31" i="547"/>
  <c r="V29" i="547"/>
  <c r="S29" i="547" s="1"/>
  <c r="Y29" i="547" s="1"/>
  <c r="Z29" i="547" s="1"/>
  <c r="W30" i="546"/>
  <c r="C35" i="546"/>
  <c r="H34" i="546"/>
  <c r="E34" i="546"/>
  <c r="T34" i="546"/>
  <c r="K27" i="546"/>
  <c r="L27" i="546" s="1"/>
  <c r="Q27" i="546" s="1"/>
  <c r="AA27" i="546" s="1"/>
  <c r="J28" i="546" s="1"/>
  <c r="V29" i="546"/>
  <c r="S29" i="546" s="1"/>
  <c r="Y29" i="546" s="1"/>
  <c r="O31" i="546"/>
  <c r="M31" i="546"/>
  <c r="D32" i="546"/>
  <c r="R31" i="546"/>
  <c r="U31" i="546"/>
  <c r="X29" i="546"/>
  <c r="K26" i="545"/>
  <c r="L26" i="545" s="1"/>
  <c r="Q26" i="545" s="1"/>
  <c r="AA26" i="545" s="1"/>
  <c r="J27" i="545" s="1"/>
  <c r="W30" i="545"/>
  <c r="D32" i="545"/>
  <c r="O31" i="545"/>
  <c r="M31" i="545"/>
  <c r="U31" i="545"/>
  <c r="R31" i="545" s="1"/>
  <c r="C33" i="545"/>
  <c r="E32" i="545"/>
  <c r="H32" i="545"/>
  <c r="T32" i="545"/>
  <c r="V29" i="545"/>
  <c r="S29" i="545" s="1"/>
  <c r="Y29" i="545" s="1"/>
  <c r="X29" i="545"/>
  <c r="Z29" i="545" s="1"/>
  <c r="K26" i="544"/>
  <c r="L26" i="544" s="1"/>
  <c r="Q26" i="544" s="1"/>
  <c r="AA26" i="544" s="1"/>
  <c r="J27" i="544" s="1"/>
  <c r="D32" i="544"/>
  <c r="O31" i="544"/>
  <c r="M31" i="544"/>
  <c r="U31" i="544"/>
  <c r="R31" i="544" s="1"/>
  <c r="V29" i="544"/>
  <c r="S29" i="544" s="1"/>
  <c r="Y29" i="544" s="1"/>
  <c r="C33" i="544"/>
  <c r="E32" i="544"/>
  <c r="H32" i="544"/>
  <c r="T32" i="544"/>
  <c r="X29" i="544"/>
  <c r="W30" i="544"/>
  <c r="X30" i="544" s="1"/>
  <c r="K27" i="543"/>
  <c r="L27" i="543" s="1"/>
  <c r="Q27" i="543" s="1"/>
  <c r="AA27" i="543" s="1"/>
  <c r="J28" i="543" s="1"/>
  <c r="V29" i="543"/>
  <c r="S29" i="543" s="1"/>
  <c r="Y29" i="543" s="1"/>
  <c r="C34" i="543"/>
  <c r="E33" i="543"/>
  <c r="H33" i="543"/>
  <c r="T33" i="543"/>
  <c r="X29" i="543"/>
  <c r="W30" i="543"/>
  <c r="X30" i="543" s="1"/>
  <c r="D32" i="543"/>
  <c r="O31" i="543"/>
  <c r="M31" i="543"/>
  <c r="U31" i="543"/>
  <c r="R31" i="543"/>
  <c r="Z28" i="542"/>
  <c r="V29" i="542"/>
  <c r="S29" i="542" s="1"/>
  <c r="Y29" i="542" s="1"/>
  <c r="W30" i="542"/>
  <c r="X29" i="542"/>
  <c r="D32" i="542"/>
  <c r="O31" i="542"/>
  <c r="M31" i="542"/>
  <c r="U31" i="542"/>
  <c r="R31" i="542"/>
  <c r="C34" i="542"/>
  <c r="H33" i="542"/>
  <c r="E33" i="542"/>
  <c r="T33" i="542"/>
  <c r="K27" i="542"/>
  <c r="L27" i="542" s="1"/>
  <c r="Q27" i="542" s="1"/>
  <c r="AA27" i="542" s="1"/>
  <c r="J28" i="542" s="1"/>
  <c r="P30" i="541"/>
  <c r="C34" i="541"/>
  <c r="H33" i="541"/>
  <c r="E33" i="541"/>
  <c r="T33" i="541"/>
  <c r="O31" i="541"/>
  <c r="M31" i="541"/>
  <c r="D32" i="541"/>
  <c r="U31" i="541"/>
  <c r="R31" i="541" s="1"/>
  <c r="K27" i="541"/>
  <c r="L27" i="541" s="1"/>
  <c r="Q27" i="541" s="1"/>
  <c r="AA27" i="541" s="1"/>
  <c r="J28" i="541" s="1"/>
  <c r="V29" i="541"/>
  <c r="S29" i="541" s="1"/>
  <c r="Y29" i="541" s="1"/>
  <c r="W30" i="541"/>
  <c r="X30" i="541" s="1"/>
  <c r="X29" i="541"/>
  <c r="P30" i="540"/>
  <c r="Z28" i="540"/>
  <c r="W30" i="540"/>
  <c r="K27" i="540"/>
  <c r="L27" i="540" s="1"/>
  <c r="Q27" i="540" s="1"/>
  <c r="AA27" i="540" s="1"/>
  <c r="J28" i="540" s="1"/>
  <c r="D32" i="540"/>
  <c r="O31" i="540"/>
  <c r="M31" i="540"/>
  <c r="U31" i="540"/>
  <c r="R31" i="540"/>
  <c r="C34" i="540"/>
  <c r="E33" i="540"/>
  <c r="H33" i="540"/>
  <c r="T33" i="540"/>
  <c r="V29" i="540"/>
  <c r="S29" i="540" s="1"/>
  <c r="Y29" i="540" s="1"/>
  <c r="Z29" i="540" s="1"/>
  <c r="K26" i="539"/>
  <c r="L26" i="539" s="1"/>
  <c r="Q26" i="539" s="1"/>
  <c r="AA26" i="539" s="1"/>
  <c r="J27" i="539" s="1"/>
  <c r="D32" i="539"/>
  <c r="O31" i="539"/>
  <c r="M31" i="539"/>
  <c r="U31" i="539"/>
  <c r="R31" i="539" s="1"/>
  <c r="W30" i="539"/>
  <c r="C35" i="539"/>
  <c r="E34" i="539"/>
  <c r="H34" i="539"/>
  <c r="T34" i="539"/>
  <c r="V29" i="539"/>
  <c r="S29" i="539" s="1"/>
  <c r="Y29" i="539" s="1"/>
  <c r="Z29" i="539" s="1"/>
  <c r="P30" i="538"/>
  <c r="Z28" i="538"/>
  <c r="W30" i="538"/>
  <c r="D32" i="538"/>
  <c r="O31" i="538"/>
  <c r="M31" i="538"/>
  <c r="U31" i="538"/>
  <c r="R31" i="538"/>
  <c r="K27" i="538"/>
  <c r="L27" i="538" s="1"/>
  <c r="Q27" i="538" s="1"/>
  <c r="AA27" i="538" s="1"/>
  <c r="J28" i="538" s="1"/>
  <c r="C34" i="538"/>
  <c r="E33" i="538"/>
  <c r="H33" i="538"/>
  <c r="T33" i="538"/>
  <c r="V29" i="538"/>
  <c r="S29" i="538" s="1"/>
  <c r="Y29" i="538" s="1"/>
  <c r="X29" i="538"/>
  <c r="P30" i="537"/>
  <c r="K26" i="537"/>
  <c r="L26" i="537" s="1"/>
  <c r="Q26" i="537" s="1"/>
  <c r="AA26" i="537" s="1"/>
  <c r="J27" i="537" s="1"/>
  <c r="C33" i="537"/>
  <c r="E32" i="537"/>
  <c r="H32" i="537"/>
  <c r="T32" i="537"/>
  <c r="M31" i="537"/>
  <c r="D32" i="537"/>
  <c r="O31" i="537"/>
  <c r="U31" i="537"/>
  <c r="R31" i="537" s="1"/>
  <c r="V29" i="537"/>
  <c r="S29" i="537" s="1"/>
  <c r="Y29" i="537" s="1"/>
  <c r="X29" i="537"/>
  <c r="W30" i="537"/>
  <c r="X30" i="537" s="1"/>
  <c r="Z28" i="536"/>
  <c r="W30" i="536"/>
  <c r="M31" i="536"/>
  <c r="D32" i="536"/>
  <c r="O31" i="536"/>
  <c r="R31" i="536"/>
  <c r="U31" i="536"/>
  <c r="P30" i="536"/>
  <c r="V29" i="536"/>
  <c r="S29" i="536" s="1"/>
  <c r="Y29" i="536" s="1"/>
  <c r="Z29" i="536" s="1"/>
  <c r="C34" i="536"/>
  <c r="E33" i="536"/>
  <c r="H33" i="536"/>
  <c r="T33" i="536"/>
  <c r="K26" i="536"/>
  <c r="L26" i="536" s="1"/>
  <c r="Q26" i="536" s="1"/>
  <c r="AA26" i="536" s="1"/>
  <c r="J27" i="536" s="1"/>
  <c r="Z28" i="535"/>
  <c r="K26" i="535"/>
  <c r="L26" i="535" s="1"/>
  <c r="Q26" i="535" s="1"/>
  <c r="AA26" i="535" s="1"/>
  <c r="J27" i="535" s="1"/>
  <c r="N27" i="535" s="1"/>
  <c r="P27" i="535" s="1"/>
  <c r="W30" i="535"/>
  <c r="X30" i="535" s="1"/>
  <c r="D32" i="535"/>
  <c r="O31" i="535"/>
  <c r="M31" i="535"/>
  <c r="R31" i="535"/>
  <c r="U31" i="535"/>
  <c r="C33" i="535"/>
  <c r="H32" i="535"/>
  <c r="E32" i="535"/>
  <c r="T32" i="535"/>
  <c r="V29" i="535"/>
  <c r="S29" i="535" s="1"/>
  <c r="Y29" i="535" s="1"/>
  <c r="Z29" i="535" s="1"/>
  <c r="P30" i="534"/>
  <c r="K27" i="534"/>
  <c r="L27" i="534" s="1"/>
  <c r="Q27" i="534" s="1"/>
  <c r="AA27" i="534" s="1"/>
  <c r="J28" i="534" s="1"/>
  <c r="W30" i="534"/>
  <c r="X30" i="534" s="1"/>
  <c r="D32" i="534"/>
  <c r="O31" i="534"/>
  <c r="M31" i="534"/>
  <c r="U31" i="534"/>
  <c r="R31" i="534" s="1"/>
  <c r="C33" i="534"/>
  <c r="E32" i="534"/>
  <c r="H32" i="534"/>
  <c r="T32" i="534"/>
  <c r="V29" i="534"/>
  <c r="S29" i="534" s="1"/>
  <c r="Y29" i="534" s="1"/>
  <c r="X29" i="534"/>
  <c r="Z29" i="534" s="1"/>
  <c r="Z28" i="533"/>
  <c r="K27" i="533"/>
  <c r="L27" i="533" s="1"/>
  <c r="Q27" i="533" s="1"/>
  <c r="AA27" i="533" s="1"/>
  <c r="J28" i="533" s="1"/>
  <c r="D32" i="533"/>
  <c r="M31" i="533"/>
  <c r="O31" i="533"/>
  <c r="U31" i="533"/>
  <c r="R31" i="533" s="1"/>
  <c r="C34" i="533"/>
  <c r="H33" i="533"/>
  <c r="E33" i="533"/>
  <c r="T33" i="533"/>
  <c r="W30" i="533"/>
  <c r="P30" i="533"/>
  <c r="V29" i="533"/>
  <c r="S29" i="533" s="1"/>
  <c r="Y29" i="533" s="1"/>
  <c r="X29" i="533"/>
  <c r="Z28" i="532"/>
  <c r="K27" i="532"/>
  <c r="L27" i="532" s="1"/>
  <c r="Q27" i="532" s="1"/>
  <c r="AA27" i="532" s="1"/>
  <c r="J28" i="532" s="1"/>
  <c r="W30" i="532"/>
  <c r="P30" i="532"/>
  <c r="C34" i="532"/>
  <c r="H33" i="532"/>
  <c r="E33" i="532"/>
  <c r="T33" i="532"/>
  <c r="D32" i="532"/>
  <c r="O31" i="532"/>
  <c r="M31" i="532"/>
  <c r="U31" i="532"/>
  <c r="R31" i="532"/>
  <c r="V29" i="532"/>
  <c r="S29" i="532" s="1"/>
  <c r="Y29" i="532" s="1"/>
  <c r="X29" i="532"/>
  <c r="Z28" i="531"/>
  <c r="W30" i="531"/>
  <c r="K27" i="531"/>
  <c r="L27" i="531" s="1"/>
  <c r="Q27" i="531" s="1"/>
  <c r="AA27" i="531" s="1"/>
  <c r="J28" i="531" s="1"/>
  <c r="V29" i="531"/>
  <c r="S29" i="531" s="1"/>
  <c r="Y29" i="531" s="1"/>
  <c r="X29" i="531"/>
  <c r="D32" i="531"/>
  <c r="O31" i="531"/>
  <c r="M31" i="531"/>
  <c r="R31" i="531"/>
  <c r="U31" i="531"/>
  <c r="C34" i="531"/>
  <c r="H33" i="531"/>
  <c r="E33" i="531"/>
  <c r="T33" i="531"/>
  <c r="K27" i="530"/>
  <c r="L27" i="530" s="1"/>
  <c r="Q27" i="530" s="1"/>
  <c r="AA27" i="530" s="1"/>
  <c r="J28" i="530" s="1"/>
  <c r="M31" i="530"/>
  <c r="D32" i="530"/>
  <c r="O31" i="530"/>
  <c r="U31" i="530"/>
  <c r="R31" i="530"/>
  <c r="P30" i="530"/>
  <c r="V29" i="530"/>
  <c r="S29" i="530" s="1"/>
  <c r="Y29" i="530" s="1"/>
  <c r="C34" i="530"/>
  <c r="H33" i="530"/>
  <c r="E33" i="530"/>
  <c r="T33" i="530"/>
  <c r="X29" i="530"/>
  <c r="X30" i="530"/>
  <c r="W30" i="530"/>
  <c r="Z28" i="529"/>
  <c r="K27" i="529"/>
  <c r="L27" i="529" s="1"/>
  <c r="Q27" i="529" s="1"/>
  <c r="AA27" i="529" s="1"/>
  <c r="J28" i="529" s="1"/>
  <c r="W30" i="529"/>
  <c r="D32" i="529"/>
  <c r="O31" i="529"/>
  <c r="M31" i="529"/>
  <c r="R31" i="529"/>
  <c r="U31" i="529"/>
  <c r="V29" i="529"/>
  <c r="S29" i="529" s="1"/>
  <c r="Y29" i="529" s="1"/>
  <c r="C34" i="529"/>
  <c r="H33" i="529"/>
  <c r="E33" i="529"/>
  <c r="T33" i="529"/>
  <c r="X29" i="529"/>
  <c r="Z29" i="529" s="1"/>
  <c r="W30" i="528"/>
  <c r="P30" i="528"/>
  <c r="D32" i="528"/>
  <c r="O31" i="528"/>
  <c r="M31" i="528"/>
  <c r="U31" i="528"/>
  <c r="R31" i="528" s="1"/>
  <c r="C34" i="528"/>
  <c r="H33" i="528"/>
  <c r="E33" i="528"/>
  <c r="T33" i="528"/>
  <c r="V29" i="528"/>
  <c r="S29" i="528" s="1"/>
  <c r="Y29" i="528" s="1"/>
  <c r="X29" i="528"/>
  <c r="K26" i="528"/>
  <c r="L26" i="528" s="1"/>
  <c r="Q26" i="528" s="1"/>
  <c r="AA26" i="528" s="1"/>
  <c r="J27" i="528" s="1"/>
  <c r="Z29" i="527"/>
  <c r="K27" i="527"/>
  <c r="L27" i="527" s="1"/>
  <c r="Q27" i="527" s="1"/>
  <c r="AA27" i="527" s="1"/>
  <c r="J28" i="527" s="1"/>
  <c r="W31" i="527"/>
  <c r="X31" i="527" s="1"/>
  <c r="C34" i="527"/>
  <c r="H33" i="527"/>
  <c r="E33" i="527"/>
  <c r="T33" i="527"/>
  <c r="D33" i="527"/>
  <c r="O32" i="527"/>
  <c r="M32" i="527"/>
  <c r="R32" i="527"/>
  <c r="U32" i="527"/>
  <c r="V30" i="527"/>
  <c r="S30" i="527" s="1"/>
  <c r="Y30" i="527" s="1"/>
  <c r="X30" i="527"/>
  <c r="W30" i="526"/>
  <c r="M31" i="526"/>
  <c r="O31" i="526"/>
  <c r="D32" i="526"/>
  <c r="U31" i="526"/>
  <c r="R31" i="526" s="1"/>
  <c r="V29" i="526"/>
  <c r="S29" i="526" s="1"/>
  <c r="Y29" i="526" s="1"/>
  <c r="C34" i="526"/>
  <c r="E33" i="526"/>
  <c r="H33" i="526"/>
  <c r="T33" i="526"/>
  <c r="X29" i="526"/>
  <c r="K27" i="526"/>
  <c r="L27" i="526" s="1"/>
  <c r="Q27" i="526" s="1"/>
  <c r="AA27" i="526" s="1"/>
  <c r="J28" i="526" s="1"/>
  <c r="P30" i="525"/>
  <c r="Z28" i="525"/>
  <c r="K27" i="525"/>
  <c r="L27" i="525" s="1"/>
  <c r="Q27" i="525" s="1"/>
  <c r="AA27" i="525" s="1"/>
  <c r="J28" i="525" s="1"/>
  <c r="W30" i="525"/>
  <c r="X30" i="525" s="1"/>
  <c r="C36" i="525"/>
  <c r="H35" i="525"/>
  <c r="E35" i="525"/>
  <c r="T35" i="525"/>
  <c r="M31" i="525"/>
  <c r="O31" i="525"/>
  <c r="D32" i="525"/>
  <c r="U31" i="525"/>
  <c r="R31" i="525" s="1"/>
  <c r="V29" i="525"/>
  <c r="S29" i="525" s="1"/>
  <c r="Y29" i="525" s="1"/>
  <c r="Z29" i="525" s="1"/>
  <c r="Z28" i="524"/>
  <c r="K27" i="524"/>
  <c r="L27" i="524" s="1"/>
  <c r="Q27" i="524" s="1"/>
  <c r="AA27" i="524" s="1"/>
  <c r="J28" i="524" s="1"/>
  <c r="W30" i="524"/>
  <c r="X30" i="524" s="1"/>
  <c r="C34" i="524"/>
  <c r="E33" i="524"/>
  <c r="H33" i="524"/>
  <c r="T33" i="524"/>
  <c r="V29" i="524"/>
  <c r="S29" i="524" s="1"/>
  <c r="Y29" i="524" s="1"/>
  <c r="D32" i="524"/>
  <c r="O31" i="524"/>
  <c r="M31" i="524"/>
  <c r="R31" i="524"/>
  <c r="U31" i="524"/>
  <c r="X29" i="524"/>
  <c r="P30" i="523"/>
  <c r="W30" i="523"/>
  <c r="K27" i="523"/>
  <c r="L27" i="523" s="1"/>
  <c r="Q27" i="523" s="1"/>
  <c r="AA27" i="523" s="1"/>
  <c r="J28" i="523" s="1"/>
  <c r="C34" i="523"/>
  <c r="H33" i="523"/>
  <c r="E33" i="523"/>
  <c r="T33" i="523"/>
  <c r="D32" i="523"/>
  <c r="O31" i="523"/>
  <c r="M31" i="523"/>
  <c r="U31" i="523"/>
  <c r="R31" i="523"/>
  <c r="V29" i="523"/>
  <c r="S29" i="523" s="1"/>
  <c r="Y29" i="523" s="1"/>
  <c r="X29" i="523"/>
  <c r="V29" i="522"/>
  <c r="S29" i="522" s="1"/>
  <c r="Y29" i="522" s="1"/>
  <c r="X29" i="522"/>
  <c r="Z29" i="522" s="1"/>
  <c r="C34" i="522"/>
  <c r="E33" i="522"/>
  <c r="H33" i="522"/>
  <c r="T33" i="522"/>
  <c r="K27" i="522"/>
  <c r="L27" i="522" s="1"/>
  <c r="Q27" i="522" s="1"/>
  <c r="AA27" i="522" s="1"/>
  <c r="J28" i="522" s="1"/>
  <c r="W30" i="522"/>
  <c r="X30" i="522" s="1"/>
  <c r="M31" i="522"/>
  <c r="D32" i="522"/>
  <c r="O31" i="522"/>
  <c r="U31" i="522"/>
  <c r="R31" i="522" s="1"/>
  <c r="P30" i="521"/>
  <c r="Z28" i="521"/>
  <c r="K27" i="521"/>
  <c r="L27" i="521" s="1"/>
  <c r="Q27" i="521" s="1"/>
  <c r="AA27" i="521" s="1"/>
  <c r="J28" i="521" s="1"/>
  <c r="W30" i="521"/>
  <c r="X30" i="521" s="1"/>
  <c r="D32" i="521"/>
  <c r="O31" i="521"/>
  <c r="M31" i="521"/>
  <c r="U31" i="521"/>
  <c r="R31" i="521"/>
  <c r="C35" i="521"/>
  <c r="E34" i="521"/>
  <c r="H34" i="521"/>
  <c r="T34" i="521"/>
  <c r="V29" i="521"/>
  <c r="S29" i="521" s="1"/>
  <c r="Y29" i="521" s="1"/>
  <c r="X29" i="521"/>
  <c r="Z28" i="520"/>
  <c r="W30" i="520"/>
  <c r="V29" i="520"/>
  <c r="S29" i="520" s="1"/>
  <c r="Y29" i="520" s="1"/>
  <c r="X29" i="520"/>
  <c r="K28" i="520"/>
  <c r="L28" i="520" s="1"/>
  <c r="Q28" i="520" s="1"/>
  <c r="AA28" i="520" s="1"/>
  <c r="J29" i="520" s="1"/>
  <c r="D32" i="520"/>
  <c r="O31" i="520"/>
  <c r="M31" i="520"/>
  <c r="U31" i="520"/>
  <c r="R31" i="520" s="1"/>
  <c r="C35" i="520"/>
  <c r="E34" i="520"/>
  <c r="H34" i="520"/>
  <c r="T34" i="520"/>
  <c r="W31" i="519"/>
  <c r="X31" i="519"/>
  <c r="C34" i="519"/>
  <c r="E33" i="519"/>
  <c r="H33" i="519"/>
  <c r="T33" i="519"/>
  <c r="D33" i="519"/>
  <c r="O32" i="519"/>
  <c r="M32" i="519"/>
  <c r="N32" i="519" s="1"/>
  <c r="U32" i="519"/>
  <c r="R32" i="519" s="1"/>
  <c r="K26" i="519"/>
  <c r="L26" i="519" s="1"/>
  <c r="Q26" i="519" s="1"/>
  <c r="AA26" i="519" s="1"/>
  <c r="J27" i="519" s="1"/>
  <c r="V30" i="519"/>
  <c r="S30" i="519" s="1"/>
  <c r="Y30" i="519" s="1"/>
  <c r="X30" i="519"/>
  <c r="Z30" i="519" s="1"/>
  <c r="Z28" i="518"/>
  <c r="W30" i="518"/>
  <c r="D32" i="518"/>
  <c r="O31" i="518"/>
  <c r="M31" i="518"/>
  <c r="N31" i="518" s="1"/>
  <c r="P31" i="518" s="1"/>
  <c r="U31" i="518"/>
  <c r="R31" i="518" s="1"/>
  <c r="K27" i="518"/>
  <c r="L27" i="518" s="1"/>
  <c r="Q27" i="518" s="1"/>
  <c r="AA27" i="518" s="1"/>
  <c r="J28" i="518" s="1"/>
  <c r="C34" i="518"/>
  <c r="E33" i="518"/>
  <c r="H33" i="518"/>
  <c r="T33" i="518"/>
  <c r="V29" i="518"/>
  <c r="S29" i="518" s="1"/>
  <c r="Y29" i="518" s="1"/>
  <c r="X29" i="518"/>
  <c r="Z29" i="518" s="1"/>
  <c r="P30" i="517"/>
  <c r="Z28" i="517"/>
  <c r="K27" i="517"/>
  <c r="L27" i="517" s="1"/>
  <c r="Q27" i="517" s="1"/>
  <c r="AA27" i="517" s="1"/>
  <c r="J28" i="517" s="1"/>
  <c r="W30" i="517"/>
  <c r="X30" i="517" s="1"/>
  <c r="V29" i="517"/>
  <c r="S29" i="517" s="1"/>
  <c r="Y29" i="517" s="1"/>
  <c r="M31" i="517"/>
  <c r="N31" i="517" s="1"/>
  <c r="D32" i="517"/>
  <c r="O31" i="517"/>
  <c r="U31" i="517"/>
  <c r="R31" i="517" s="1"/>
  <c r="C34" i="517"/>
  <c r="H33" i="517"/>
  <c r="E33" i="517"/>
  <c r="T33" i="517"/>
  <c r="X29" i="517"/>
  <c r="Z28" i="516"/>
  <c r="W30" i="516"/>
  <c r="C34" i="516"/>
  <c r="E33" i="516"/>
  <c r="H33" i="516"/>
  <c r="T33" i="516"/>
  <c r="D32" i="516"/>
  <c r="O31" i="516"/>
  <c r="M31" i="516"/>
  <c r="N31" i="516" s="1"/>
  <c r="U31" i="516"/>
  <c r="R31" i="516" s="1"/>
  <c r="V29" i="516"/>
  <c r="S29" i="516" s="1"/>
  <c r="Y29" i="516" s="1"/>
  <c r="Z29" i="516" s="1"/>
  <c r="K27" i="516"/>
  <c r="L27" i="516" s="1"/>
  <c r="Q27" i="516" s="1"/>
  <c r="AA27" i="516" s="1"/>
  <c r="J28" i="516" s="1"/>
  <c r="W30" i="515"/>
  <c r="C33" i="515"/>
  <c r="E32" i="515"/>
  <c r="H32" i="515"/>
  <c r="T32" i="515"/>
  <c r="D32" i="515"/>
  <c r="O31" i="515"/>
  <c r="M31" i="515"/>
  <c r="N31" i="515" s="1"/>
  <c r="U31" i="515"/>
  <c r="R31" i="515" s="1"/>
  <c r="K26" i="515"/>
  <c r="L26" i="515" s="1"/>
  <c r="Q26" i="515" s="1"/>
  <c r="AA26" i="515" s="1"/>
  <c r="J27" i="515" s="1"/>
  <c r="V29" i="515"/>
  <c r="S29" i="515" s="1"/>
  <c r="Y29" i="515" s="1"/>
  <c r="X29" i="515"/>
  <c r="W30" i="514"/>
  <c r="K26" i="514"/>
  <c r="L26" i="514" s="1"/>
  <c r="Q26" i="514" s="1"/>
  <c r="AA26" i="514" s="1"/>
  <c r="J27" i="514" s="1"/>
  <c r="P30" i="514"/>
  <c r="C33" i="514"/>
  <c r="E32" i="514"/>
  <c r="H32" i="514"/>
  <c r="T32" i="514"/>
  <c r="D32" i="514"/>
  <c r="O31" i="514"/>
  <c r="M31" i="514"/>
  <c r="N31" i="514" s="1"/>
  <c r="P31" i="514" s="1"/>
  <c r="U31" i="514"/>
  <c r="R31" i="514" s="1"/>
  <c r="V29" i="514"/>
  <c r="S29" i="514" s="1"/>
  <c r="Y29" i="514" s="1"/>
  <c r="X29" i="514"/>
  <c r="W30" i="513"/>
  <c r="X30" i="513" s="1"/>
  <c r="K28" i="513"/>
  <c r="L28" i="513" s="1"/>
  <c r="Q28" i="513" s="1"/>
  <c r="AA28" i="513" s="1"/>
  <c r="J29" i="513" s="1"/>
  <c r="D32" i="513"/>
  <c r="O31" i="513"/>
  <c r="M31" i="513"/>
  <c r="N31" i="513" s="1"/>
  <c r="P31" i="513" s="1"/>
  <c r="U31" i="513"/>
  <c r="R31" i="513" s="1"/>
  <c r="C34" i="513"/>
  <c r="E33" i="513"/>
  <c r="H33" i="513"/>
  <c r="T33" i="513"/>
  <c r="V29" i="513"/>
  <c r="S29" i="513" s="1"/>
  <c r="Y29" i="513" s="1"/>
  <c r="Z29" i="513" s="1"/>
  <c r="K26" i="512"/>
  <c r="L26" i="512" s="1"/>
  <c r="Q26" i="512" s="1"/>
  <c r="AA26" i="512" s="1"/>
  <c r="J27" i="512" s="1"/>
  <c r="W30" i="512"/>
  <c r="D32" i="512"/>
  <c r="O31" i="512"/>
  <c r="M31" i="512"/>
  <c r="N31" i="512" s="1"/>
  <c r="U31" i="512"/>
  <c r="R31" i="512" s="1"/>
  <c r="C33" i="512"/>
  <c r="H32" i="512"/>
  <c r="E32" i="512"/>
  <c r="T32" i="512"/>
  <c r="V29" i="512"/>
  <c r="S29" i="512" s="1"/>
  <c r="Y29" i="512" s="1"/>
  <c r="X29" i="512"/>
  <c r="Z29" i="512" s="1"/>
  <c r="Z28" i="511"/>
  <c r="P30" i="511"/>
  <c r="W30" i="511"/>
  <c r="K27" i="511"/>
  <c r="L27" i="511" s="1"/>
  <c r="Q27" i="511" s="1"/>
  <c r="AA27" i="511" s="1"/>
  <c r="J28" i="511" s="1"/>
  <c r="C34" i="511"/>
  <c r="E33" i="511"/>
  <c r="H33" i="511"/>
  <c r="T33" i="511"/>
  <c r="M31" i="511"/>
  <c r="N31" i="511" s="1"/>
  <c r="D32" i="511"/>
  <c r="O31" i="511"/>
  <c r="U31" i="511"/>
  <c r="R31" i="511"/>
  <c r="V29" i="511"/>
  <c r="S29" i="511" s="1"/>
  <c r="Y29" i="511" s="1"/>
  <c r="Z29" i="511" s="1"/>
  <c r="K26" i="510"/>
  <c r="L26" i="510" s="1"/>
  <c r="Q26" i="510" s="1"/>
  <c r="AA26" i="510" s="1"/>
  <c r="J27" i="510" s="1"/>
  <c r="W30" i="510"/>
  <c r="C33" i="510"/>
  <c r="H32" i="510"/>
  <c r="E32" i="510"/>
  <c r="T32" i="510"/>
  <c r="M31" i="510"/>
  <c r="N31" i="510" s="1"/>
  <c r="P31" i="510" s="1"/>
  <c r="D32" i="510"/>
  <c r="O31" i="510"/>
  <c r="U31" i="510"/>
  <c r="R31" i="510" s="1"/>
  <c r="V29" i="510"/>
  <c r="S29" i="510" s="1"/>
  <c r="Y29" i="510" s="1"/>
  <c r="X29" i="510"/>
  <c r="Z28" i="509"/>
  <c r="W30" i="509"/>
  <c r="K27" i="509"/>
  <c r="L27" i="509" s="1"/>
  <c r="Q27" i="509" s="1"/>
  <c r="AA27" i="509" s="1"/>
  <c r="J28" i="509" s="1"/>
  <c r="N28" i="509" s="1"/>
  <c r="P28" i="509" s="1"/>
  <c r="D32" i="509"/>
  <c r="O31" i="509"/>
  <c r="M31" i="509"/>
  <c r="U31" i="509"/>
  <c r="R31" i="509" s="1"/>
  <c r="C34" i="509"/>
  <c r="H33" i="509"/>
  <c r="E33" i="509"/>
  <c r="T33" i="509"/>
  <c r="V29" i="509"/>
  <c r="S29" i="509" s="1"/>
  <c r="Y29" i="509" s="1"/>
  <c r="Z29" i="509" s="1"/>
  <c r="Z28" i="508"/>
  <c r="K27" i="508"/>
  <c r="L27" i="508" s="1"/>
  <c r="Q27" i="508" s="1"/>
  <c r="AA27" i="508" s="1"/>
  <c r="J28" i="508" s="1"/>
  <c r="N28" i="508" s="1"/>
  <c r="P28" i="508" s="1"/>
  <c r="W30" i="508"/>
  <c r="C34" i="508"/>
  <c r="H33" i="508"/>
  <c r="E33" i="508"/>
  <c r="T33" i="508"/>
  <c r="V29" i="508"/>
  <c r="S29" i="508" s="1"/>
  <c r="Y29" i="508" s="1"/>
  <c r="D32" i="508"/>
  <c r="O31" i="508"/>
  <c r="M31" i="508"/>
  <c r="U31" i="508"/>
  <c r="R31" i="508" s="1"/>
  <c r="X29" i="508"/>
  <c r="Z28" i="507"/>
  <c r="W30" i="507"/>
  <c r="K27" i="507"/>
  <c r="L27" i="507" s="1"/>
  <c r="Q27" i="507" s="1"/>
  <c r="AA27" i="507" s="1"/>
  <c r="J28" i="507" s="1"/>
  <c r="N28" i="507" s="1"/>
  <c r="P28" i="507" s="1"/>
  <c r="D32" i="507"/>
  <c r="O31" i="507"/>
  <c r="M31" i="507"/>
  <c r="U31" i="507"/>
  <c r="R31" i="507" s="1"/>
  <c r="C34" i="507"/>
  <c r="E33" i="507"/>
  <c r="H33" i="507"/>
  <c r="T33" i="507"/>
  <c r="V29" i="507"/>
  <c r="S29" i="507" s="1"/>
  <c r="Y29" i="507" s="1"/>
  <c r="X29" i="507"/>
  <c r="Z28" i="506"/>
  <c r="K27" i="506"/>
  <c r="L27" i="506" s="1"/>
  <c r="Q27" i="506" s="1"/>
  <c r="AA27" i="506" s="1"/>
  <c r="J28" i="506" s="1"/>
  <c r="N28" i="506" s="1"/>
  <c r="P28" i="506" s="1"/>
  <c r="W30" i="506"/>
  <c r="V29" i="506"/>
  <c r="S29" i="506" s="1"/>
  <c r="Y29" i="506" s="1"/>
  <c r="C34" i="506"/>
  <c r="E33" i="506"/>
  <c r="H33" i="506"/>
  <c r="T33" i="506"/>
  <c r="D32" i="506"/>
  <c r="O31" i="506"/>
  <c r="M31" i="506"/>
  <c r="R31" i="506"/>
  <c r="U31" i="506"/>
  <c r="X29" i="506"/>
  <c r="Z28" i="505"/>
  <c r="W30" i="505"/>
  <c r="X30" i="505" s="1"/>
  <c r="K27" i="505"/>
  <c r="L27" i="505" s="1"/>
  <c r="Q27" i="505" s="1"/>
  <c r="AA27" i="505" s="1"/>
  <c r="J28" i="505" s="1"/>
  <c r="D32" i="505"/>
  <c r="O31" i="505"/>
  <c r="M31" i="505"/>
  <c r="N31" i="505" s="1"/>
  <c r="U31" i="505"/>
  <c r="R31" i="505" s="1"/>
  <c r="C34" i="505"/>
  <c r="H33" i="505"/>
  <c r="E33" i="505"/>
  <c r="T33" i="505"/>
  <c r="V29" i="505"/>
  <c r="S29" i="505" s="1"/>
  <c r="Y29" i="505" s="1"/>
  <c r="Z29" i="505" s="1"/>
  <c r="Z28" i="504"/>
  <c r="W30" i="504"/>
  <c r="D32" i="504"/>
  <c r="O31" i="504"/>
  <c r="M31" i="504"/>
  <c r="U31" i="504"/>
  <c r="R31" i="504"/>
  <c r="C34" i="504"/>
  <c r="H33" i="504"/>
  <c r="E33" i="504"/>
  <c r="T33" i="504"/>
  <c r="K27" i="504"/>
  <c r="L27" i="504" s="1"/>
  <c r="Q27" i="504" s="1"/>
  <c r="AA27" i="504" s="1"/>
  <c r="J28" i="504" s="1"/>
  <c r="N28" i="504" s="1"/>
  <c r="P28" i="504" s="1"/>
  <c r="V29" i="504"/>
  <c r="S29" i="504" s="1"/>
  <c r="Y29" i="504" s="1"/>
  <c r="X29" i="504"/>
  <c r="Z28" i="503"/>
  <c r="W30" i="503"/>
  <c r="K27" i="503"/>
  <c r="L27" i="503" s="1"/>
  <c r="Q27" i="503" s="1"/>
  <c r="AA27" i="503" s="1"/>
  <c r="J28" i="503" s="1"/>
  <c r="N28" i="503" s="1"/>
  <c r="P28" i="503" s="1"/>
  <c r="M31" i="503"/>
  <c r="D32" i="503"/>
  <c r="O31" i="503"/>
  <c r="U31" i="503"/>
  <c r="R31" i="503"/>
  <c r="V29" i="503"/>
  <c r="S29" i="503" s="1"/>
  <c r="Y29" i="503" s="1"/>
  <c r="Z29" i="503" s="1"/>
  <c r="C34" i="503"/>
  <c r="E33" i="503"/>
  <c r="H33" i="503"/>
  <c r="T33" i="503"/>
  <c r="Z28" i="502"/>
  <c r="K26" i="502"/>
  <c r="L26" i="502" s="1"/>
  <c r="Q26" i="502" s="1"/>
  <c r="AA26" i="502" s="1"/>
  <c r="J27" i="502" s="1"/>
  <c r="N27" i="502" s="1"/>
  <c r="P27" i="502" s="1"/>
  <c r="D32" i="502"/>
  <c r="O31" i="502"/>
  <c r="M31" i="502"/>
  <c r="U31" i="502"/>
  <c r="R31" i="502" s="1"/>
  <c r="C34" i="502"/>
  <c r="E33" i="502"/>
  <c r="H33" i="502"/>
  <c r="T33" i="502"/>
  <c r="V29" i="502"/>
  <c r="S29" i="502" s="1"/>
  <c r="Y29" i="502" s="1"/>
  <c r="X29" i="502"/>
  <c r="W30" i="502"/>
  <c r="X30" i="502" s="1"/>
  <c r="Z28" i="501"/>
  <c r="W30" i="501"/>
  <c r="K27" i="501"/>
  <c r="L27" i="501" s="1"/>
  <c r="Q27" i="501" s="1"/>
  <c r="AA27" i="501" s="1"/>
  <c r="J28" i="501" s="1"/>
  <c r="N28" i="501" s="1"/>
  <c r="P28" i="501" s="1"/>
  <c r="D32" i="501"/>
  <c r="O31" i="501"/>
  <c r="M31" i="501"/>
  <c r="U31" i="501"/>
  <c r="R31" i="501" s="1"/>
  <c r="C34" i="501"/>
  <c r="H33" i="501"/>
  <c r="E33" i="501"/>
  <c r="T33" i="501"/>
  <c r="V29" i="501"/>
  <c r="S29" i="501" s="1"/>
  <c r="Y29" i="501" s="1"/>
  <c r="X29" i="501"/>
  <c r="K26" i="500"/>
  <c r="L26" i="500" s="1"/>
  <c r="Q26" i="500" s="1"/>
  <c r="AA26" i="500" s="1"/>
  <c r="J27" i="500" s="1"/>
  <c r="N27" i="500" s="1"/>
  <c r="P27" i="500" s="1"/>
  <c r="W30" i="500"/>
  <c r="X30" i="500" s="1"/>
  <c r="D32" i="500"/>
  <c r="O31" i="500"/>
  <c r="M31" i="500"/>
  <c r="U31" i="500"/>
  <c r="R31" i="500" s="1"/>
  <c r="V29" i="500"/>
  <c r="S29" i="500" s="1"/>
  <c r="Y29" i="500" s="1"/>
  <c r="C33" i="500"/>
  <c r="H32" i="500"/>
  <c r="E32" i="500"/>
  <c r="T32" i="500"/>
  <c r="X29" i="500"/>
  <c r="Z28" i="499"/>
  <c r="W30" i="499"/>
  <c r="K26" i="499"/>
  <c r="L26" i="499" s="1"/>
  <c r="Q26" i="499" s="1"/>
  <c r="AA26" i="499" s="1"/>
  <c r="J27" i="499" s="1"/>
  <c r="C34" i="499"/>
  <c r="H33" i="499"/>
  <c r="E33" i="499"/>
  <c r="T33" i="499"/>
  <c r="D32" i="499"/>
  <c r="M31" i="499"/>
  <c r="O31" i="499"/>
  <c r="U31" i="499"/>
  <c r="R31" i="499" s="1"/>
  <c r="V29" i="499"/>
  <c r="S29" i="499" s="1"/>
  <c r="Y29" i="499" s="1"/>
  <c r="X29" i="499"/>
  <c r="Z28" i="498"/>
  <c r="W30" i="498"/>
  <c r="D32" i="498"/>
  <c r="O31" i="498"/>
  <c r="M31" i="498"/>
  <c r="U31" i="498"/>
  <c r="R31" i="498" s="1"/>
  <c r="C35" i="498"/>
  <c r="E34" i="498"/>
  <c r="H34" i="498"/>
  <c r="T34" i="498"/>
  <c r="V29" i="498"/>
  <c r="S29" i="498" s="1"/>
  <c r="Y29" i="498" s="1"/>
  <c r="X29" i="498"/>
  <c r="K26" i="498"/>
  <c r="L26" i="498" s="1"/>
  <c r="Q26" i="498" s="1"/>
  <c r="AA26" i="498" s="1"/>
  <c r="J27" i="498" s="1"/>
  <c r="Z28" i="497"/>
  <c r="W30" i="497"/>
  <c r="K27" i="497"/>
  <c r="L27" i="497" s="1"/>
  <c r="Q27" i="497" s="1"/>
  <c r="AA27" i="497" s="1"/>
  <c r="J28" i="497" s="1"/>
  <c r="D32" i="497"/>
  <c r="O31" i="497"/>
  <c r="M31" i="497"/>
  <c r="R31" i="497"/>
  <c r="U31" i="497"/>
  <c r="C34" i="497"/>
  <c r="H33" i="497"/>
  <c r="E33" i="497"/>
  <c r="T33" i="497"/>
  <c r="V29" i="497"/>
  <c r="S29" i="497" s="1"/>
  <c r="Y29" i="497" s="1"/>
  <c r="X29" i="497"/>
  <c r="K26" i="496"/>
  <c r="L26" i="496" s="1"/>
  <c r="Q26" i="496" s="1"/>
  <c r="AA26" i="496" s="1"/>
  <c r="J27" i="496" s="1"/>
  <c r="W30" i="496"/>
  <c r="X30" i="496" s="1"/>
  <c r="D32" i="496"/>
  <c r="O31" i="496"/>
  <c r="M31" i="496"/>
  <c r="U31" i="496"/>
  <c r="R31" i="496" s="1"/>
  <c r="C33" i="496"/>
  <c r="E32" i="496"/>
  <c r="H32" i="496"/>
  <c r="T32" i="496"/>
  <c r="V29" i="496"/>
  <c r="S29" i="496" s="1"/>
  <c r="Y29" i="496" s="1"/>
  <c r="Z29" i="496" s="1"/>
  <c r="Z28" i="495"/>
  <c r="K27" i="495"/>
  <c r="L27" i="495" s="1"/>
  <c r="Q27" i="495" s="1"/>
  <c r="AA27" i="495" s="1"/>
  <c r="J28" i="495" s="1"/>
  <c r="N28" i="495" s="1"/>
  <c r="P28" i="495" s="1"/>
  <c r="C36" i="495"/>
  <c r="E35" i="495"/>
  <c r="H35" i="495"/>
  <c r="T35" i="495"/>
  <c r="W30" i="495"/>
  <c r="D32" i="495"/>
  <c r="O31" i="495"/>
  <c r="M31" i="495"/>
  <c r="U31" i="495"/>
  <c r="R31" i="495" s="1"/>
  <c r="V29" i="495"/>
  <c r="S29" i="495" s="1"/>
  <c r="Y29" i="495" s="1"/>
  <c r="X29" i="495"/>
  <c r="Z28" i="494"/>
  <c r="W30" i="494"/>
  <c r="K27" i="494"/>
  <c r="L27" i="494" s="1"/>
  <c r="Q27" i="494" s="1"/>
  <c r="AA27" i="494" s="1"/>
  <c r="J28" i="494" s="1"/>
  <c r="C34" i="494"/>
  <c r="E33" i="494"/>
  <c r="H33" i="494"/>
  <c r="T33" i="494"/>
  <c r="M31" i="494"/>
  <c r="N31" i="494" s="1"/>
  <c r="P31" i="494" s="1"/>
  <c r="D32" i="494"/>
  <c r="O31" i="494"/>
  <c r="U31" i="494"/>
  <c r="R31" i="494" s="1"/>
  <c r="V29" i="494"/>
  <c r="S29" i="494" s="1"/>
  <c r="Y29" i="494" s="1"/>
  <c r="X29" i="494"/>
  <c r="Z29" i="494" s="1"/>
  <c r="K26" i="493"/>
  <c r="L26" i="493" s="1"/>
  <c r="Q26" i="493" s="1"/>
  <c r="AA26" i="493" s="1"/>
  <c r="J27" i="493" s="1"/>
  <c r="W30" i="493"/>
  <c r="X30" i="493"/>
  <c r="P30" i="493"/>
  <c r="D32" i="493"/>
  <c r="O31" i="493"/>
  <c r="M31" i="493"/>
  <c r="N31" i="493" s="1"/>
  <c r="P31" i="493" s="1"/>
  <c r="U31" i="493"/>
  <c r="R31" i="493" s="1"/>
  <c r="V29" i="493"/>
  <c r="S29" i="493" s="1"/>
  <c r="Y29" i="493" s="1"/>
  <c r="C33" i="493"/>
  <c r="E32" i="493"/>
  <c r="H32" i="493"/>
  <c r="T32" i="493"/>
  <c r="X29" i="493"/>
  <c r="Z29" i="493" s="1"/>
  <c r="P30" i="492"/>
  <c r="Z28" i="492"/>
  <c r="C34" i="492"/>
  <c r="H33" i="492"/>
  <c r="E33" i="492"/>
  <c r="T33" i="492"/>
  <c r="D32" i="492"/>
  <c r="O31" i="492"/>
  <c r="M31" i="492"/>
  <c r="N31" i="492" s="1"/>
  <c r="U31" i="492"/>
  <c r="R31" i="492"/>
  <c r="K27" i="492"/>
  <c r="L27" i="492" s="1"/>
  <c r="Q27" i="492" s="1"/>
  <c r="AA27" i="492" s="1"/>
  <c r="J28" i="492" s="1"/>
  <c r="W30" i="492"/>
  <c r="X30" i="492" s="1"/>
  <c r="V29" i="492"/>
  <c r="S29" i="492" s="1"/>
  <c r="Y29" i="492" s="1"/>
  <c r="X29" i="492"/>
  <c r="Z28" i="491"/>
  <c r="W30" i="491"/>
  <c r="K27" i="491"/>
  <c r="L27" i="491" s="1"/>
  <c r="Q27" i="491" s="1"/>
  <c r="AA27" i="491" s="1"/>
  <c r="J28" i="491" s="1"/>
  <c r="C34" i="491"/>
  <c r="E33" i="491"/>
  <c r="H33" i="491"/>
  <c r="T33" i="491"/>
  <c r="D32" i="491"/>
  <c r="O31" i="491"/>
  <c r="M31" i="491"/>
  <c r="N31" i="491" s="1"/>
  <c r="R31" i="491"/>
  <c r="U31" i="491"/>
  <c r="V29" i="491"/>
  <c r="S29" i="491" s="1"/>
  <c r="Y29" i="491" s="1"/>
  <c r="X29" i="491"/>
  <c r="Z28" i="490"/>
  <c r="K26" i="490"/>
  <c r="L26" i="490" s="1"/>
  <c r="Q26" i="490" s="1"/>
  <c r="AA26" i="490" s="1"/>
  <c r="J27" i="490" s="1"/>
  <c r="C35" i="490"/>
  <c r="H34" i="490"/>
  <c r="E34" i="490"/>
  <c r="T34" i="490"/>
  <c r="W30" i="490"/>
  <c r="D32" i="490"/>
  <c r="O31" i="490"/>
  <c r="M31" i="490"/>
  <c r="N31" i="490" s="1"/>
  <c r="P31" i="490" s="1"/>
  <c r="U31" i="490"/>
  <c r="R31" i="490" s="1"/>
  <c r="V29" i="490"/>
  <c r="S29" i="490" s="1"/>
  <c r="Y29" i="490" s="1"/>
  <c r="Z29" i="490" s="1"/>
  <c r="Z28" i="489"/>
  <c r="W30" i="489"/>
  <c r="K27" i="489"/>
  <c r="L27" i="489" s="1"/>
  <c r="Q27" i="489" s="1"/>
  <c r="AA27" i="489" s="1"/>
  <c r="J28" i="489" s="1"/>
  <c r="N28" i="489" s="1"/>
  <c r="P28" i="489" s="1"/>
  <c r="D32" i="489"/>
  <c r="O31" i="489"/>
  <c r="M31" i="489"/>
  <c r="U31" i="489"/>
  <c r="R31" i="489" s="1"/>
  <c r="C34" i="489"/>
  <c r="E33" i="489"/>
  <c r="H33" i="489"/>
  <c r="T33" i="489"/>
  <c r="V29" i="489"/>
  <c r="S29" i="489" s="1"/>
  <c r="Y29" i="489" s="1"/>
  <c r="X29" i="489"/>
  <c r="P30" i="488"/>
  <c r="W30" i="488"/>
  <c r="K27" i="488"/>
  <c r="L27" i="488" s="1"/>
  <c r="Q27" i="488" s="1"/>
  <c r="AA27" i="488" s="1"/>
  <c r="J28" i="488" s="1"/>
  <c r="C33" i="488"/>
  <c r="E32" i="488"/>
  <c r="H32" i="488"/>
  <c r="T32" i="488"/>
  <c r="M31" i="488"/>
  <c r="O31" i="488"/>
  <c r="D32" i="488"/>
  <c r="U31" i="488"/>
  <c r="R31" i="488"/>
  <c r="V29" i="488"/>
  <c r="S29" i="488" s="1"/>
  <c r="Y29" i="488" s="1"/>
  <c r="Z29" i="488" s="1"/>
  <c r="W30" i="487"/>
  <c r="K26" i="487"/>
  <c r="L26" i="487" s="1"/>
  <c r="Q26" i="487" s="1"/>
  <c r="AA26" i="487" s="1"/>
  <c r="J27" i="487" s="1"/>
  <c r="M31" i="487"/>
  <c r="D32" i="487"/>
  <c r="O31" i="487"/>
  <c r="R31" i="487"/>
  <c r="U31" i="487"/>
  <c r="C33" i="487"/>
  <c r="E32" i="487"/>
  <c r="H32" i="487"/>
  <c r="T32" i="487"/>
  <c r="V29" i="487"/>
  <c r="S29" i="487" s="1"/>
  <c r="Y29" i="487" s="1"/>
  <c r="X29" i="487"/>
  <c r="Z28" i="486"/>
  <c r="K27" i="486"/>
  <c r="L27" i="486" s="1"/>
  <c r="Q27" i="486" s="1"/>
  <c r="AA27" i="486" s="1"/>
  <c r="J28" i="486" s="1"/>
  <c r="M31" i="486"/>
  <c r="D32" i="486"/>
  <c r="O31" i="486"/>
  <c r="U31" i="486"/>
  <c r="R31" i="486" s="1"/>
  <c r="V29" i="486"/>
  <c r="S29" i="486" s="1"/>
  <c r="Y29" i="486" s="1"/>
  <c r="Z29" i="486" s="1"/>
  <c r="W30" i="486"/>
  <c r="X30" i="486"/>
  <c r="C34" i="486"/>
  <c r="H33" i="486"/>
  <c r="E33" i="486"/>
  <c r="T33" i="486"/>
  <c r="Z28" i="485"/>
  <c r="D32" i="485"/>
  <c r="O31" i="485"/>
  <c r="M31" i="485"/>
  <c r="R31" i="485"/>
  <c r="U31" i="485"/>
  <c r="C35" i="485"/>
  <c r="H34" i="485"/>
  <c r="E34" i="485"/>
  <c r="T34" i="485"/>
  <c r="W30" i="485"/>
  <c r="V29" i="485"/>
  <c r="S29" i="485" s="1"/>
  <c r="Y29" i="485" s="1"/>
  <c r="K28" i="485"/>
  <c r="L28" i="485" s="1"/>
  <c r="Q28" i="485" s="1"/>
  <c r="AA28" i="485" s="1"/>
  <c r="J29" i="485" s="1"/>
  <c r="N29" i="485" s="1"/>
  <c r="P29" i="485" s="1"/>
  <c r="X29" i="485"/>
  <c r="G19" i="4"/>
  <c r="G20" i="4" s="1"/>
  <c r="G21" i="4" s="1"/>
  <c r="G22" i="4" s="1"/>
  <c r="G23" i="4" s="1"/>
  <c r="G24" i="4" s="1"/>
  <c r="G25" i="4" s="1"/>
  <c r="P2" i="2"/>
  <c r="E3" i="4"/>
  <c r="O22" i="4"/>
  <c r="H25" i="4"/>
  <c r="B26" i="4"/>
  <c r="D23" i="4"/>
  <c r="A25" i="4"/>
  <c r="C26" i="4"/>
  <c r="E25" i="4"/>
  <c r="Z29" i="548" l="1"/>
  <c r="W31" i="548"/>
  <c r="V30" i="548"/>
  <c r="S30" i="548" s="1"/>
  <c r="Y30" i="548" s="1"/>
  <c r="Z30" i="548" s="1"/>
  <c r="D33" i="548"/>
  <c r="O32" i="548"/>
  <c r="M32" i="548"/>
  <c r="R32" i="548"/>
  <c r="U32" i="548"/>
  <c r="K27" i="548"/>
  <c r="L27" i="548" s="1"/>
  <c r="Q27" i="548" s="1"/>
  <c r="AA27" i="548" s="1"/>
  <c r="J28" i="548" s="1"/>
  <c r="C37" i="548"/>
  <c r="H36" i="548"/>
  <c r="E36" i="548"/>
  <c r="T36" i="548"/>
  <c r="K28" i="547"/>
  <c r="L28" i="547" s="1"/>
  <c r="Q28" i="547" s="1"/>
  <c r="AA28" i="547" s="1"/>
  <c r="J29" i="547" s="1"/>
  <c r="W31" i="547"/>
  <c r="C35" i="547"/>
  <c r="H34" i="547"/>
  <c r="E34" i="547"/>
  <c r="T34" i="547"/>
  <c r="V30" i="547"/>
  <c r="S30" i="547" s="1"/>
  <c r="Y30" i="547" s="1"/>
  <c r="D33" i="547"/>
  <c r="O32" i="547"/>
  <c r="M32" i="547"/>
  <c r="U32" i="547"/>
  <c r="R32" i="547" s="1"/>
  <c r="X30" i="547"/>
  <c r="Z29" i="546"/>
  <c r="K28" i="546"/>
  <c r="L28" i="546" s="1"/>
  <c r="Q28" i="546" s="1"/>
  <c r="AA28" i="546" s="1"/>
  <c r="J29" i="546" s="1"/>
  <c r="W31" i="546"/>
  <c r="D33" i="546"/>
  <c r="O32" i="546"/>
  <c r="M32" i="546"/>
  <c r="U32" i="546"/>
  <c r="R32" i="546" s="1"/>
  <c r="C36" i="546"/>
  <c r="E35" i="546"/>
  <c r="H35" i="546"/>
  <c r="T35" i="546"/>
  <c r="V30" i="546"/>
  <c r="S30" i="546" s="1"/>
  <c r="Y30" i="546" s="1"/>
  <c r="X30" i="546"/>
  <c r="Z30" i="546" s="1"/>
  <c r="W31" i="545"/>
  <c r="D33" i="545"/>
  <c r="O32" i="545"/>
  <c r="M32" i="545"/>
  <c r="U32" i="545"/>
  <c r="R32" i="545" s="1"/>
  <c r="V30" i="545"/>
  <c r="S30" i="545" s="1"/>
  <c r="Y30" i="545" s="1"/>
  <c r="C34" i="545"/>
  <c r="H33" i="545"/>
  <c r="E33" i="545"/>
  <c r="T33" i="545"/>
  <c r="X30" i="545"/>
  <c r="K27" i="545"/>
  <c r="L27" i="545" s="1"/>
  <c r="Q27" i="545" s="1"/>
  <c r="AA27" i="545" s="1"/>
  <c r="J28" i="545" s="1"/>
  <c r="Z29" i="544"/>
  <c r="W31" i="544"/>
  <c r="K27" i="544"/>
  <c r="L27" i="544" s="1"/>
  <c r="Q27" i="544" s="1"/>
  <c r="AA27" i="544" s="1"/>
  <c r="J28" i="544" s="1"/>
  <c r="V30" i="544"/>
  <c r="S30" i="544" s="1"/>
  <c r="Y30" i="544" s="1"/>
  <c r="Z30" i="544" s="1"/>
  <c r="C34" i="544"/>
  <c r="E33" i="544"/>
  <c r="H33" i="544"/>
  <c r="T33" i="544"/>
  <c r="D33" i="544"/>
  <c r="O32" i="544"/>
  <c r="M32" i="544"/>
  <c r="R32" i="544"/>
  <c r="U32" i="544"/>
  <c r="Z29" i="543"/>
  <c r="K28" i="543"/>
  <c r="L28" i="543" s="1"/>
  <c r="Q28" i="543" s="1"/>
  <c r="AA28" i="543" s="1"/>
  <c r="J29" i="543" s="1"/>
  <c r="C35" i="543"/>
  <c r="E34" i="543"/>
  <c r="H34" i="543"/>
  <c r="T34" i="543"/>
  <c r="W31" i="543"/>
  <c r="D33" i="543"/>
  <c r="O32" i="543"/>
  <c r="M32" i="543"/>
  <c r="U32" i="543"/>
  <c r="R32" i="543" s="1"/>
  <c r="V30" i="543"/>
  <c r="S30" i="543" s="1"/>
  <c r="Y30" i="543" s="1"/>
  <c r="Z30" i="543" s="1"/>
  <c r="Z29" i="542"/>
  <c r="K28" i="542"/>
  <c r="L28" i="542" s="1"/>
  <c r="Q28" i="542" s="1"/>
  <c r="AA28" i="542" s="1"/>
  <c r="J29" i="542" s="1"/>
  <c r="D33" i="542"/>
  <c r="O32" i="542"/>
  <c r="M32" i="542"/>
  <c r="U32" i="542"/>
  <c r="R32" i="542" s="1"/>
  <c r="C35" i="542"/>
  <c r="H34" i="542"/>
  <c r="E34" i="542"/>
  <c r="T34" i="542"/>
  <c r="V30" i="542"/>
  <c r="S30" i="542" s="1"/>
  <c r="Y30" i="542" s="1"/>
  <c r="W31" i="542"/>
  <c r="X31" i="542" s="1"/>
  <c r="X30" i="542"/>
  <c r="Z30" i="542" s="1"/>
  <c r="Z29" i="541"/>
  <c r="W31" i="541"/>
  <c r="X31" i="541" s="1"/>
  <c r="K28" i="541"/>
  <c r="L28" i="541" s="1"/>
  <c r="Q28" i="541" s="1"/>
  <c r="AA28" i="541" s="1"/>
  <c r="J29" i="541" s="1"/>
  <c r="C35" i="541"/>
  <c r="H34" i="541"/>
  <c r="E34" i="541"/>
  <c r="T34" i="541"/>
  <c r="V30" i="541"/>
  <c r="S30" i="541" s="1"/>
  <c r="Y30" i="541" s="1"/>
  <c r="Z30" i="541" s="1"/>
  <c r="D33" i="541"/>
  <c r="O32" i="541"/>
  <c r="M32" i="541"/>
  <c r="U32" i="541"/>
  <c r="R32" i="541" s="1"/>
  <c r="K28" i="540"/>
  <c r="L28" i="540" s="1"/>
  <c r="Q28" i="540" s="1"/>
  <c r="AA28" i="540" s="1"/>
  <c r="J29" i="540" s="1"/>
  <c r="D33" i="540"/>
  <c r="O32" i="540"/>
  <c r="M32" i="540"/>
  <c r="U32" i="540"/>
  <c r="R32" i="540" s="1"/>
  <c r="C35" i="540"/>
  <c r="E34" i="540"/>
  <c r="H34" i="540"/>
  <c r="T34" i="540"/>
  <c r="W31" i="540"/>
  <c r="X31" i="540" s="1"/>
  <c r="V30" i="540"/>
  <c r="S30" i="540" s="1"/>
  <c r="Y30" i="540" s="1"/>
  <c r="X30" i="540"/>
  <c r="K27" i="539"/>
  <c r="L27" i="539" s="1"/>
  <c r="Q27" i="539" s="1"/>
  <c r="AA27" i="539" s="1"/>
  <c r="J28" i="539" s="1"/>
  <c r="W31" i="539"/>
  <c r="D33" i="539"/>
  <c r="O32" i="539"/>
  <c r="M32" i="539"/>
  <c r="U32" i="539"/>
  <c r="R32" i="539" s="1"/>
  <c r="V30" i="539"/>
  <c r="S30" i="539" s="1"/>
  <c r="Y30" i="539" s="1"/>
  <c r="C36" i="539"/>
  <c r="H35" i="539"/>
  <c r="E35" i="539"/>
  <c r="T35" i="539"/>
  <c r="X30" i="539"/>
  <c r="Z29" i="538"/>
  <c r="K28" i="538"/>
  <c r="L28" i="538" s="1"/>
  <c r="Q28" i="538" s="1"/>
  <c r="AA28" i="538" s="1"/>
  <c r="J29" i="538" s="1"/>
  <c r="W31" i="538"/>
  <c r="X31" i="538" s="1"/>
  <c r="C35" i="538"/>
  <c r="H34" i="538"/>
  <c r="E34" i="538"/>
  <c r="T34" i="538"/>
  <c r="D33" i="538"/>
  <c r="O32" i="538"/>
  <c r="M32" i="538"/>
  <c r="U32" i="538"/>
  <c r="R32" i="538" s="1"/>
  <c r="V30" i="538"/>
  <c r="S30" i="538" s="1"/>
  <c r="Y30" i="538" s="1"/>
  <c r="X30" i="538"/>
  <c r="Z29" i="537"/>
  <c r="W31" i="537"/>
  <c r="X31" i="537" s="1"/>
  <c r="C34" i="537"/>
  <c r="H33" i="537"/>
  <c r="E33" i="537"/>
  <c r="T33" i="537"/>
  <c r="V30" i="537"/>
  <c r="S30" i="537" s="1"/>
  <c r="Y30" i="537" s="1"/>
  <c r="Z30" i="537" s="1"/>
  <c r="D33" i="537"/>
  <c r="O32" i="537"/>
  <c r="M32" i="537"/>
  <c r="U32" i="537"/>
  <c r="R32" i="537" s="1"/>
  <c r="K27" i="537"/>
  <c r="L27" i="537" s="1"/>
  <c r="Q27" i="537" s="1"/>
  <c r="AA27" i="537" s="1"/>
  <c r="J28" i="537" s="1"/>
  <c r="K27" i="536"/>
  <c r="L27" i="536" s="1"/>
  <c r="Q27" i="536" s="1"/>
  <c r="AA27" i="536" s="1"/>
  <c r="J28" i="536" s="1"/>
  <c r="W31" i="536"/>
  <c r="C35" i="536"/>
  <c r="H34" i="536"/>
  <c r="E34" i="536"/>
  <c r="T34" i="536"/>
  <c r="D33" i="536"/>
  <c r="O32" i="536"/>
  <c r="M32" i="536"/>
  <c r="U32" i="536"/>
  <c r="R32" i="536" s="1"/>
  <c r="V30" i="536"/>
  <c r="S30" i="536" s="1"/>
  <c r="Y30" i="536" s="1"/>
  <c r="X30" i="536"/>
  <c r="K27" i="535"/>
  <c r="L27" i="535" s="1"/>
  <c r="Q27" i="535" s="1"/>
  <c r="AA27" i="535" s="1"/>
  <c r="J28" i="535" s="1"/>
  <c r="N28" i="535" s="1"/>
  <c r="P28" i="535" s="1"/>
  <c r="W31" i="535"/>
  <c r="D33" i="535"/>
  <c r="O32" i="535"/>
  <c r="M32" i="535"/>
  <c r="U32" i="535"/>
  <c r="R32" i="535" s="1"/>
  <c r="V30" i="535"/>
  <c r="S30" i="535" s="1"/>
  <c r="Y30" i="535" s="1"/>
  <c r="Z30" i="535" s="1"/>
  <c r="C34" i="535"/>
  <c r="E33" i="535"/>
  <c r="H33" i="535"/>
  <c r="T33" i="535"/>
  <c r="K28" i="534"/>
  <c r="L28" i="534" s="1"/>
  <c r="Q28" i="534" s="1"/>
  <c r="AA28" i="534" s="1"/>
  <c r="J29" i="534" s="1"/>
  <c r="M32" i="534"/>
  <c r="D33" i="534"/>
  <c r="O32" i="534"/>
  <c r="U32" i="534"/>
  <c r="R32" i="534" s="1"/>
  <c r="V30" i="534"/>
  <c r="S30" i="534" s="1"/>
  <c r="Y30" i="534" s="1"/>
  <c r="Z30" i="534" s="1"/>
  <c r="C34" i="534"/>
  <c r="E33" i="534"/>
  <c r="H33" i="534"/>
  <c r="T33" i="534"/>
  <c r="W31" i="534"/>
  <c r="X31" i="534" s="1"/>
  <c r="Z29" i="533"/>
  <c r="W31" i="533"/>
  <c r="K28" i="533"/>
  <c r="L28" i="533" s="1"/>
  <c r="Q28" i="533" s="1"/>
  <c r="AA28" i="533" s="1"/>
  <c r="J29" i="533" s="1"/>
  <c r="V30" i="533"/>
  <c r="S30" i="533" s="1"/>
  <c r="Y30" i="533" s="1"/>
  <c r="M32" i="533"/>
  <c r="O32" i="533"/>
  <c r="D33" i="533"/>
  <c r="U32" i="533"/>
  <c r="R32" i="533"/>
  <c r="X30" i="533"/>
  <c r="C35" i="533"/>
  <c r="E34" i="533"/>
  <c r="H34" i="533"/>
  <c r="T34" i="533"/>
  <c r="Z29" i="532"/>
  <c r="K28" i="532"/>
  <c r="L28" i="532" s="1"/>
  <c r="Q28" i="532" s="1"/>
  <c r="AA28" i="532" s="1"/>
  <c r="J29" i="532" s="1"/>
  <c r="W31" i="532"/>
  <c r="C35" i="532"/>
  <c r="H34" i="532"/>
  <c r="E34" i="532"/>
  <c r="T34" i="532"/>
  <c r="D33" i="532"/>
  <c r="O32" i="532"/>
  <c r="M32" i="532"/>
  <c r="R32" i="532"/>
  <c r="U32" i="532"/>
  <c r="V30" i="532"/>
  <c r="S30" i="532" s="1"/>
  <c r="Y30" i="532" s="1"/>
  <c r="X30" i="532"/>
  <c r="Z29" i="531"/>
  <c r="K28" i="531"/>
  <c r="L28" i="531" s="1"/>
  <c r="Q28" i="531" s="1"/>
  <c r="AA28" i="531" s="1"/>
  <c r="J29" i="531" s="1"/>
  <c r="D33" i="531"/>
  <c r="O32" i="531"/>
  <c r="M32" i="531"/>
  <c r="U32" i="531"/>
  <c r="R32" i="531" s="1"/>
  <c r="C35" i="531"/>
  <c r="H34" i="531"/>
  <c r="E34" i="531"/>
  <c r="T34" i="531"/>
  <c r="W31" i="531"/>
  <c r="V30" i="531"/>
  <c r="S30" i="531" s="1"/>
  <c r="Y30" i="531" s="1"/>
  <c r="X30" i="531"/>
  <c r="Z29" i="530"/>
  <c r="K28" i="530"/>
  <c r="L28" i="530" s="1"/>
  <c r="Q28" i="530" s="1"/>
  <c r="AA28" i="530" s="1"/>
  <c r="J29" i="530" s="1"/>
  <c r="W31" i="530"/>
  <c r="X31" i="530" s="1"/>
  <c r="V30" i="530"/>
  <c r="S30" i="530" s="1"/>
  <c r="Y30" i="530" s="1"/>
  <c r="Z30" i="530" s="1"/>
  <c r="C35" i="530"/>
  <c r="H34" i="530"/>
  <c r="E34" i="530"/>
  <c r="T34" i="530"/>
  <c r="D33" i="530"/>
  <c r="O32" i="530"/>
  <c r="M32" i="530"/>
  <c r="R32" i="530"/>
  <c r="U32" i="530"/>
  <c r="W31" i="529"/>
  <c r="C35" i="529"/>
  <c r="H34" i="529"/>
  <c r="E34" i="529"/>
  <c r="T34" i="529"/>
  <c r="D33" i="529"/>
  <c r="O32" i="529"/>
  <c r="M32" i="529"/>
  <c r="U32" i="529"/>
  <c r="R32" i="529" s="1"/>
  <c r="V30" i="529"/>
  <c r="S30" i="529" s="1"/>
  <c r="Y30" i="529" s="1"/>
  <c r="X30" i="529"/>
  <c r="K28" i="529"/>
  <c r="L28" i="529" s="1"/>
  <c r="Q28" i="529" s="1"/>
  <c r="AA28" i="529" s="1"/>
  <c r="J29" i="529" s="1"/>
  <c r="Z29" i="528"/>
  <c r="K27" i="528"/>
  <c r="L27" i="528" s="1"/>
  <c r="Q27" i="528" s="1"/>
  <c r="AA27" i="528" s="1"/>
  <c r="J28" i="528" s="1"/>
  <c r="W31" i="528"/>
  <c r="X31" i="528" s="1"/>
  <c r="D33" i="528"/>
  <c r="O32" i="528"/>
  <c r="M32" i="528"/>
  <c r="R32" i="528"/>
  <c r="U32" i="528"/>
  <c r="C35" i="528"/>
  <c r="H34" i="528"/>
  <c r="E34" i="528"/>
  <c r="T34" i="528"/>
  <c r="V30" i="528"/>
  <c r="S30" i="528" s="1"/>
  <c r="Y30" i="528" s="1"/>
  <c r="X30" i="528"/>
  <c r="Z30" i="528" s="1"/>
  <c r="Z30" i="527"/>
  <c r="K28" i="527"/>
  <c r="L28" i="527" s="1"/>
  <c r="Q28" i="527" s="1"/>
  <c r="AA28" i="527" s="1"/>
  <c r="J29" i="527" s="1"/>
  <c r="W32" i="527"/>
  <c r="X32" i="527" s="1"/>
  <c r="C35" i="527"/>
  <c r="E34" i="527"/>
  <c r="H34" i="527"/>
  <c r="T34" i="527"/>
  <c r="V31" i="527"/>
  <c r="S31" i="527" s="1"/>
  <c r="Y31" i="527" s="1"/>
  <c r="Z31" i="527" s="1"/>
  <c r="M33" i="527"/>
  <c r="D34" i="527"/>
  <c r="O33" i="527"/>
  <c r="R33" i="527"/>
  <c r="U33" i="527"/>
  <c r="Z29" i="526"/>
  <c r="W31" i="526"/>
  <c r="D33" i="526"/>
  <c r="O32" i="526"/>
  <c r="M32" i="526"/>
  <c r="R32" i="526"/>
  <c r="U32" i="526"/>
  <c r="C35" i="526"/>
  <c r="E34" i="526"/>
  <c r="H34" i="526"/>
  <c r="T34" i="526"/>
  <c r="K28" i="526"/>
  <c r="L28" i="526" s="1"/>
  <c r="Q28" i="526" s="1"/>
  <c r="AA28" i="526" s="1"/>
  <c r="J29" i="526" s="1"/>
  <c r="V30" i="526"/>
  <c r="S30" i="526" s="1"/>
  <c r="Y30" i="526" s="1"/>
  <c r="X30" i="526"/>
  <c r="Z30" i="526" s="1"/>
  <c r="W31" i="525"/>
  <c r="X31" i="525" s="1"/>
  <c r="D33" i="525"/>
  <c r="O32" i="525"/>
  <c r="M32" i="525"/>
  <c r="R32" i="525"/>
  <c r="U32" i="525"/>
  <c r="C37" i="525"/>
  <c r="H36" i="525"/>
  <c r="E36" i="525"/>
  <c r="T36" i="525"/>
  <c r="V30" i="525"/>
  <c r="S30" i="525" s="1"/>
  <c r="Y30" i="525" s="1"/>
  <c r="Z30" i="525" s="1"/>
  <c r="K28" i="525"/>
  <c r="L28" i="525" s="1"/>
  <c r="Q28" i="525" s="1"/>
  <c r="AA28" i="525" s="1"/>
  <c r="J29" i="525" s="1"/>
  <c r="Z29" i="524"/>
  <c r="K28" i="524"/>
  <c r="L28" i="524" s="1"/>
  <c r="Q28" i="524" s="1"/>
  <c r="AA28" i="524" s="1"/>
  <c r="J29" i="524" s="1"/>
  <c r="C35" i="524"/>
  <c r="E34" i="524"/>
  <c r="H34" i="524"/>
  <c r="T34" i="524"/>
  <c r="W31" i="524"/>
  <c r="X31" i="524" s="1"/>
  <c r="M32" i="524"/>
  <c r="D33" i="524"/>
  <c r="O32" i="524"/>
  <c r="U32" i="524"/>
  <c r="R32" i="524" s="1"/>
  <c r="V30" i="524"/>
  <c r="S30" i="524" s="1"/>
  <c r="Y30" i="524" s="1"/>
  <c r="Z30" i="524" s="1"/>
  <c r="Z29" i="523"/>
  <c r="K28" i="523"/>
  <c r="L28" i="523" s="1"/>
  <c r="Q28" i="523" s="1"/>
  <c r="AA28" i="523" s="1"/>
  <c r="J29" i="523" s="1"/>
  <c r="W31" i="523"/>
  <c r="X31" i="523" s="1"/>
  <c r="C35" i="523"/>
  <c r="E34" i="523"/>
  <c r="H34" i="523"/>
  <c r="T34" i="523"/>
  <c r="D33" i="523"/>
  <c r="O32" i="523"/>
  <c r="M32" i="523"/>
  <c r="U32" i="523"/>
  <c r="R32" i="523" s="1"/>
  <c r="V30" i="523"/>
  <c r="S30" i="523" s="1"/>
  <c r="Y30" i="523" s="1"/>
  <c r="X30" i="523"/>
  <c r="W31" i="522"/>
  <c r="X31" i="522" s="1"/>
  <c r="K28" i="522"/>
  <c r="L28" i="522" s="1"/>
  <c r="Q28" i="522" s="1"/>
  <c r="AA28" i="522" s="1"/>
  <c r="J29" i="522" s="1"/>
  <c r="D33" i="522"/>
  <c r="O32" i="522"/>
  <c r="M32" i="522"/>
  <c r="U32" i="522"/>
  <c r="R32" i="522" s="1"/>
  <c r="C35" i="522"/>
  <c r="E34" i="522"/>
  <c r="H34" i="522"/>
  <c r="T34" i="522"/>
  <c r="V30" i="522"/>
  <c r="S30" i="522" s="1"/>
  <c r="Y30" i="522" s="1"/>
  <c r="Z30" i="522" s="1"/>
  <c r="Z29" i="521"/>
  <c r="W31" i="521"/>
  <c r="X31" i="521"/>
  <c r="D33" i="521"/>
  <c r="O32" i="521"/>
  <c r="M32" i="521"/>
  <c r="U32" i="521"/>
  <c r="R32" i="521" s="1"/>
  <c r="C36" i="521"/>
  <c r="H35" i="521"/>
  <c r="E35" i="521"/>
  <c r="T35" i="521"/>
  <c r="K28" i="521"/>
  <c r="L28" i="521" s="1"/>
  <c r="Q28" i="521" s="1"/>
  <c r="AA28" i="521" s="1"/>
  <c r="J29" i="521" s="1"/>
  <c r="V30" i="521"/>
  <c r="S30" i="521" s="1"/>
  <c r="Y30" i="521" s="1"/>
  <c r="Z30" i="521" s="1"/>
  <c r="Z29" i="520"/>
  <c r="W31" i="520"/>
  <c r="X31" i="520" s="1"/>
  <c r="K29" i="520"/>
  <c r="L29" i="520" s="1"/>
  <c r="Q29" i="520" s="1"/>
  <c r="AA29" i="520" s="1"/>
  <c r="J30" i="520" s="1"/>
  <c r="M32" i="520"/>
  <c r="D33" i="520"/>
  <c r="O32" i="520"/>
  <c r="U32" i="520"/>
  <c r="R32" i="520" s="1"/>
  <c r="C36" i="520"/>
  <c r="E35" i="520"/>
  <c r="H35" i="520"/>
  <c r="T35" i="520"/>
  <c r="V30" i="520"/>
  <c r="S30" i="520" s="1"/>
  <c r="Y30" i="520" s="1"/>
  <c r="X30" i="520"/>
  <c r="P32" i="519"/>
  <c r="K27" i="519"/>
  <c r="L27" i="519" s="1"/>
  <c r="Q27" i="519" s="1"/>
  <c r="AA27" i="519" s="1"/>
  <c r="J28" i="519" s="1"/>
  <c r="W32" i="519"/>
  <c r="X32" i="519"/>
  <c r="C35" i="519"/>
  <c r="H34" i="519"/>
  <c r="E34" i="519"/>
  <c r="T34" i="519"/>
  <c r="M33" i="519"/>
  <c r="N33" i="519" s="1"/>
  <c r="D34" i="519"/>
  <c r="O33" i="519"/>
  <c r="U33" i="519"/>
  <c r="R33" i="519" s="1"/>
  <c r="V31" i="519"/>
  <c r="S31" i="519" s="1"/>
  <c r="Y31" i="519" s="1"/>
  <c r="Z31" i="519" s="1"/>
  <c r="K28" i="518"/>
  <c r="L28" i="518" s="1"/>
  <c r="Q28" i="518" s="1"/>
  <c r="AA28" i="518" s="1"/>
  <c r="J29" i="518" s="1"/>
  <c r="W31" i="518"/>
  <c r="C35" i="518"/>
  <c r="E34" i="518"/>
  <c r="H34" i="518"/>
  <c r="T34" i="518"/>
  <c r="D33" i="518"/>
  <c r="O32" i="518"/>
  <c r="M32" i="518"/>
  <c r="N32" i="518" s="1"/>
  <c r="U32" i="518"/>
  <c r="R32" i="518" s="1"/>
  <c r="V30" i="518"/>
  <c r="S30" i="518" s="1"/>
  <c r="Y30" i="518" s="1"/>
  <c r="X30" i="518"/>
  <c r="Z30" i="518" s="1"/>
  <c r="Z29" i="517"/>
  <c r="P31" i="517"/>
  <c r="W31" i="517"/>
  <c r="K28" i="517"/>
  <c r="L28" i="517" s="1"/>
  <c r="Q28" i="517" s="1"/>
  <c r="AA28" i="517" s="1"/>
  <c r="J29" i="517" s="1"/>
  <c r="D33" i="517"/>
  <c r="O32" i="517"/>
  <c r="M32" i="517"/>
  <c r="N32" i="517" s="1"/>
  <c r="P32" i="517" s="1"/>
  <c r="R32" i="517"/>
  <c r="U32" i="517"/>
  <c r="C35" i="517"/>
  <c r="H34" i="517"/>
  <c r="E34" i="517"/>
  <c r="T34" i="517"/>
  <c r="V30" i="517"/>
  <c r="S30" i="517" s="1"/>
  <c r="Y30" i="517" s="1"/>
  <c r="Z30" i="517" s="1"/>
  <c r="P31" i="516"/>
  <c r="W31" i="516"/>
  <c r="X31" i="516" s="1"/>
  <c r="C35" i="516"/>
  <c r="E34" i="516"/>
  <c r="H34" i="516"/>
  <c r="T34" i="516"/>
  <c r="K28" i="516"/>
  <c r="L28" i="516" s="1"/>
  <c r="Q28" i="516" s="1"/>
  <c r="AA28" i="516" s="1"/>
  <c r="J29" i="516" s="1"/>
  <c r="V30" i="516"/>
  <c r="S30" i="516" s="1"/>
  <c r="Y30" i="516" s="1"/>
  <c r="M32" i="516"/>
  <c r="N32" i="516" s="1"/>
  <c r="O32" i="516"/>
  <c r="D33" i="516"/>
  <c r="U32" i="516"/>
  <c r="R32" i="516" s="1"/>
  <c r="X30" i="516"/>
  <c r="Z29" i="515"/>
  <c r="K27" i="515"/>
  <c r="L27" i="515" s="1"/>
  <c r="Q27" i="515" s="1"/>
  <c r="AA27" i="515" s="1"/>
  <c r="J28" i="515" s="1"/>
  <c r="W31" i="515"/>
  <c r="X31" i="515" s="1"/>
  <c r="P31" i="515"/>
  <c r="C34" i="515"/>
  <c r="E33" i="515"/>
  <c r="H33" i="515"/>
  <c r="T33" i="515"/>
  <c r="V30" i="515"/>
  <c r="S30" i="515" s="1"/>
  <c r="Y30" i="515" s="1"/>
  <c r="D33" i="515"/>
  <c r="O32" i="515"/>
  <c r="M32" i="515"/>
  <c r="N32" i="515" s="1"/>
  <c r="P32" i="515" s="1"/>
  <c r="U32" i="515"/>
  <c r="R32" i="515" s="1"/>
  <c r="X30" i="515"/>
  <c r="Z30" i="515" s="1"/>
  <c r="Z29" i="514"/>
  <c r="W31" i="514"/>
  <c r="K27" i="514"/>
  <c r="L27" i="514" s="1"/>
  <c r="Q27" i="514" s="1"/>
  <c r="AA27" i="514" s="1"/>
  <c r="J28" i="514" s="1"/>
  <c r="C34" i="514"/>
  <c r="E33" i="514"/>
  <c r="H33" i="514"/>
  <c r="T33" i="514"/>
  <c r="D33" i="514"/>
  <c r="O32" i="514"/>
  <c r="M32" i="514"/>
  <c r="N32" i="514" s="1"/>
  <c r="U32" i="514"/>
  <c r="R32" i="514" s="1"/>
  <c r="V30" i="514"/>
  <c r="S30" i="514" s="1"/>
  <c r="Y30" i="514" s="1"/>
  <c r="X30" i="514"/>
  <c r="Z30" i="514" s="1"/>
  <c r="X31" i="513"/>
  <c r="W31" i="513"/>
  <c r="M32" i="513"/>
  <c r="N32" i="513" s="1"/>
  <c r="P32" i="513" s="1"/>
  <c r="D33" i="513"/>
  <c r="O32" i="513"/>
  <c r="U32" i="513"/>
  <c r="R32" i="513" s="1"/>
  <c r="C35" i="513"/>
  <c r="E34" i="513"/>
  <c r="H34" i="513"/>
  <c r="T34" i="513"/>
  <c r="K29" i="513"/>
  <c r="L29" i="513" s="1"/>
  <c r="Q29" i="513" s="1"/>
  <c r="AA29" i="513" s="1"/>
  <c r="J30" i="513" s="1"/>
  <c r="V30" i="513"/>
  <c r="S30" i="513" s="1"/>
  <c r="Y30" i="513" s="1"/>
  <c r="Z30" i="513" s="1"/>
  <c r="W31" i="512"/>
  <c r="P31" i="512"/>
  <c r="M32" i="512"/>
  <c r="N32" i="512" s="1"/>
  <c r="D33" i="512"/>
  <c r="O32" i="512"/>
  <c r="U32" i="512"/>
  <c r="R32" i="512" s="1"/>
  <c r="V30" i="512"/>
  <c r="S30" i="512" s="1"/>
  <c r="Y30" i="512" s="1"/>
  <c r="C34" i="512"/>
  <c r="H33" i="512"/>
  <c r="E33" i="512"/>
  <c r="T33" i="512"/>
  <c r="X30" i="512"/>
  <c r="K27" i="512"/>
  <c r="L27" i="512" s="1"/>
  <c r="Q27" i="512" s="1"/>
  <c r="AA27" i="512" s="1"/>
  <c r="J28" i="512" s="1"/>
  <c r="W31" i="511"/>
  <c r="C35" i="511"/>
  <c r="E34" i="511"/>
  <c r="H34" i="511"/>
  <c r="T34" i="511"/>
  <c r="O32" i="511"/>
  <c r="M32" i="511"/>
  <c r="N32" i="511" s="1"/>
  <c r="P32" i="511" s="1"/>
  <c r="D33" i="511"/>
  <c r="U32" i="511"/>
  <c r="R32" i="511" s="1"/>
  <c r="P31" i="511"/>
  <c r="K28" i="511"/>
  <c r="L28" i="511" s="1"/>
  <c r="Q28" i="511" s="1"/>
  <c r="AA28" i="511" s="1"/>
  <c r="J29" i="511" s="1"/>
  <c r="V30" i="511"/>
  <c r="S30" i="511" s="1"/>
  <c r="Y30" i="511" s="1"/>
  <c r="X30" i="511"/>
  <c r="Z29" i="510"/>
  <c r="W31" i="510"/>
  <c r="C34" i="510"/>
  <c r="H33" i="510"/>
  <c r="E33" i="510"/>
  <c r="T33" i="510"/>
  <c r="D33" i="510"/>
  <c r="O32" i="510"/>
  <c r="M32" i="510"/>
  <c r="N32" i="510" s="1"/>
  <c r="U32" i="510"/>
  <c r="R32" i="510" s="1"/>
  <c r="V30" i="510"/>
  <c r="S30" i="510" s="1"/>
  <c r="Y30" i="510" s="1"/>
  <c r="X30" i="510"/>
  <c r="K27" i="510"/>
  <c r="L27" i="510" s="1"/>
  <c r="Q27" i="510" s="1"/>
  <c r="AA27" i="510" s="1"/>
  <c r="J28" i="510" s="1"/>
  <c r="K28" i="509"/>
  <c r="L28" i="509" s="1"/>
  <c r="Q28" i="509" s="1"/>
  <c r="AA28" i="509" s="1"/>
  <c r="J29" i="509" s="1"/>
  <c r="N29" i="509" s="1"/>
  <c r="P29" i="509" s="1"/>
  <c r="C35" i="509"/>
  <c r="E34" i="509"/>
  <c r="H34" i="509"/>
  <c r="T34" i="509"/>
  <c r="D33" i="509"/>
  <c r="O32" i="509"/>
  <c r="M32" i="509"/>
  <c r="U32" i="509"/>
  <c r="R32" i="509" s="1"/>
  <c r="W31" i="509"/>
  <c r="X31" i="509" s="1"/>
  <c r="V30" i="509"/>
  <c r="S30" i="509" s="1"/>
  <c r="Y30" i="509" s="1"/>
  <c r="X30" i="509"/>
  <c r="Z29" i="508"/>
  <c r="W31" i="508"/>
  <c r="X31" i="508" s="1"/>
  <c r="C35" i="508"/>
  <c r="H34" i="508"/>
  <c r="E34" i="508"/>
  <c r="T34" i="508"/>
  <c r="V30" i="508"/>
  <c r="S30" i="508" s="1"/>
  <c r="Y30" i="508" s="1"/>
  <c r="X30" i="508"/>
  <c r="D33" i="508"/>
  <c r="O32" i="508"/>
  <c r="M32" i="508"/>
  <c r="U32" i="508"/>
  <c r="R32" i="508" s="1"/>
  <c r="K28" i="508"/>
  <c r="L28" i="508" s="1"/>
  <c r="Q28" i="508" s="1"/>
  <c r="AA28" i="508" s="1"/>
  <c r="J29" i="508" s="1"/>
  <c r="N29" i="508" s="1"/>
  <c r="P29" i="508" s="1"/>
  <c r="Z29" i="507"/>
  <c r="W31" i="507"/>
  <c r="X31" i="507" s="1"/>
  <c r="D33" i="507"/>
  <c r="O32" i="507"/>
  <c r="M32" i="507"/>
  <c r="U32" i="507"/>
  <c r="R32" i="507" s="1"/>
  <c r="C35" i="507"/>
  <c r="H34" i="507"/>
  <c r="E34" i="507"/>
  <c r="T34" i="507"/>
  <c r="K28" i="507"/>
  <c r="L28" i="507" s="1"/>
  <c r="Q28" i="507" s="1"/>
  <c r="AA28" i="507" s="1"/>
  <c r="J29" i="507" s="1"/>
  <c r="N29" i="507" s="1"/>
  <c r="P29" i="507" s="1"/>
  <c r="V30" i="507"/>
  <c r="S30" i="507" s="1"/>
  <c r="Y30" i="507" s="1"/>
  <c r="X30" i="507"/>
  <c r="Z30" i="507" s="1"/>
  <c r="Z29" i="506"/>
  <c r="K28" i="506"/>
  <c r="L28" i="506" s="1"/>
  <c r="Q28" i="506" s="1"/>
  <c r="AA28" i="506" s="1"/>
  <c r="J29" i="506" s="1"/>
  <c r="N29" i="506" s="1"/>
  <c r="P29" i="506" s="1"/>
  <c r="C35" i="506"/>
  <c r="H34" i="506"/>
  <c r="E34" i="506"/>
  <c r="T34" i="506"/>
  <c r="D33" i="506"/>
  <c r="O32" i="506"/>
  <c r="M32" i="506"/>
  <c r="R32" i="506"/>
  <c r="U32" i="506"/>
  <c r="V30" i="506"/>
  <c r="S30" i="506" s="1"/>
  <c r="Y30" i="506" s="1"/>
  <c r="X30" i="506"/>
  <c r="W31" i="506"/>
  <c r="X31" i="506" s="1"/>
  <c r="K28" i="505"/>
  <c r="L28" i="505" s="1"/>
  <c r="Q28" i="505" s="1"/>
  <c r="AA28" i="505" s="1"/>
  <c r="J29" i="505" s="1"/>
  <c r="W31" i="505"/>
  <c r="X31" i="505" s="1"/>
  <c r="P31" i="505"/>
  <c r="D33" i="505"/>
  <c r="O32" i="505"/>
  <c r="M32" i="505"/>
  <c r="N32" i="505" s="1"/>
  <c r="P32" i="505" s="1"/>
  <c r="U32" i="505"/>
  <c r="R32" i="505" s="1"/>
  <c r="C35" i="505"/>
  <c r="H34" i="505"/>
  <c r="E34" i="505"/>
  <c r="T34" i="505"/>
  <c r="V30" i="505"/>
  <c r="S30" i="505" s="1"/>
  <c r="Y30" i="505" s="1"/>
  <c r="Z30" i="505" s="1"/>
  <c r="Z29" i="504"/>
  <c r="K28" i="504"/>
  <c r="L28" i="504" s="1"/>
  <c r="Q28" i="504" s="1"/>
  <c r="AA28" i="504" s="1"/>
  <c r="J29" i="504" s="1"/>
  <c r="N29" i="504" s="1"/>
  <c r="P29" i="504" s="1"/>
  <c r="W31" i="504"/>
  <c r="X31" i="504" s="1"/>
  <c r="D33" i="504"/>
  <c r="O32" i="504"/>
  <c r="M32" i="504"/>
  <c r="R32" i="504"/>
  <c r="U32" i="504"/>
  <c r="C35" i="504"/>
  <c r="H34" i="504"/>
  <c r="E34" i="504"/>
  <c r="T34" i="504"/>
  <c r="V30" i="504"/>
  <c r="S30" i="504" s="1"/>
  <c r="Y30" i="504" s="1"/>
  <c r="X30" i="504"/>
  <c r="D33" i="503"/>
  <c r="O32" i="503"/>
  <c r="M32" i="503"/>
  <c r="U32" i="503"/>
  <c r="R32" i="503" s="1"/>
  <c r="K28" i="503"/>
  <c r="L28" i="503" s="1"/>
  <c r="Q28" i="503" s="1"/>
  <c r="AA28" i="503" s="1"/>
  <c r="J29" i="503" s="1"/>
  <c r="N29" i="503" s="1"/>
  <c r="P29" i="503" s="1"/>
  <c r="W31" i="503"/>
  <c r="V30" i="503"/>
  <c r="S30" i="503" s="1"/>
  <c r="Y30" i="503" s="1"/>
  <c r="C35" i="503"/>
  <c r="E34" i="503"/>
  <c r="H34" i="503"/>
  <c r="T34" i="503"/>
  <c r="X30" i="503"/>
  <c r="Z30" i="503" s="1"/>
  <c r="Z29" i="502"/>
  <c r="W31" i="502"/>
  <c r="X31" i="502" s="1"/>
  <c r="M32" i="502"/>
  <c r="D33" i="502"/>
  <c r="O32" i="502"/>
  <c r="R32" i="502"/>
  <c r="U32" i="502"/>
  <c r="V30" i="502"/>
  <c r="S30" i="502" s="1"/>
  <c r="Y30" i="502" s="1"/>
  <c r="Z30" i="502" s="1"/>
  <c r="C35" i="502"/>
  <c r="H34" i="502"/>
  <c r="E34" i="502"/>
  <c r="T34" i="502"/>
  <c r="K27" i="502"/>
  <c r="L27" i="502" s="1"/>
  <c r="Q27" i="502" s="1"/>
  <c r="AA27" i="502" s="1"/>
  <c r="J28" i="502" s="1"/>
  <c r="N28" i="502" s="1"/>
  <c r="P28" i="502" s="1"/>
  <c r="Z29" i="501"/>
  <c r="W31" i="501"/>
  <c r="K28" i="501"/>
  <c r="L28" i="501" s="1"/>
  <c r="Q28" i="501" s="1"/>
  <c r="AA28" i="501" s="1"/>
  <c r="J29" i="501" s="1"/>
  <c r="N29" i="501" s="1"/>
  <c r="P29" i="501" s="1"/>
  <c r="D33" i="501"/>
  <c r="O32" i="501"/>
  <c r="M32" i="501"/>
  <c r="U32" i="501"/>
  <c r="R32" i="501" s="1"/>
  <c r="C35" i="501"/>
  <c r="H34" i="501"/>
  <c r="E34" i="501"/>
  <c r="T34" i="501"/>
  <c r="V30" i="501"/>
  <c r="S30" i="501" s="1"/>
  <c r="Y30" i="501" s="1"/>
  <c r="X30" i="501"/>
  <c r="Z29" i="500"/>
  <c r="K27" i="500"/>
  <c r="L27" i="500" s="1"/>
  <c r="Q27" i="500" s="1"/>
  <c r="AA27" i="500" s="1"/>
  <c r="J28" i="500" s="1"/>
  <c r="N28" i="500" s="1"/>
  <c r="P28" i="500" s="1"/>
  <c r="W31" i="500"/>
  <c r="X31" i="500"/>
  <c r="C34" i="500"/>
  <c r="H33" i="500"/>
  <c r="E33" i="500"/>
  <c r="T33" i="500"/>
  <c r="D33" i="500"/>
  <c r="O32" i="500"/>
  <c r="M32" i="500"/>
  <c r="U32" i="500"/>
  <c r="R32" i="500" s="1"/>
  <c r="V30" i="500"/>
  <c r="S30" i="500" s="1"/>
  <c r="Y30" i="500" s="1"/>
  <c r="Z30" i="500" s="1"/>
  <c r="Z29" i="499"/>
  <c r="K27" i="499"/>
  <c r="L27" i="499" s="1"/>
  <c r="Q27" i="499" s="1"/>
  <c r="AA27" i="499" s="1"/>
  <c r="J28" i="499" s="1"/>
  <c r="W31" i="499"/>
  <c r="Z29" i="498"/>
  <c r="C35" i="499"/>
  <c r="E34" i="499"/>
  <c r="H34" i="499"/>
  <c r="T34" i="499"/>
  <c r="D33" i="499"/>
  <c r="O32" i="499"/>
  <c r="M32" i="499"/>
  <c r="U32" i="499"/>
  <c r="R32" i="499" s="1"/>
  <c r="V30" i="499"/>
  <c r="S30" i="499" s="1"/>
  <c r="Y30" i="499" s="1"/>
  <c r="X30" i="499"/>
  <c r="K27" i="498"/>
  <c r="L27" i="498" s="1"/>
  <c r="Q27" i="498" s="1"/>
  <c r="AA27" i="498" s="1"/>
  <c r="J28" i="498" s="1"/>
  <c r="W31" i="498"/>
  <c r="M32" i="498"/>
  <c r="D33" i="498"/>
  <c r="O32" i="498"/>
  <c r="R32" i="498"/>
  <c r="U32" i="498"/>
  <c r="C36" i="498"/>
  <c r="H35" i="498"/>
  <c r="E35" i="498"/>
  <c r="T35" i="498"/>
  <c r="V30" i="498"/>
  <c r="S30" i="498" s="1"/>
  <c r="Y30" i="498" s="1"/>
  <c r="X30" i="498"/>
  <c r="Z29" i="497"/>
  <c r="K28" i="497"/>
  <c r="L28" i="497" s="1"/>
  <c r="Q28" i="497" s="1"/>
  <c r="AA28" i="497" s="1"/>
  <c r="J29" i="497" s="1"/>
  <c r="N29" i="497" s="1"/>
  <c r="P29" i="497" s="1"/>
  <c r="D33" i="497"/>
  <c r="O32" i="497"/>
  <c r="M32" i="497"/>
  <c r="U32" i="497"/>
  <c r="R32" i="497"/>
  <c r="C35" i="497"/>
  <c r="E34" i="497"/>
  <c r="H34" i="497"/>
  <c r="T34" i="497"/>
  <c r="V30" i="497"/>
  <c r="S30" i="497" s="1"/>
  <c r="Y30" i="497" s="1"/>
  <c r="X31" i="497"/>
  <c r="W31" i="497"/>
  <c r="X30" i="497"/>
  <c r="K27" i="496"/>
  <c r="L27" i="496" s="1"/>
  <c r="Q27" i="496" s="1"/>
  <c r="AA27" i="496" s="1"/>
  <c r="J28" i="496" s="1"/>
  <c r="W31" i="496"/>
  <c r="D33" i="496"/>
  <c r="O32" i="496"/>
  <c r="M32" i="496"/>
  <c r="U32" i="496"/>
  <c r="R32" i="496" s="1"/>
  <c r="C34" i="496"/>
  <c r="H33" i="496"/>
  <c r="E33" i="496"/>
  <c r="T33" i="496"/>
  <c r="V30" i="496"/>
  <c r="S30" i="496" s="1"/>
  <c r="Y30" i="496" s="1"/>
  <c r="Z30" i="496" s="1"/>
  <c r="Z29" i="495"/>
  <c r="K28" i="495"/>
  <c r="L28" i="495" s="1"/>
  <c r="Q28" i="495" s="1"/>
  <c r="AA28" i="495" s="1"/>
  <c r="J29" i="495" s="1"/>
  <c r="N29" i="495" s="1"/>
  <c r="P29" i="495" s="1"/>
  <c r="W31" i="495"/>
  <c r="D33" i="495"/>
  <c r="O32" i="495"/>
  <c r="M32" i="495"/>
  <c r="U32" i="495"/>
  <c r="R32" i="495" s="1"/>
  <c r="C37" i="495"/>
  <c r="H36" i="495"/>
  <c r="E36" i="495"/>
  <c r="T36" i="495"/>
  <c r="V30" i="495"/>
  <c r="S30" i="495" s="1"/>
  <c r="Y30" i="495" s="1"/>
  <c r="X30" i="495"/>
  <c r="K28" i="494"/>
  <c r="L28" i="494" s="1"/>
  <c r="Q28" i="494" s="1"/>
  <c r="AA28" i="494" s="1"/>
  <c r="J29" i="494" s="1"/>
  <c r="W31" i="494"/>
  <c r="C35" i="494"/>
  <c r="H34" i="494"/>
  <c r="E34" i="494"/>
  <c r="T34" i="494"/>
  <c r="D33" i="494"/>
  <c r="O32" i="494"/>
  <c r="M32" i="494"/>
  <c r="N32" i="494" s="1"/>
  <c r="U32" i="494"/>
  <c r="R32" i="494" s="1"/>
  <c r="V30" i="494"/>
  <c r="S30" i="494" s="1"/>
  <c r="Y30" i="494" s="1"/>
  <c r="X30" i="494"/>
  <c r="W31" i="493"/>
  <c r="K27" i="493"/>
  <c r="L27" i="493" s="1"/>
  <c r="Q27" i="493" s="1"/>
  <c r="AA27" i="493" s="1"/>
  <c r="J28" i="493" s="1"/>
  <c r="C34" i="493"/>
  <c r="E33" i="493"/>
  <c r="H33" i="493"/>
  <c r="T33" i="493"/>
  <c r="D33" i="493"/>
  <c r="O32" i="493"/>
  <c r="M32" i="493"/>
  <c r="N32" i="493" s="1"/>
  <c r="U32" i="493"/>
  <c r="R32" i="493" s="1"/>
  <c r="V30" i="493"/>
  <c r="S30" i="493" s="1"/>
  <c r="Y30" i="493" s="1"/>
  <c r="Z30" i="493" s="1"/>
  <c r="Z29" i="492"/>
  <c r="D33" i="492"/>
  <c r="O32" i="492"/>
  <c r="M32" i="492"/>
  <c r="N32" i="492" s="1"/>
  <c r="P32" i="492" s="1"/>
  <c r="U32" i="492"/>
  <c r="R32" i="492" s="1"/>
  <c r="K28" i="492"/>
  <c r="L28" i="492" s="1"/>
  <c r="Q28" i="492" s="1"/>
  <c r="AA28" i="492" s="1"/>
  <c r="J29" i="492" s="1"/>
  <c r="W31" i="492"/>
  <c r="X31" i="492"/>
  <c r="C35" i="492"/>
  <c r="H34" i="492"/>
  <c r="E34" i="492"/>
  <c r="T34" i="492"/>
  <c r="V30" i="492"/>
  <c r="S30" i="492" s="1"/>
  <c r="Y30" i="492" s="1"/>
  <c r="Z30" i="492" s="1"/>
  <c r="P31" i="492"/>
  <c r="P31" i="491"/>
  <c r="Z29" i="491"/>
  <c r="W31" i="491"/>
  <c r="K28" i="491"/>
  <c r="L28" i="491" s="1"/>
  <c r="Q28" i="491" s="1"/>
  <c r="AA28" i="491" s="1"/>
  <c r="J29" i="491" s="1"/>
  <c r="D33" i="491"/>
  <c r="O32" i="491"/>
  <c r="M32" i="491"/>
  <c r="N32" i="491" s="1"/>
  <c r="P32" i="491" s="1"/>
  <c r="R32" i="491"/>
  <c r="U32" i="491"/>
  <c r="V30" i="491"/>
  <c r="S30" i="491" s="1"/>
  <c r="Y30" i="491" s="1"/>
  <c r="C35" i="491"/>
  <c r="H34" i="491"/>
  <c r="E34" i="491"/>
  <c r="T34" i="491"/>
  <c r="X30" i="491"/>
  <c r="Z30" i="491" s="1"/>
  <c r="W31" i="490"/>
  <c r="K27" i="490"/>
  <c r="L27" i="490" s="1"/>
  <c r="Q27" i="490" s="1"/>
  <c r="AA27" i="490" s="1"/>
  <c r="J28" i="490" s="1"/>
  <c r="C36" i="490"/>
  <c r="H35" i="490"/>
  <c r="E35" i="490"/>
  <c r="T35" i="490"/>
  <c r="D33" i="490"/>
  <c r="O32" i="490"/>
  <c r="M32" i="490"/>
  <c r="N32" i="490" s="1"/>
  <c r="U32" i="490"/>
  <c r="R32" i="490" s="1"/>
  <c r="V30" i="490"/>
  <c r="S30" i="490" s="1"/>
  <c r="Y30" i="490" s="1"/>
  <c r="X30" i="490"/>
  <c r="Z29" i="489"/>
  <c r="K28" i="489"/>
  <c r="L28" i="489" s="1"/>
  <c r="Q28" i="489" s="1"/>
  <c r="AA28" i="489" s="1"/>
  <c r="J29" i="489" s="1"/>
  <c r="N29" i="489" s="1"/>
  <c r="P29" i="489" s="1"/>
  <c r="M32" i="489"/>
  <c r="D33" i="489"/>
  <c r="O32" i="489"/>
  <c r="U32" i="489"/>
  <c r="R32" i="489" s="1"/>
  <c r="C35" i="489"/>
  <c r="E34" i="489"/>
  <c r="H34" i="489"/>
  <c r="T34" i="489"/>
  <c r="V30" i="489"/>
  <c r="S30" i="489" s="1"/>
  <c r="Y30" i="489" s="1"/>
  <c r="W31" i="489"/>
  <c r="X30" i="489"/>
  <c r="W31" i="488"/>
  <c r="K28" i="488"/>
  <c r="L28" i="488" s="1"/>
  <c r="Q28" i="488" s="1"/>
  <c r="AA28" i="488" s="1"/>
  <c r="J29" i="488" s="1"/>
  <c r="D33" i="488"/>
  <c r="O32" i="488"/>
  <c r="M32" i="488"/>
  <c r="U32" i="488"/>
  <c r="R32" i="488" s="1"/>
  <c r="C34" i="488"/>
  <c r="E33" i="488"/>
  <c r="H33" i="488"/>
  <c r="T33" i="488"/>
  <c r="V30" i="488"/>
  <c r="S30" i="488" s="1"/>
  <c r="Y30" i="488" s="1"/>
  <c r="X30" i="488"/>
  <c r="Z29" i="487"/>
  <c r="W31" i="487"/>
  <c r="D33" i="487"/>
  <c r="O32" i="487"/>
  <c r="M32" i="487"/>
  <c r="U32" i="487"/>
  <c r="R32" i="487" s="1"/>
  <c r="K27" i="487"/>
  <c r="L27" i="487" s="1"/>
  <c r="Q27" i="487" s="1"/>
  <c r="AA27" i="487" s="1"/>
  <c r="J28" i="487" s="1"/>
  <c r="C34" i="487"/>
  <c r="H33" i="487"/>
  <c r="E33" i="487"/>
  <c r="T33" i="487"/>
  <c r="V30" i="487"/>
  <c r="S30" i="487" s="1"/>
  <c r="Y30" i="487" s="1"/>
  <c r="X30" i="487"/>
  <c r="W31" i="486"/>
  <c r="C35" i="486"/>
  <c r="H34" i="486"/>
  <c r="E34" i="486"/>
  <c r="T34" i="486"/>
  <c r="D33" i="486"/>
  <c r="O32" i="486"/>
  <c r="M32" i="486"/>
  <c r="U32" i="486"/>
  <c r="R32" i="486" s="1"/>
  <c r="V30" i="486"/>
  <c r="S30" i="486" s="1"/>
  <c r="Y30" i="486" s="1"/>
  <c r="Z30" i="486" s="1"/>
  <c r="K28" i="486"/>
  <c r="L28" i="486" s="1"/>
  <c r="Q28" i="486" s="1"/>
  <c r="AA28" i="486" s="1"/>
  <c r="J29" i="486" s="1"/>
  <c r="Z29" i="485"/>
  <c r="K29" i="485"/>
  <c r="L29" i="485" s="1"/>
  <c r="Q29" i="485" s="1"/>
  <c r="AA29" i="485" s="1"/>
  <c r="J30" i="485" s="1"/>
  <c r="N30" i="485" s="1"/>
  <c r="P30" i="485" s="1"/>
  <c r="W31" i="485"/>
  <c r="C36" i="485"/>
  <c r="E35" i="485"/>
  <c r="H35" i="485"/>
  <c r="T35" i="485"/>
  <c r="V30" i="485"/>
  <c r="S30" i="485" s="1"/>
  <c r="Y30" i="485" s="1"/>
  <c r="X30" i="485"/>
  <c r="D33" i="485"/>
  <c r="O32" i="485"/>
  <c r="M32" i="485"/>
  <c r="U32" i="485"/>
  <c r="R32" i="485"/>
  <c r="Q2" i="2"/>
  <c r="E4" i="4"/>
  <c r="J17" i="4" s="1"/>
  <c r="K17" i="4" s="1"/>
  <c r="L17" i="4" s="1"/>
  <c r="N2" i="4"/>
  <c r="F4" i="4"/>
  <c r="O23" i="4"/>
  <c r="G26" i="4"/>
  <c r="H26" i="4"/>
  <c r="B27" i="4"/>
  <c r="D24" i="4"/>
  <c r="C27" i="4"/>
  <c r="A26" i="4"/>
  <c r="E26" i="4"/>
  <c r="K28" i="548" l="1"/>
  <c r="L28" i="548" s="1"/>
  <c r="Q28" i="548" s="1"/>
  <c r="AA28" i="548" s="1"/>
  <c r="J29" i="548" s="1"/>
  <c r="W32" i="548"/>
  <c r="X32" i="548" s="1"/>
  <c r="C38" i="548"/>
  <c r="E37" i="548"/>
  <c r="H37" i="548"/>
  <c r="T37" i="548"/>
  <c r="M33" i="548"/>
  <c r="O33" i="548"/>
  <c r="D34" i="548"/>
  <c r="U33" i="548"/>
  <c r="R33" i="548" s="1"/>
  <c r="V31" i="548"/>
  <c r="S31" i="548" s="1"/>
  <c r="Y31" i="548" s="1"/>
  <c r="X31" i="548"/>
  <c r="Z30" i="547"/>
  <c r="K29" i="547"/>
  <c r="L29" i="547" s="1"/>
  <c r="Q29" i="547" s="1"/>
  <c r="AA29" i="547" s="1"/>
  <c r="J30" i="547" s="1"/>
  <c r="W32" i="547"/>
  <c r="X32" i="547" s="1"/>
  <c r="C36" i="547"/>
  <c r="E35" i="547"/>
  <c r="H35" i="547"/>
  <c r="T35" i="547"/>
  <c r="M33" i="547"/>
  <c r="D34" i="547"/>
  <c r="O33" i="547"/>
  <c r="U33" i="547"/>
  <c r="R33" i="547" s="1"/>
  <c r="V31" i="547"/>
  <c r="S31" i="547" s="1"/>
  <c r="Y31" i="547" s="1"/>
  <c r="X31" i="547"/>
  <c r="W32" i="546"/>
  <c r="X32" i="546"/>
  <c r="K29" i="546"/>
  <c r="L29" i="546" s="1"/>
  <c r="Q29" i="546" s="1"/>
  <c r="AA29" i="546" s="1"/>
  <c r="J30" i="546" s="1"/>
  <c r="M33" i="546"/>
  <c r="O33" i="546"/>
  <c r="D34" i="546"/>
  <c r="R33" i="546"/>
  <c r="U33" i="546"/>
  <c r="C37" i="546"/>
  <c r="E36" i="546"/>
  <c r="H36" i="546"/>
  <c r="T36" i="546"/>
  <c r="V31" i="546"/>
  <c r="S31" i="546" s="1"/>
  <c r="Y31" i="546" s="1"/>
  <c r="X31" i="546"/>
  <c r="Z30" i="545"/>
  <c r="W32" i="545"/>
  <c r="X32" i="545" s="1"/>
  <c r="K28" i="545"/>
  <c r="L28" i="545" s="1"/>
  <c r="Q28" i="545" s="1"/>
  <c r="AA28" i="545" s="1"/>
  <c r="J29" i="545" s="1"/>
  <c r="C35" i="545"/>
  <c r="H34" i="545"/>
  <c r="E34" i="545"/>
  <c r="T34" i="545"/>
  <c r="M33" i="545"/>
  <c r="O33" i="545"/>
  <c r="D34" i="545"/>
  <c r="U33" i="545"/>
  <c r="R33" i="545" s="1"/>
  <c r="V31" i="545"/>
  <c r="S31" i="545" s="1"/>
  <c r="Y31" i="545" s="1"/>
  <c r="X31" i="545"/>
  <c r="K28" i="544"/>
  <c r="L28" i="544" s="1"/>
  <c r="Q28" i="544" s="1"/>
  <c r="AA28" i="544" s="1"/>
  <c r="J29" i="544" s="1"/>
  <c r="W32" i="544"/>
  <c r="X32" i="544" s="1"/>
  <c r="C35" i="544"/>
  <c r="H34" i="544"/>
  <c r="E34" i="544"/>
  <c r="T34" i="544"/>
  <c r="M33" i="544"/>
  <c r="D34" i="544"/>
  <c r="O33" i="544"/>
  <c r="U33" i="544"/>
  <c r="R33" i="544" s="1"/>
  <c r="V31" i="544"/>
  <c r="S31" i="544" s="1"/>
  <c r="Y31" i="544" s="1"/>
  <c r="X31" i="544"/>
  <c r="K29" i="543"/>
  <c r="L29" i="543" s="1"/>
  <c r="Q29" i="543" s="1"/>
  <c r="AA29" i="543" s="1"/>
  <c r="J30" i="543" s="1"/>
  <c r="W32" i="543"/>
  <c r="X32" i="543"/>
  <c r="C36" i="543"/>
  <c r="E35" i="543"/>
  <c r="H35" i="543"/>
  <c r="T35" i="543"/>
  <c r="M33" i="543"/>
  <c r="D34" i="543"/>
  <c r="O33" i="543"/>
  <c r="U33" i="543"/>
  <c r="R33" i="543" s="1"/>
  <c r="V31" i="543"/>
  <c r="S31" i="543" s="1"/>
  <c r="Y31" i="543" s="1"/>
  <c r="X31" i="543"/>
  <c r="Z31" i="543" s="1"/>
  <c r="W32" i="542"/>
  <c r="X32" i="542" s="1"/>
  <c r="K29" i="542"/>
  <c r="L29" i="542" s="1"/>
  <c r="Q29" i="542" s="1"/>
  <c r="AA29" i="542" s="1"/>
  <c r="J30" i="542" s="1"/>
  <c r="M33" i="542"/>
  <c r="O33" i="542"/>
  <c r="D34" i="542"/>
  <c r="U33" i="542"/>
  <c r="R33" i="542" s="1"/>
  <c r="V31" i="542"/>
  <c r="S31" i="542" s="1"/>
  <c r="Y31" i="542" s="1"/>
  <c r="Z31" i="542" s="1"/>
  <c r="C36" i="542"/>
  <c r="E35" i="542"/>
  <c r="H35" i="542"/>
  <c r="T35" i="542"/>
  <c r="C36" i="541"/>
  <c r="E35" i="541"/>
  <c r="H35" i="541"/>
  <c r="T35" i="541"/>
  <c r="M33" i="541"/>
  <c r="D34" i="541"/>
  <c r="O33" i="541"/>
  <c r="U33" i="541"/>
  <c r="R33" i="541" s="1"/>
  <c r="K29" i="541"/>
  <c r="L29" i="541" s="1"/>
  <c r="Q29" i="541" s="1"/>
  <c r="AA29" i="541" s="1"/>
  <c r="J30" i="541" s="1"/>
  <c r="V31" i="541"/>
  <c r="S31" i="541" s="1"/>
  <c r="Y31" i="541" s="1"/>
  <c r="Z31" i="541" s="1"/>
  <c r="W32" i="541"/>
  <c r="X32" i="541"/>
  <c r="Z30" i="540"/>
  <c r="W32" i="540"/>
  <c r="X32" i="540" s="1"/>
  <c r="M33" i="540"/>
  <c r="D34" i="540"/>
  <c r="O33" i="540"/>
  <c r="U33" i="540"/>
  <c r="R33" i="540" s="1"/>
  <c r="C36" i="540"/>
  <c r="E35" i="540"/>
  <c r="H35" i="540"/>
  <c r="T35" i="540"/>
  <c r="K29" i="540"/>
  <c r="L29" i="540" s="1"/>
  <c r="Q29" i="540" s="1"/>
  <c r="AA29" i="540" s="1"/>
  <c r="J30" i="540" s="1"/>
  <c r="V31" i="540"/>
  <c r="S31" i="540" s="1"/>
  <c r="Y31" i="540" s="1"/>
  <c r="Z31" i="540" s="1"/>
  <c r="Z30" i="539"/>
  <c r="W32" i="539"/>
  <c r="X32" i="539" s="1"/>
  <c r="K28" i="539"/>
  <c r="L28" i="539" s="1"/>
  <c r="Q28" i="539" s="1"/>
  <c r="AA28" i="539" s="1"/>
  <c r="J29" i="539" s="1"/>
  <c r="C37" i="539"/>
  <c r="E36" i="539"/>
  <c r="H36" i="539"/>
  <c r="T36" i="539"/>
  <c r="M33" i="539"/>
  <c r="O33" i="539"/>
  <c r="D34" i="539"/>
  <c r="U33" i="539"/>
  <c r="R33" i="539" s="1"/>
  <c r="V31" i="539"/>
  <c r="S31" i="539" s="1"/>
  <c r="Y31" i="539" s="1"/>
  <c r="X31" i="539"/>
  <c r="Z30" i="538"/>
  <c r="K29" i="538"/>
  <c r="L29" i="538" s="1"/>
  <c r="Q29" i="538" s="1"/>
  <c r="AA29" i="538" s="1"/>
  <c r="J30" i="538" s="1"/>
  <c r="W32" i="538"/>
  <c r="X32" i="538"/>
  <c r="C36" i="538"/>
  <c r="E35" i="538"/>
  <c r="H35" i="538"/>
  <c r="T35" i="538"/>
  <c r="V31" i="538"/>
  <c r="S31" i="538" s="1"/>
  <c r="Y31" i="538" s="1"/>
  <c r="Z31" i="538" s="1"/>
  <c r="M33" i="538"/>
  <c r="D34" i="538"/>
  <c r="O33" i="538"/>
  <c r="R33" i="538"/>
  <c r="U33" i="538"/>
  <c r="K28" i="537"/>
  <c r="L28" i="537" s="1"/>
  <c r="Q28" i="537" s="1"/>
  <c r="AA28" i="537" s="1"/>
  <c r="J29" i="537" s="1"/>
  <c r="W32" i="537"/>
  <c r="X32" i="537" s="1"/>
  <c r="C35" i="537"/>
  <c r="E34" i="537"/>
  <c r="H34" i="537"/>
  <c r="T34" i="537"/>
  <c r="M33" i="537"/>
  <c r="D34" i="537"/>
  <c r="O33" i="537"/>
  <c r="R33" i="537"/>
  <c r="U33" i="537"/>
  <c r="V31" i="537"/>
  <c r="S31" i="537" s="1"/>
  <c r="Y31" i="537" s="1"/>
  <c r="Z31" i="537" s="1"/>
  <c r="Z30" i="536"/>
  <c r="W32" i="536"/>
  <c r="X32" i="536"/>
  <c r="K28" i="536"/>
  <c r="L28" i="536" s="1"/>
  <c r="Q28" i="536" s="1"/>
  <c r="AA28" i="536" s="1"/>
  <c r="J29" i="536" s="1"/>
  <c r="C36" i="536"/>
  <c r="H35" i="536"/>
  <c r="E35" i="536"/>
  <c r="T35" i="536"/>
  <c r="V31" i="536"/>
  <c r="S31" i="536" s="1"/>
  <c r="Y31" i="536" s="1"/>
  <c r="M33" i="536"/>
  <c r="D34" i="536"/>
  <c r="O33" i="536"/>
  <c r="U33" i="536"/>
  <c r="R33" i="536" s="1"/>
  <c r="X31" i="536"/>
  <c r="Z31" i="536" s="1"/>
  <c r="K28" i="535"/>
  <c r="L28" i="535" s="1"/>
  <c r="Q28" i="535" s="1"/>
  <c r="AA28" i="535" s="1"/>
  <c r="J29" i="535" s="1"/>
  <c r="N29" i="535" s="1"/>
  <c r="P29" i="535" s="1"/>
  <c r="W32" i="535"/>
  <c r="X32" i="535" s="1"/>
  <c r="C35" i="535"/>
  <c r="E34" i="535"/>
  <c r="H34" i="535"/>
  <c r="T34" i="535"/>
  <c r="M33" i="535"/>
  <c r="D34" i="535"/>
  <c r="O33" i="535"/>
  <c r="U33" i="535"/>
  <c r="R33" i="535" s="1"/>
  <c r="V31" i="535"/>
  <c r="S31" i="535" s="1"/>
  <c r="Y31" i="535" s="1"/>
  <c r="X31" i="535"/>
  <c r="W32" i="534"/>
  <c r="C35" i="534"/>
  <c r="H34" i="534"/>
  <c r="E34" i="534"/>
  <c r="T34" i="534"/>
  <c r="M33" i="534"/>
  <c r="D34" i="534"/>
  <c r="O33" i="534"/>
  <c r="U33" i="534"/>
  <c r="R33" i="534" s="1"/>
  <c r="V31" i="534"/>
  <c r="S31" i="534" s="1"/>
  <c r="Y31" i="534" s="1"/>
  <c r="Z31" i="534" s="1"/>
  <c r="K29" i="534"/>
  <c r="L29" i="534" s="1"/>
  <c r="Q29" i="534" s="1"/>
  <c r="AA29" i="534" s="1"/>
  <c r="J30" i="534" s="1"/>
  <c r="Z30" i="533"/>
  <c r="K29" i="533"/>
  <c r="L29" i="533" s="1"/>
  <c r="Q29" i="533" s="1"/>
  <c r="AA29" i="533" s="1"/>
  <c r="J30" i="533" s="1"/>
  <c r="C36" i="533"/>
  <c r="H35" i="533"/>
  <c r="E35" i="533"/>
  <c r="T35" i="533"/>
  <c r="W32" i="533"/>
  <c r="D34" i="533"/>
  <c r="O33" i="533"/>
  <c r="M33" i="533"/>
  <c r="U33" i="533"/>
  <c r="R33" i="533" s="1"/>
  <c r="V31" i="533"/>
  <c r="S31" i="533" s="1"/>
  <c r="Y31" i="533" s="1"/>
  <c r="X31" i="533"/>
  <c r="Z30" i="532"/>
  <c r="K29" i="532"/>
  <c r="L29" i="532" s="1"/>
  <c r="Q29" i="532" s="1"/>
  <c r="AA29" i="532" s="1"/>
  <c r="J30" i="532" s="1"/>
  <c r="W32" i="532"/>
  <c r="X32" i="532" s="1"/>
  <c r="C36" i="532"/>
  <c r="E35" i="532"/>
  <c r="H35" i="532"/>
  <c r="T35" i="532"/>
  <c r="V31" i="532"/>
  <c r="S31" i="532" s="1"/>
  <c r="Y31" i="532" s="1"/>
  <c r="M33" i="532"/>
  <c r="O33" i="532"/>
  <c r="D34" i="532"/>
  <c r="R33" i="532"/>
  <c r="U33" i="532"/>
  <c r="X31" i="532"/>
  <c r="Z30" i="531"/>
  <c r="W32" i="531"/>
  <c r="X32" i="531" s="1"/>
  <c r="K29" i="531"/>
  <c r="L29" i="531" s="1"/>
  <c r="Q29" i="531" s="1"/>
  <c r="AA29" i="531" s="1"/>
  <c r="J30" i="531" s="1"/>
  <c r="V31" i="531"/>
  <c r="S31" i="531" s="1"/>
  <c r="Y31" i="531" s="1"/>
  <c r="X31" i="531"/>
  <c r="M33" i="531"/>
  <c r="D34" i="531"/>
  <c r="O33" i="531"/>
  <c r="U33" i="531"/>
  <c r="R33" i="531"/>
  <c r="C36" i="531"/>
  <c r="E35" i="531"/>
  <c r="H35" i="531"/>
  <c r="T35" i="531"/>
  <c r="W32" i="530"/>
  <c r="X32" i="530"/>
  <c r="C36" i="530"/>
  <c r="E35" i="530"/>
  <c r="H35" i="530"/>
  <c r="T35" i="530"/>
  <c r="M33" i="530"/>
  <c r="D34" i="530"/>
  <c r="O33" i="530"/>
  <c r="U33" i="530"/>
  <c r="R33" i="530" s="1"/>
  <c r="V31" i="530"/>
  <c r="S31" i="530" s="1"/>
  <c r="Y31" i="530" s="1"/>
  <c r="Z31" i="530" s="1"/>
  <c r="K29" i="530"/>
  <c r="L29" i="530" s="1"/>
  <c r="Q29" i="530" s="1"/>
  <c r="AA29" i="530" s="1"/>
  <c r="J30" i="530" s="1"/>
  <c r="Z30" i="529"/>
  <c r="K29" i="529"/>
  <c r="L29" i="529" s="1"/>
  <c r="Q29" i="529" s="1"/>
  <c r="AA29" i="529" s="1"/>
  <c r="J30" i="529" s="1"/>
  <c r="W32" i="529"/>
  <c r="X32" i="529" s="1"/>
  <c r="C36" i="529"/>
  <c r="E35" i="529"/>
  <c r="H35" i="529"/>
  <c r="T35" i="529"/>
  <c r="M33" i="529"/>
  <c r="O33" i="529"/>
  <c r="D34" i="529"/>
  <c r="U33" i="529"/>
  <c r="R33" i="529" s="1"/>
  <c r="V31" i="529"/>
  <c r="S31" i="529" s="1"/>
  <c r="Y31" i="529" s="1"/>
  <c r="X31" i="529"/>
  <c r="K28" i="528"/>
  <c r="L28" i="528" s="1"/>
  <c r="Q28" i="528" s="1"/>
  <c r="AA28" i="528" s="1"/>
  <c r="J29" i="528" s="1"/>
  <c r="W32" i="528"/>
  <c r="X32" i="528" s="1"/>
  <c r="M33" i="528"/>
  <c r="D34" i="528"/>
  <c r="O33" i="528"/>
  <c r="R33" i="528"/>
  <c r="U33" i="528"/>
  <c r="C36" i="528"/>
  <c r="E35" i="528"/>
  <c r="H35" i="528"/>
  <c r="T35" i="528"/>
  <c r="V31" i="528"/>
  <c r="S31" i="528" s="1"/>
  <c r="Y31" i="528" s="1"/>
  <c r="Z31" i="528" s="1"/>
  <c r="D35" i="527"/>
  <c r="O34" i="527"/>
  <c r="M34" i="527"/>
  <c r="U34" i="527"/>
  <c r="R34" i="527"/>
  <c r="S34" i="527"/>
  <c r="C36" i="527"/>
  <c r="E35" i="527"/>
  <c r="H35" i="527"/>
  <c r="T35" i="527"/>
  <c r="W33" i="527"/>
  <c r="X33" i="527" s="1"/>
  <c r="V32" i="527"/>
  <c r="S32" i="527" s="1"/>
  <c r="Y32" i="527" s="1"/>
  <c r="Z32" i="527" s="1"/>
  <c r="K29" i="527"/>
  <c r="L29" i="527" s="1"/>
  <c r="Q29" i="527" s="1"/>
  <c r="AA29" i="527" s="1"/>
  <c r="J30" i="527" s="1"/>
  <c r="K29" i="526"/>
  <c r="L29" i="526" s="1"/>
  <c r="Q29" i="526" s="1"/>
  <c r="AA29" i="526" s="1"/>
  <c r="J30" i="526" s="1"/>
  <c r="W32" i="526"/>
  <c r="X32" i="526" s="1"/>
  <c r="M33" i="526"/>
  <c r="D34" i="526"/>
  <c r="O33" i="526"/>
  <c r="R33" i="526"/>
  <c r="U33" i="526"/>
  <c r="C36" i="526"/>
  <c r="H35" i="526"/>
  <c r="E35" i="526"/>
  <c r="T35" i="526"/>
  <c r="V31" i="526"/>
  <c r="S31" i="526" s="1"/>
  <c r="Y31" i="526" s="1"/>
  <c r="X31" i="526"/>
  <c r="W32" i="525"/>
  <c r="X32" i="525" s="1"/>
  <c r="M33" i="525"/>
  <c r="D34" i="525"/>
  <c r="O33" i="525"/>
  <c r="U33" i="525"/>
  <c r="R33" i="525"/>
  <c r="V31" i="525"/>
  <c r="S31" i="525" s="1"/>
  <c r="Y31" i="525" s="1"/>
  <c r="Z31" i="525" s="1"/>
  <c r="K29" i="525"/>
  <c r="L29" i="525" s="1"/>
  <c r="Q29" i="525" s="1"/>
  <c r="AA29" i="525" s="1"/>
  <c r="J30" i="525" s="1"/>
  <c r="C38" i="525"/>
  <c r="E37" i="525"/>
  <c r="H37" i="525"/>
  <c r="T37" i="525"/>
  <c r="K29" i="524"/>
  <c r="L29" i="524" s="1"/>
  <c r="Q29" i="524" s="1"/>
  <c r="AA29" i="524" s="1"/>
  <c r="J30" i="524" s="1"/>
  <c r="W32" i="524"/>
  <c r="D34" i="524"/>
  <c r="O33" i="524"/>
  <c r="M33" i="524"/>
  <c r="U33" i="524"/>
  <c r="R33" i="524" s="1"/>
  <c r="C36" i="524"/>
  <c r="H35" i="524"/>
  <c r="E35" i="524"/>
  <c r="T35" i="524"/>
  <c r="V31" i="524"/>
  <c r="S31" i="524" s="1"/>
  <c r="Y31" i="524" s="1"/>
  <c r="Z31" i="524" s="1"/>
  <c r="Z30" i="523"/>
  <c r="W32" i="523"/>
  <c r="X32" i="523"/>
  <c r="K29" i="523"/>
  <c r="L29" i="523" s="1"/>
  <c r="Q29" i="523" s="1"/>
  <c r="AA29" i="523" s="1"/>
  <c r="J30" i="523" s="1"/>
  <c r="C36" i="523"/>
  <c r="H35" i="523"/>
  <c r="E35" i="523"/>
  <c r="T35" i="523"/>
  <c r="M33" i="523"/>
  <c r="D34" i="523"/>
  <c r="O33" i="523"/>
  <c r="U33" i="523"/>
  <c r="R33" i="523" s="1"/>
  <c r="V31" i="523"/>
  <c r="S31" i="523" s="1"/>
  <c r="Y31" i="523" s="1"/>
  <c r="Z31" i="523" s="1"/>
  <c r="K29" i="522"/>
  <c r="L29" i="522" s="1"/>
  <c r="Q29" i="522" s="1"/>
  <c r="AA29" i="522" s="1"/>
  <c r="J30" i="522" s="1"/>
  <c r="W32" i="522"/>
  <c r="X32" i="522"/>
  <c r="C36" i="522"/>
  <c r="E35" i="522"/>
  <c r="H35" i="522"/>
  <c r="T35" i="522"/>
  <c r="M33" i="522"/>
  <c r="O33" i="522"/>
  <c r="D34" i="522"/>
  <c r="U33" i="522"/>
  <c r="R33" i="522" s="1"/>
  <c r="V31" i="522"/>
  <c r="S31" i="522" s="1"/>
  <c r="Y31" i="522" s="1"/>
  <c r="Z31" i="522" s="1"/>
  <c r="W32" i="521"/>
  <c r="X32" i="521"/>
  <c r="K29" i="521"/>
  <c r="L29" i="521" s="1"/>
  <c r="Q29" i="521" s="1"/>
  <c r="AA29" i="521" s="1"/>
  <c r="J30" i="521" s="1"/>
  <c r="M33" i="521"/>
  <c r="D34" i="521"/>
  <c r="O33" i="521"/>
  <c r="U33" i="521"/>
  <c r="R33" i="521"/>
  <c r="C37" i="521"/>
  <c r="E36" i="521"/>
  <c r="H36" i="521"/>
  <c r="T36" i="521"/>
  <c r="V31" i="521"/>
  <c r="S31" i="521" s="1"/>
  <c r="Y31" i="521" s="1"/>
  <c r="Z31" i="521" s="1"/>
  <c r="Z30" i="520"/>
  <c r="W32" i="520"/>
  <c r="X32" i="520" s="1"/>
  <c r="V31" i="520"/>
  <c r="S31" i="520" s="1"/>
  <c r="Y31" i="520" s="1"/>
  <c r="Z31" i="520" s="1"/>
  <c r="O33" i="520"/>
  <c r="D34" i="520"/>
  <c r="M33" i="520"/>
  <c r="U33" i="520"/>
  <c r="R33" i="520"/>
  <c r="C37" i="520"/>
  <c r="E36" i="520"/>
  <c r="H36" i="520"/>
  <c r="T36" i="520"/>
  <c r="K30" i="520"/>
  <c r="L30" i="520" s="1"/>
  <c r="Q30" i="520" s="1"/>
  <c r="AA30" i="520" s="1"/>
  <c r="J31" i="520" s="1"/>
  <c r="N31" i="520" s="1"/>
  <c r="P31" i="520" s="1"/>
  <c r="W33" i="519"/>
  <c r="K28" i="519"/>
  <c r="L28" i="519" s="1"/>
  <c r="Q28" i="519" s="1"/>
  <c r="AA28" i="519" s="1"/>
  <c r="J29" i="519" s="1"/>
  <c r="C36" i="519"/>
  <c r="E35" i="519"/>
  <c r="H35" i="519"/>
  <c r="T35" i="519"/>
  <c r="D35" i="519"/>
  <c r="O34" i="519"/>
  <c r="M34" i="519"/>
  <c r="N34" i="519" s="1"/>
  <c r="R34" i="519"/>
  <c r="U34" i="519"/>
  <c r="S34" i="519"/>
  <c r="P33" i="519"/>
  <c r="V32" i="519"/>
  <c r="S32" i="519" s="1"/>
  <c r="Y32" i="519" s="1"/>
  <c r="Z32" i="519" s="1"/>
  <c r="P32" i="518"/>
  <c r="W32" i="518"/>
  <c r="X32" i="518" s="1"/>
  <c r="K29" i="518"/>
  <c r="L29" i="518" s="1"/>
  <c r="Q29" i="518" s="1"/>
  <c r="AA29" i="518" s="1"/>
  <c r="J30" i="518" s="1"/>
  <c r="C36" i="518"/>
  <c r="E35" i="518"/>
  <c r="H35" i="518"/>
  <c r="T35" i="518"/>
  <c r="V31" i="518"/>
  <c r="S31" i="518" s="1"/>
  <c r="Y31" i="518" s="1"/>
  <c r="M33" i="518"/>
  <c r="N33" i="518" s="1"/>
  <c r="D34" i="518"/>
  <c r="O33" i="518"/>
  <c r="U33" i="518"/>
  <c r="R33" i="518" s="1"/>
  <c r="X31" i="518"/>
  <c r="Z31" i="518" s="1"/>
  <c r="K29" i="517"/>
  <c r="L29" i="517" s="1"/>
  <c r="Q29" i="517" s="1"/>
  <c r="AA29" i="517" s="1"/>
  <c r="J30" i="517" s="1"/>
  <c r="W32" i="517"/>
  <c r="X32" i="517" s="1"/>
  <c r="M33" i="517"/>
  <c r="N33" i="517" s="1"/>
  <c r="D34" i="517"/>
  <c r="O33" i="517"/>
  <c r="U33" i="517"/>
  <c r="R33" i="517" s="1"/>
  <c r="C36" i="517"/>
  <c r="E35" i="517"/>
  <c r="H35" i="517"/>
  <c r="T35" i="517"/>
  <c r="V31" i="517"/>
  <c r="S31" i="517" s="1"/>
  <c r="Y31" i="517" s="1"/>
  <c r="X31" i="517"/>
  <c r="Z30" i="516"/>
  <c r="W32" i="516"/>
  <c r="C36" i="516"/>
  <c r="E35" i="516"/>
  <c r="H35" i="516"/>
  <c r="T35" i="516"/>
  <c r="D34" i="516"/>
  <c r="O33" i="516"/>
  <c r="M33" i="516"/>
  <c r="N33" i="516" s="1"/>
  <c r="U33" i="516"/>
  <c r="R33" i="516" s="1"/>
  <c r="P32" i="516"/>
  <c r="K29" i="516"/>
  <c r="L29" i="516" s="1"/>
  <c r="Q29" i="516" s="1"/>
  <c r="AA29" i="516" s="1"/>
  <c r="J30" i="516" s="1"/>
  <c r="V31" i="516"/>
  <c r="S31" i="516" s="1"/>
  <c r="Y31" i="516" s="1"/>
  <c r="Z31" i="516" s="1"/>
  <c r="W32" i="515"/>
  <c r="X32" i="515"/>
  <c r="K28" i="515"/>
  <c r="L28" i="515" s="1"/>
  <c r="Q28" i="515" s="1"/>
  <c r="AA28" i="515" s="1"/>
  <c r="J29" i="515" s="1"/>
  <c r="C35" i="515"/>
  <c r="E34" i="515"/>
  <c r="H34" i="515"/>
  <c r="T34" i="515"/>
  <c r="M33" i="515"/>
  <c r="N33" i="515" s="1"/>
  <c r="P33" i="515" s="1"/>
  <c r="D34" i="515"/>
  <c r="O33" i="515"/>
  <c r="U33" i="515"/>
  <c r="R33" i="515" s="1"/>
  <c r="V31" i="515"/>
  <c r="S31" i="515" s="1"/>
  <c r="Y31" i="515" s="1"/>
  <c r="Z31" i="515" s="1"/>
  <c r="P32" i="514"/>
  <c r="K28" i="514"/>
  <c r="L28" i="514" s="1"/>
  <c r="Q28" i="514" s="1"/>
  <c r="AA28" i="514" s="1"/>
  <c r="J29" i="514" s="1"/>
  <c r="W32" i="514"/>
  <c r="X32" i="514" s="1"/>
  <c r="C35" i="514"/>
  <c r="E34" i="514"/>
  <c r="H34" i="514"/>
  <c r="T34" i="514"/>
  <c r="M33" i="514"/>
  <c r="N33" i="514" s="1"/>
  <c r="D34" i="514"/>
  <c r="O33" i="514"/>
  <c r="U33" i="514"/>
  <c r="R33" i="514" s="1"/>
  <c r="V31" i="514"/>
  <c r="S31" i="514" s="1"/>
  <c r="Y31" i="514" s="1"/>
  <c r="X31" i="514"/>
  <c r="Z31" i="514" s="1"/>
  <c r="W32" i="513"/>
  <c r="X32" i="513" s="1"/>
  <c r="K30" i="513"/>
  <c r="L30" i="513" s="1"/>
  <c r="Q30" i="513" s="1"/>
  <c r="AA30" i="513" s="1"/>
  <c r="J31" i="513" s="1"/>
  <c r="M33" i="513"/>
  <c r="N33" i="513" s="1"/>
  <c r="D34" i="513"/>
  <c r="O33" i="513"/>
  <c r="U33" i="513"/>
  <c r="R33" i="513" s="1"/>
  <c r="C36" i="513"/>
  <c r="H35" i="513"/>
  <c r="E35" i="513"/>
  <c r="T35" i="513"/>
  <c r="V31" i="513"/>
  <c r="S31" i="513" s="1"/>
  <c r="Y31" i="513" s="1"/>
  <c r="Z31" i="513" s="1"/>
  <c r="Z30" i="512"/>
  <c r="K28" i="512"/>
  <c r="L28" i="512" s="1"/>
  <c r="Q28" i="512" s="1"/>
  <c r="AA28" i="512" s="1"/>
  <c r="J29" i="512" s="1"/>
  <c r="W32" i="512"/>
  <c r="D34" i="512"/>
  <c r="O33" i="512"/>
  <c r="M33" i="512"/>
  <c r="N33" i="512" s="1"/>
  <c r="R33" i="512"/>
  <c r="U33" i="512"/>
  <c r="C35" i="512"/>
  <c r="H34" i="512"/>
  <c r="E34" i="512"/>
  <c r="T34" i="512"/>
  <c r="P32" i="512"/>
  <c r="V31" i="512"/>
  <c r="S31" i="512" s="1"/>
  <c r="Y31" i="512" s="1"/>
  <c r="X31" i="512"/>
  <c r="Z31" i="512" s="1"/>
  <c r="Z30" i="511"/>
  <c r="K29" i="511"/>
  <c r="L29" i="511" s="1"/>
  <c r="Q29" i="511" s="1"/>
  <c r="AA29" i="511" s="1"/>
  <c r="J30" i="511" s="1"/>
  <c r="C36" i="511"/>
  <c r="H35" i="511"/>
  <c r="E35" i="511"/>
  <c r="T35" i="511"/>
  <c r="M33" i="511"/>
  <c r="N33" i="511" s="1"/>
  <c r="P33" i="511" s="1"/>
  <c r="D34" i="511"/>
  <c r="O33" i="511"/>
  <c r="U33" i="511"/>
  <c r="R33" i="511" s="1"/>
  <c r="W32" i="511"/>
  <c r="V31" i="511"/>
  <c r="S31" i="511" s="1"/>
  <c r="Y31" i="511" s="1"/>
  <c r="X31" i="511"/>
  <c r="Z31" i="511" s="1"/>
  <c r="Z30" i="510"/>
  <c r="W32" i="510"/>
  <c r="X32" i="510" s="1"/>
  <c r="K28" i="510"/>
  <c r="L28" i="510" s="1"/>
  <c r="Q28" i="510" s="1"/>
  <c r="AA28" i="510" s="1"/>
  <c r="J29" i="510" s="1"/>
  <c r="C35" i="510"/>
  <c r="H34" i="510"/>
  <c r="E34" i="510"/>
  <c r="T34" i="510"/>
  <c r="P32" i="510"/>
  <c r="V31" i="510"/>
  <c r="S31" i="510" s="1"/>
  <c r="Y31" i="510" s="1"/>
  <c r="M33" i="510"/>
  <c r="N33" i="510" s="1"/>
  <c r="O33" i="510"/>
  <c r="D34" i="510"/>
  <c r="R33" i="510"/>
  <c r="U33" i="510"/>
  <c r="X31" i="510"/>
  <c r="Z30" i="509"/>
  <c r="W32" i="509"/>
  <c r="X32" i="509" s="1"/>
  <c r="K29" i="509"/>
  <c r="L29" i="509" s="1"/>
  <c r="Q29" i="509" s="1"/>
  <c r="AA29" i="509" s="1"/>
  <c r="J30" i="509" s="1"/>
  <c r="N30" i="509" s="1"/>
  <c r="P30" i="509" s="1"/>
  <c r="V31" i="509"/>
  <c r="S31" i="509" s="1"/>
  <c r="Y31" i="509" s="1"/>
  <c r="Z31" i="509" s="1"/>
  <c r="C36" i="509"/>
  <c r="H35" i="509"/>
  <c r="E35" i="509"/>
  <c r="T35" i="509"/>
  <c r="M33" i="509"/>
  <c r="D34" i="509"/>
  <c r="O33" i="509"/>
  <c r="U33" i="509"/>
  <c r="R33" i="509" s="1"/>
  <c r="Z30" i="508"/>
  <c r="K29" i="508"/>
  <c r="L29" i="508" s="1"/>
  <c r="Q29" i="508" s="1"/>
  <c r="AA29" i="508" s="1"/>
  <c r="J30" i="508" s="1"/>
  <c r="N30" i="508" s="1"/>
  <c r="P30" i="508" s="1"/>
  <c r="W32" i="508"/>
  <c r="X32" i="508" s="1"/>
  <c r="M33" i="508"/>
  <c r="O33" i="508"/>
  <c r="D34" i="508"/>
  <c r="U33" i="508"/>
  <c r="R33" i="508" s="1"/>
  <c r="C36" i="508"/>
  <c r="H35" i="508"/>
  <c r="E35" i="508"/>
  <c r="T35" i="508"/>
  <c r="V31" i="508"/>
  <c r="S31" i="508" s="1"/>
  <c r="Y31" i="508" s="1"/>
  <c r="Z31" i="508" s="1"/>
  <c r="W32" i="507"/>
  <c r="X32" i="507"/>
  <c r="K29" i="507"/>
  <c r="L29" i="507" s="1"/>
  <c r="Q29" i="507" s="1"/>
  <c r="AA29" i="507" s="1"/>
  <c r="J30" i="507" s="1"/>
  <c r="N30" i="507" s="1"/>
  <c r="P30" i="507" s="1"/>
  <c r="M33" i="507"/>
  <c r="D34" i="507"/>
  <c r="O33" i="507"/>
  <c r="U33" i="507"/>
  <c r="R33" i="507" s="1"/>
  <c r="C36" i="507"/>
  <c r="H35" i="507"/>
  <c r="E35" i="507"/>
  <c r="T35" i="507"/>
  <c r="V31" i="507"/>
  <c r="S31" i="507" s="1"/>
  <c r="Y31" i="507" s="1"/>
  <c r="Z31" i="507" s="1"/>
  <c r="Z30" i="506"/>
  <c r="K29" i="506"/>
  <c r="L29" i="506" s="1"/>
  <c r="Q29" i="506" s="1"/>
  <c r="AA29" i="506" s="1"/>
  <c r="J30" i="506" s="1"/>
  <c r="N30" i="506" s="1"/>
  <c r="P30" i="506" s="1"/>
  <c r="C36" i="506"/>
  <c r="E35" i="506"/>
  <c r="H35" i="506"/>
  <c r="T35" i="506"/>
  <c r="W32" i="506"/>
  <c r="X32" i="506" s="1"/>
  <c r="V31" i="506"/>
  <c r="S31" i="506" s="1"/>
  <c r="Y31" i="506" s="1"/>
  <c r="Z31" i="506" s="1"/>
  <c r="M33" i="506"/>
  <c r="D34" i="506"/>
  <c r="O33" i="506"/>
  <c r="U33" i="506"/>
  <c r="R33" i="506" s="1"/>
  <c r="W32" i="505"/>
  <c r="X32" i="505" s="1"/>
  <c r="M33" i="505"/>
  <c r="N33" i="505" s="1"/>
  <c r="O33" i="505"/>
  <c r="D34" i="505"/>
  <c r="U33" i="505"/>
  <c r="R33" i="505" s="1"/>
  <c r="C36" i="505"/>
  <c r="H35" i="505"/>
  <c r="E35" i="505"/>
  <c r="T35" i="505"/>
  <c r="V31" i="505"/>
  <c r="S31" i="505" s="1"/>
  <c r="Y31" i="505" s="1"/>
  <c r="Z31" i="505" s="1"/>
  <c r="K29" i="505"/>
  <c r="L29" i="505" s="1"/>
  <c r="Q29" i="505" s="1"/>
  <c r="AA29" i="505" s="1"/>
  <c r="J30" i="505" s="1"/>
  <c r="Z30" i="504"/>
  <c r="K29" i="504"/>
  <c r="L29" i="504" s="1"/>
  <c r="Q29" i="504" s="1"/>
  <c r="AA29" i="504" s="1"/>
  <c r="J30" i="504" s="1"/>
  <c r="N30" i="504" s="1"/>
  <c r="P30" i="504" s="1"/>
  <c r="W32" i="504"/>
  <c r="X32" i="504" s="1"/>
  <c r="M33" i="504"/>
  <c r="D34" i="504"/>
  <c r="O33" i="504"/>
  <c r="U33" i="504"/>
  <c r="R33" i="504"/>
  <c r="C36" i="504"/>
  <c r="H35" i="504"/>
  <c r="E35" i="504"/>
  <c r="T35" i="504"/>
  <c r="V31" i="504"/>
  <c r="S31" i="504" s="1"/>
  <c r="Y31" i="504" s="1"/>
  <c r="Z31" i="504" s="1"/>
  <c r="W32" i="503"/>
  <c r="X32" i="503" s="1"/>
  <c r="K29" i="503"/>
  <c r="L29" i="503" s="1"/>
  <c r="Q29" i="503" s="1"/>
  <c r="AA29" i="503" s="1"/>
  <c r="J30" i="503" s="1"/>
  <c r="N30" i="503" s="1"/>
  <c r="P30" i="503" s="1"/>
  <c r="C36" i="503"/>
  <c r="H35" i="503"/>
  <c r="E35" i="503"/>
  <c r="T35" i="503"/>
  <c r="V31" i="503"/>
  <c r="S31" i="503" s="1"/>
  <c r="Y31" i="503" s="1"/>
  <c r="X31" i="503"/>
  <c r="M33" i="503"/>
  <c r="D34" i="503"/>
  <c r="O33" i="503"/>
  <c r="U33" i="503"/>
  <c r="R33" i="503" s="1"/>
  <c r="K28" i="502"/>
  <c r="L28" i="502" s="1"/>
  <c r="Q28" i="502" s="1"/>
  <c r="AA28" i="502" s="1"/>
  <c r="J29" i="502" s="1"/>
  <c r="N29" i="502" s="1"/>
  <c r="P29" i="502" s="1"/>
  <c r="W32" i="502"/>
  <c r="X32" i="502" s="1"/>
  <c r="D34" i="502"/>
  <c r="O33" i="502"/>
  <c r="M33" i="502"/>
  <c r="R33" i="502"/>
  <c r="U33" i="502"/>
  <c r="C36" i="502"/>
  <c r="H35" i="502"/>
  <c r="E35" i="502"/>
  <c r="T35" i="502"/>
  <c r="V31" i="502"/>
  <c r="S31" i="502" s="1"/>
  <c r="Y31" i="502" s="1"/>
  <c r="Z31" i="502" s="1"/>
  <c r="Z30" i="501"/>
  <c r="W32" i="501"/>
  <c r="X32" i="501"/>
  <c r="M33" i="501"/>
  <c r="D34" i="501"/>
  <c r="O33" i="501"/>
  <c r="U33" i="501"/>
  <c r="R33" i="501"/>
  <c r="C36" i="501"/>
  <c r="H35" i="501"/>
  <c r="E35" i="501"/>
  <c r="T35" i="501"/>
  <c r="K29" i="501"/>
  <c r="L29" i="501" s="1"/>
  <c r="Q29" i="501" s="1"/>
  <c r="AA29" i="501" s="1"/>
  <c r="J30" i="501" s="1"/>
  <c r="N30" i="501" s="1"/>
  <c r="P30" i="501" s="1"/>
  <c r="V31" i="501"/>
  <c r="S31" i="501" s="1"/>
  <c r="Y31" i="501" s="1"/>
  <c r="X31" i="501"/>
  <c r="W32" i="500"/>
  <c r="X32" i="500"/>
  <c r="K28" i="500"/>
  <c r="L28" i="500" s="1"/>
  <c r="Q28" i="500" s="1"/>
  <c r="AA28" i="500" s="1"/>
  <c r="J29" i="500" s="1"/>
  <c r="N29" i="500" s="1"/>
  <c r="P29" i="500" s="1"/>
  <c r="C35" i="500"/>
  <c r="E34" i="500"/>
  <c r="H34" i="500"/>
  <c r="T34" i="500"/>
  <c r="M33" i="500"/>
  <c r="O33" i="500"/>
  <c r="D34" i="500"/>
  <c r="U33" i="500"/>
  <c r="R33" i="500" s="1"/>
  <c r="V31" i="500"/>
  <c r="S31" i="500" s="1"/>
  <c r="Y31" i="500" s="1"/>
  <c r="Z31" i="500" s="1"/>
  <c r="Z30" i="499"/>
  <c r="K28" i="499"/>
  <c r="L28" i="499" s="1"/>
  <c r="Q28" i="499" s="1"/>
  <c r="AA28" i="499" s="1"/>
  <c r="J29" i="499" s="1"/>
  <c r="N29" i="499" s="1"/>
  <c r="P29" i="499" s="1"/>
  <c r="W32" i="499"/>
  <c r="X32" i="499" s="1"/>
  <c r="C36" i="499"/>
  <c r="E35" i="499"/>
  <c r="H35" i="499"/>
  <c r="T35" i="499"/>
  <c r="M33" i="499"/>
  <c r="D34" i="499"/>
  <c r="O33" i="499"/>
  <c r="U33" i="499"/>
  <c r="R33" i="499" s="1"/>
  <c r="V31" i="499"/>
  <c r="S31" i="499" s="1"/>
  <c r="Y31" i="499" s="1"/>
  <c r="X31" i="499"/>
  <c r="Z31" i="499" s="1"/>
  <c r="Z30" i="498"/>
  <c r="K28" i="498"/>
  <c r="L28" i="498" s="1"/>
  <c r="Q28" i="498" s="1"/>
  <c r="AA28" i="498" s="1"/>
  <c r="J29" i="498" s="1"/>
  <c r="N29" i="498" s="1"/>
  <c r="P29" i="498" s="1"/>
  <c r="W32" i="498"/>
  <c r="M33" i="498"/>
  <c r="D34" i="498"/>
  <c r="O33" i="498"/>
  <c r="R33" i="498"/>
  <c r="U33" i="498"/>
  <c r="V31" i="498"/>
  <c r="S31" i="498" s="1"/>
  <c r="Y31" i="498" s="1"/>
  <c r="C37" i="498"/>
  <c r="E36" i="498"/>
  <c r="H36" i="498"/>
  <c r="T36" i="498"/>
  <c r="X31" i="498"/>
  <c r="Z31" i="498" s="1"/>
  <c r="Z30" i="497"/>
  <c r="K29" i="497"/>
  <c r="L29" i="497" s="1"/>
  <c r="Q29" i="497" s="1"/>
  <c r="AA29" i="497" s="1"/>
  <c r="J30" i="497" s="1"/>
  <c r="N30" i="497" s="1"/>
  <c r="P30" i="497" s="1"/>
  <c r="W32" i="497"/>
  <c r="X32" i="497" s="1"/>
  <c r="M33" i="497"/>
  <c r="D34" i="497"/>
  <c r="O33" i="497"/>
  <c r="U33" i="497"/>
  <c r="R33" i="497" s="1"/>
  <c r="V31" i="497"/>
  <c r="S31" i="497" s="1"/>
  <c r="Y31" i="497" s="1"/>
  <c r="Z31" i="497" s="1"/>
  <c r="C36" i="497"/>
  <c r="E35" i="497"/>
  <c r="H35" i="497"/>
  <c r="T35" i="497"/>
  <c r="K28" i="496"/>
  <c r="L28" i="496" s="1"/>
  <c r="Q28" i="496" s="1"/>
  <c r="AA28" i="496" s="1"/>
  <c r="J29" i="496" s="1"/>
  <c r="N29" i="496" s="1"/>
  <c r="P29" i="496" s="1"/>
  <c r="W32" i="496"/>
  <c r="X32" i="496" s="1"/>
  <c r="C35" i="496"/>
  <c r="E34" i="496"/>
  <c r="H34" i="496"/>
  <c r="T34" i="496"/>
  <c r="V31" i="496"/>
  <c r="S31" i="496" s="1"/>
  <c r="Y31" i="496" s="1"/>
  <c r="M33" i="496"/>
  <c r="D34" i="496"/>
  <c r="O33" i="496"/>
  <c r="R33" i="496"/>
  <c r="U33" i="496"/>
  <c r="X31" i="496"/>
  <c r="Z30" i="495"/>
  <c r="K29" i="495"/>
  <c r="L29" i="495" s="1"/>
  <c r="Q29" i="495" s="1"/>
  <c r="AA29" i="495" s="1"/>
  <c r="J30" i="495" s="1"/>
  <c r="N30" i="495" s="1"/>
  <c r="P30" i="495" s="1"/>
  <c r="W32" i="495"/>
  <c r="X32" i="495" s="1"/>
  <c r="M33" i="495"/>
  <c r="D34" i="495"/>
  <c r="O33" i="495"/>
  <c r="U33" i="495"/>
  <c r="R33" i="495" s="1"/>
  <c r="V31" i="495"/>
  <c r="S31" i="495" s="1"/>
  <c r="Y31" i="495" s="1"/>
  <c r="C38" i="495"/>
  <c r="E37" i="495"/>
  <c r="H37" i="495"/>
  <c r="T37" i="495"/>
  <c r="X31" i="495"/>
  <c r="P32" i="494"/>
  <c r="Z30" i="494"/>
  <c r="W32" i="494"/>
  <c r="X32" i="494"/>
  <c r="K29" i="494"/>
  <c r="L29" i="494" s="1"/>
  <c r="Q29" i="494" s="1"/>
  <c r="AA29" i="494" s="1"/>
  <c r="J30" i="494" s="1"/>
  <c r="C36" i="494"/>
  <c r="E35" i="494"/>
  <c r="H35" i="494"/>
  <c r="T35" i="494"/>
  <c r="V31" i="494"/>
  <c r="S31" i="494" s="1"/>
  <c r="Y31" i="494" s="1"/>
  <c r="M33" i="494"/>
  <c r="N33" i="494" s="1"/>
  <c r="D34" i="494"/>
  <c r="O33" i="494"/>
  <c r="R33" i="494"/>
  <c r="U33" i="494"/>
  <c r="X31" i="494"/>
  <c r="Z31" i="494" s="1"/>
  <c r="P32" i="493"/>
  <c r="K28" i="493"/>
  <c r="L28" i="493" s="1"/>
  <c r="Q28" i="493" s="1"/>
  <c r="AA28" i="493" s="1"/>
  <c r="J29" i="493" s="1"/>
  <c r="W32" i="493"/>
  <c r="X32" i="493" s="1"/>
  <c r="C35" i="493"/>
  <c r="E34" i="493"/>
  <c r="H34" i="493"/>
  <c r="T34" i="493"/>
  <c r="M33" i="493"/>
  <c r="N33" i="493" s="1"/>
  <c r="D34" i="493"/>
  <c r="O33" i="493"/>
  <c r="R33" i="493"/>
  <c r="U33" i="493"/>
  <c r="V31" i="493"/>
  <c r="S31" i="493" s="1"/>
  <c r="Y31" i="493" s="1"/>
  <c r="X31" i="493"/>
  <c r="W32" i="492"/>
  <c r="X32" i="492"/>
  <c r="K29" i="492"/>
  <c r="L29" i="492" s="1"/>
  <c r="Q29" i="492" s="1"/>
  <c r="AA29" i="492" s="1"/>
  <c r="J30" i="492" s="1"/>
  <c r="C36" i="492"/>
  <c r="E35" i="492"/>
  <c r="H35" i="492"/>
  <c r="T35" i="492"/>
  <c r="V31" i="492"/>
  <c r="S31" i="492" s="1"/>
  <c r="Y31" i="492" s="1"/>
  <c r="Z31" i="492" s="1"/>
  <c r="M33" i="492"/>
  <c r="N33" i="492" s="1"/>
  <c r="O33" i="492"/>
  <c r="D34" i="492"/>
  <c r="U33" i="492"/>
  <c r="R33" i="492" s="1"/>
  <c r="K29" i="491"/>
  <c r="L29" i="491" s="1"/>
  <c r="Q29" i="491" s="1"/>
  <c r="AA29" i="491" s="1"/>
  <c r="J30" i="491" s="1"/>
  <c r="C36" i="491"/>
  <c r="H35" i="491"/>
  <c r="E35" i="491"/>
  <c r="T35" i="491"/>
  <c r="M33" i="491"/>
  <c r="N33" i="491" s="1"/>
  <c r="P33" i="491" s="1"/>
  <c r="O33" i="491"/>
  <c r="D34" i="491"/>
  <c r="U33" i="491"/>
  <c r="R33" i="491" s="1"/>
  <c r="W32" i="491"/>
  <c r="X32" i="491" s="1"/>
  <c r="V31" i="491"/>
  <c r="S31" i="491" s="1"/>
  <c r="Y31" i="491" s="1"/>
  <c r="X31" i="491"/>
  <c r="P32" i="490"/>
  <c r="Z30" i="490"/>
  <c r="K28" i="490"/>
  <c r="L28" i="490" s="1"/>
  <c r="Q28" i="490" s="1"/>
  <c r="AA28" i="490" s="1"/>
  <c r="J29" i="490" s="1"/>
  <c r="W32" i="490"/>
  <c r="X32" i="490"/>
  <c r="C37" i="490"/>
  <c r="H36" i="490"/>
  <c r="E36" i="490"/>
  <c r="T36" i="490"/>
  <c r="M33" i="490"/>
  <c r="N33" i="490" s="1"/>
  <c r="D34" i="490"/>
  <c r="O33" i="490"/>
  <c r="U33" i="490"/>
  <c r="R33" i="490" s="1"/>
  <c r="V31" i="490"/>
  <c r="S31" i="490" s="1"/>
  <c r="Y31" i="490" s="1"/>
  <c r="X31" i="490"/>
  <c r="Z30" i="489"/>
  <c r="W32" i="489"/>
  <c r="K29" i="489"/>
  <c r="L29" i="489" s="1"/>
  <c r="Q29" i="489" s="1"/>
  <c r="AA29" i="489" s="1"/>
  <c r="J30" i="489" s="1"/>
  <c r="N30" i="489" s="1"/>
  <c r="P30" i="489" s="1"/>
  <c r="O33" i="489"/>
  <c r="M33" i="489"/>
  <c r="D34" i="489"/>
  <c r="U33" i="489"/>
  <c r="R33" i="489" s="1"/>
  <c r="V31" i="489"/>
  <c r="S31" i="489" s="1"/>
  <c r="Y31" i="489" s="1"/>
  <c r="C36" i="489"/>
  <c r="H35" i="489"/>
  <c r="E35" i="489"/>
  <c r="T35" i="489"/>
  <c r="X31" i="489"/>
  <c r="Z30" i="488"/>
  <c r="W32" i="488"/>
  <c r="X32" i="488"/>
  <c r="K29" i="488"/>
  <c r="L29" i="488" s="1"/>
  <c r="Q29" i="488" s="1"/>
  <c r="AA29" i="488" s="1"/>
  <c r="J30" i="488" s="1"/>
  <c r="M33" i="488"/>
  <c r="O33" i="488"/>
  <c r="D34" i="488"/>
  <c r="U33" i="488"/>
  <c r="R33" i="488" s="1"/>
  <c r="C35" i="488"/>
  <c r="E34" i="488"/>
  <c r="H34" i="488"/>
  <c r="T34" i="488"/>
  <c r="V31" i="488"/>
  <c r="S31" i="488" s="1"/>
  <c r="Y31" i="488" s="1"/>
  <c r="X31" i="488"/>
  <c r="Z30" i="487"/>
  <c r="K28" i="487"/>
  <c r="L28" i="487" s="1"/>
  <c r="Q28" i="487" s="1"/>
  <c r="AA28" i="487" s="1"/>
  <c r="J29" i="487" s="1"/>
  <c r="W32" i="487"/>
  <c r="X32" i="487" s="1"/>
  <c r="M33" i="487"/>
  <c r="D34" i="487"/>
  <c r="O33" i="487"/>
  <c r="R33" i="487"/>
  <c r="U33" i="487"/>
  <c r="C35" i="487"/>
  <c r="E34" i="487"/>
  <c r="H34" i="487"/>
  <c r="T34" i="487"/>
  <c r="V31" i="487"/>
  <c r="S31" i="487" s="1"/>
  <c r="Y31" i="487" s="1"/>
  <c r="X31" i="487"/>
  <c r="K29" i="486"/>
  <c r="L29" i="486" s="1"/>
  <c r="Q29" i="486" s="1"/>
  <c r="AA29" i="486" s="1"/>
  <c r="J30" i="486" s="1"/>
  <c r="W32" i="486"/>
  <c r="X32" i="486" s="1"/>
  <c r="C36" i="486"/>
  <c r="E35" i="486"/>
  <c r="H35" i="486"/>
  <c r="T35" i="486"/>
  <c r="V31" i="486"/>
  <c r="S31" i="486" s="1"/>
  <c r="Y31" i="486" s="1"/>
  <c r="M33" i="486"/>
  <c r="D34" i="486"/>
  <c r="O33" i="486"/>
  <c r="U33" i="486"/>
  <c r="R33" i="486" s="1"/>
  <c r="X31" i="486"/>
  <c r="Z30" i="485"/>
  <c r="K30" i="485"/>
  <c r="L30" i="485" s="1"/>
  <c r="Q30" i="485" s="1"/>
  <c r="AA30" i="485" s="1"/>
  <c r="J31" i="485" s="1"/>
  <c r="N31" i="485" s="1"/>
  <c r="P31" i="485" s="1"/>
  <c r="M33" i="485"/>
  <c r="O33" i="485"/>
  <c r="D34" i="485"/>
  <c r="U33" i="485"/>
  <c r="R33" i="485"/>
  <c r="C37" i="485"/>
  <c r="H36" i="485"/>
  <c r="E36" i="485"/>
  <c r="T36" i="485"/>
  <c r="V31" i="485"/>
  <c r="S31" i="485" s="1"/>
  <c r="Y31" i="485" s="1"/>
  <c r="X31" i="485"/>
  <c r="W32" i="485"/>
  <c r="X32" i="485"/>
  <c r="M24" i="4"/>
  <c r="M17" i="4"/>
  <c r="N17" i="4" s="1"/>
  <c r="P17" i="4" s="1"/>
  <c r="Q17" i="4" s="1"/>
  <c r="M18" i="4"/>
  <c r="N18" i="4" s="1"/>
  <c r="P18" i="4" s="1"/>
  <c r="M19" i="4"/>
  <c r="N19" i="4" s="1"/>
  <c r="P19" i="4" s="1"/>
  <c r="M20" i="4"/>
  <c r="N20" i="4" s="1"/>
  <c r="P20" i="4" s="1"/>
  <c r="M21" i="4"/>
  <c r="N21" i="4" s="1"/>
  <c r="P21" i="4" s="1"/>
  <c r="M22" i="4"/>
  <c r="N22" i="4" s="1"/>
  <c r="P22" i="4" s="1"/>
  <c r="M23" i="4"/>
  <c r="N3" i="4"/>
  <c r="U24" i="4"/>
  <c r="R2" i="2"/>
  <c r="E5" i="4"/>
  <c r="O24" i="4"/>
  <c r="G27" i="4"/>
  <c r="H27" i="4"/>
  <c r="B28" i="4"/>
  <c r="D25" i="4"/>
  <c r="M25" i="4" s="1"/>
  <c r="C28" i="4"/>
  <c r="E27" i="4"/>
  <c r="A27" i="4"/>
  <c r="Z31" i="548" l="1"/>
  <c r="W33" i="548"/>
  <c r="K29" i="548"/>
  <c r="L29" i="548" s="1"/>
  <c r="Q29" i="548" s="1"/>
  <c r="AA29" i="548" s="1"/>
  <c r="J30" i="548" s="1"/>
  <c r="D35" i="548"/>
  <c r="O34" i="548"/>
  <c r="M34" i="548"/>
  <c r="R34" i="548"/>
  <c r="U34" i="548"/>
  <c r="S34" i="548"/>
  <c r="C39" i="548"/>
  <c r="E38" i="548"/>
  <c r="H38" i="548"/>
  <c r="T38" i="548"/>
  <c r="V32" i="548"/>
  <c r="S32" i="548" s="1"/>
  <c r="Y32" i="548" s="1"/>
  <c r="Z32" i="548" s="1"/>
  <c r="Z31" i="547"/>
  <c r="W33" i="547"/>
  <c r="K30" i="547"/>
  <c r="L30" i="547" s="1"/>
  <c r="Q30" i="547" s="1"/>
  <c r="AA30" i="547" s="1"/>
  <c r="J31" i="547" s="1"/>
  <c r="N31" i="547" s="1"/>
  <c r="P31" i="547" s="1"/>
  <c r="C37" i="547"/>
  <c r="H36" i="547"/>
  <c r="E36" i="547"/>
  <c r="T36" i="547"/>
  <c r="D35" i="547"/>
  <c r="O34" i="547"/>
  <c r="M34" i="547"/>
  <c r="S34" i="547"/>
  <c r="R34" i="547"/>
  <c r="U34" i="547"/>
  <c r="V32" i="547"/>
  <c r="S32" i="547" s="1"/>
  <c r="Y32" i="547" s="1"/>
  <c r="Z32" i="547" s="1"/>
  <c r="Z31" i="546"/>
  <c r="K30" i="546"/>
  <c r="L30" i="546" s="1"/>
  <c r="Q30" i="546" s="1"/>
  <c r="AA30" i="546" s="1"/>
  <c r="J31" i="546" s="1"/>
  <c r="N31" i="546" s="1"/>
  <c r="P31" i="546" s="1"/>
  <c r="W33" i="546"/>
  <c r="D35" i="546"/>
  <c r="O34" i="546"/>
  <c r="M34" i="546"/>
  <c r="U34" i="546"/>
  <c r="S34" i="546"/>
  <c r="R34" i="546"/>
  <c r="C38" i="546"/>
  <c r="H37" i="546"/>
  <c r="E37" i="546"/>
  <c r="T37" i="546"/>
  <c r="V32" i="546"/>
  <c r="S32" i="546" s="1"/>
  <c r="Y32" i="546" s="1"/>
  <c r="Z32" i="546" s="1"/>
  <c r="Z31" i="545"/>
  <c r="K29" i="545"/>
  <c r="L29" i="545" s="1"/>
  <c r="Q29" i="545" s="1"/>
  <c r="AA29" i="545" s="1"/>
  <c r="J30" i="545" s="1"/>
  <c r="W33" i="545"/>
  <c r="C36" i="545"/>
  <c r="H35" i="545"/>
  <c r="E35" i="545"/>
  <c r="T35" i="545"/>
  <c r="O34" i="545"/>
  <c r="M34" i="545"/>
  <c r="D35" i="545"/>
  <c r="R34" i="545"/>
  <c r="U34" i="545"/>
  <c r="S34" i="545"/>
  <c r="V32" i="545"/>
  <c r="S32" i="545" s="1"/>
  <c r="Y32" i="545" s="1"/>
  <c r="Z32" i="545" s="1"/>
  <c r="Z31" i="544"/>
  <c r="W33" i="544"/>
  <c r="K29" i="544"/>
  <c r="L29" i="544" s="1"/>
  <c r="Q29" i="544" s="1"/>
  <c r="AA29" i="544" s="1"/>
  <c r="J30" i="544" s="1"/>
  <c r="C36" i="544"/>
  <c r="E35" i="544"/>
  <c r="H35" i="544"/>
  <c r="T35" i="544"/>
  <c r="D35" i="544"/>
  <c r="O34" i="544"/>
  <c r="M34" i="544"/>
  <c r="R34" i="544"/>
  <c r="U34" i="544"/>
  <c r="S34" i="544"/>
  <c r="V32" i="544"/>
  <c r="S32" i="544" s="1"/>
  <c r="Y32" i="544" s="1"/>
  <c r="Z32" i="544" s="1"/>
  <c r="W33" i="543"/>
  <c r="K30" i="543"/>
  <c r="L30" i="543" s="1"/>
  <c r="Q30" i="543" s="1"/>
  <c r="AA30" i="543" s="1"/>
  <c r="J31" i="543" s="1"/>
  <c r="N31" i="543" s="1"/>
  <c r="P31" i="543" s="1"/>
  <c r="D35" i="543"/>
  <c r="O34" i="543"/>
  <c r="M34" i="543"/>
  <c r="S34" i="543"/>
  <c r="U34" i="543"/>
  <c r="R34" i="543"/>
  <c r="V32" i="543"/>
  <c r="S32" i="543" s="1"/>
  <c r="Y32" i="543" s="1"/>
  <c r="Z32" i="543" s="1"/>
  <c r="C37" i="543"/>
  <c r="E36" i="543"/>
  <c r="H36" i="543"/>
  <c r="T36" i="543"/>
  <c r="W33" i="542"/>
  <c r="K30" i="542"/>
  <c r="L30" i="542" s="1"/>
  <c r="Q30" i="542" s="1"/>
  <c r="AA30" i="542" s="1"/>
  <c r="J31" i="542" s="1"/>
  <c r="N31" i="542" s="1"/>
  <c r="P31" i="542" s="1"/>
  <c r="D35" i="542"/>
  <c r="O34" i="542"/>
  <c r="M34" i="542"/>
  <c r="S34" i="542"/>
  <c r="U34" i="542"/>
  <c r="R34" i="542"/>
  <c r="C37" i="542"/>
  <c r="H36" i="542"/>
  <c r="E36" i="542"/>
  <c r="T36" i="542"/>
  <c r="V32" i="542"/>
  <c r="S32" i="542" s="1"/>
  <c r="Y32" i="542" s="1"/>
  <c r="Z32" i="542" s="1"/>
  <c r="W33" i="541"/>
  <c r="K30" i="541"/>
  <c r="L30" i="541" s="1"/>
  <c r="Q30" i="541" s="1"/>
  <c r="AA30" i="541" s="1"/>
  <c r="J31" i="541" s="1"/>
  <c r="N31" i="541" s="1"/>
  <c r="P31" i="541" s="1"/>
  <c r="D35" i="541"/>
  <c r="O34" i="541"/>
  <c r="M34" i="541"/>
  <c r="S34" i="541"/>
  <c r="R34" i="541"/>
  <c r="U34" i="541"/>
  <c r="V32" i="541"/>
  <c r="S32" i="541" s="1"/>
  <c r="Y32" i="541" s="1"/>
  <c r="Z32" i="541" s="1"/>
  <c r="C37" i="541"/>
  <c r="E36" i="541"/>
  <c r="H36" i="541"/>
  <c r="T36" i="541"/>
  <c r="K30" i="540"/>
  <c r="L30" i="540" s="1"/>
  <c r="Q30" i="540" s="1"/>
  <c r="AA30" i="540" s="1"/>
  <c r="J31" i="540" s="1"/>
  <c r="N31" i="540" s="1"/>
  <c r="P31" i="540" s="1"/>
  <c r="W33" i="540"/>
  <c r="M34" i="540"/>
  <c r="O34" i="540"/>
  <c r="D35" i="540"/>
  <c r="R34" i="540"/>
  <c r="S34" i="540"/>
  <c r="U34" i="540"/>
  <c r="C37" i="540"/>
  <c r="E36" i="540"/>
  <c r="H36" i="540"/>
  <c r="T36" i="540"/>
  <c r="V32" i="540"/>
  <c r="S32" i="540" s="1"/>
  <c r="Y32" i="540" s="1"/>
  <c r="Z32" i="540" s="1"/>
  <c r="Z31" i="539"/>
  <c r="W33" i="539"/>
  <c r="X33" i="539" s="1"/>
  <c r="K29" i="539"/>
  <c r="L29" i="539" s="1"/>
  <c r="Q29" i="539" s="1"/>
  <c r="AA29" i="539" s="1"/>
  <c r="J30" i="539" s="1"/>
  <c r="D35" i="539"/>
  <c r="O34" i="539"/>
  <c r="M34" i="539"/>
  <c r="R34" i="539"/>
  <c r="U34" i="539"/>
  <c r="S34" i="539"/>
  <c r="C38" i="539"/>
  <c r="H37" i="539"/>
  <c r="E37" i="539"/>
  <c r="T37" i="539"/>
  <c r="V32" i="539"/>
  <c r="S32" i="539" s="1"/>
  <c r="Y32" i="539" s="1"/>
  <c r="Z32" i="539" s="1"/>
  <c r="K30" i="538"/>
  <c r="L30" i="538" s="1"/>
  <c r="Q30" i="538" s="1"/>
  <c r="AA30" i="538" s="1"/>
  <c r="J31" i="538" s="1"/>
  <c r="N31" i="538" s="1"/>
  <c r="P31" i="538" s="1"/>
  <c r="W33" i="538"/>
  <c r="X33" i="538" s="1"/>
  <c r="C37" i="538"/>
  <c r="H36" i="538"/>
  <c r="E36" i="538"/>
  <c r="T36" i="538"/>
  <c r="D35" i="538"/>
  <c r="O34" i="538"/>
  <c r="M34" i="538"/>
  <c r="R34" i="538"/>
  <c r="U34" i="538"/>
  <c r="S34" i="538"/>
  <c r="V32" i="538"/>
  <c r="S32" i="538" s="1"/>
  <c r="Y32" i="538" s="1"/>
  <c r="Z32" i="538" s="1"/>
  <c r="K29" i="537"/>
  <c r="L29" i="537" s="1"/>
  <c r="Q29" i="537" s="1"/>
  <c r="AA29" i="537" s="1"/>
  <c r="J30" i="537" s="1"/>
  <c r="W33" i="537"/>
  <c r="X33" i="537" s="1"/>
  <c r="C36" i="537"/>
  <c r="E35" i="537"/>
  <c r="H35" i="537"/>
  <c r="T35" i="537"/>
  <c r="D35" i="537"/>
  <c r="O34" i="537"/>
  <c r="M34" i="537"/>
  <c r="R34" i="537"/>
  <c r="U34" i="537"/>
  <c r="S34" i="537"/>
  <c r="V32" i="537"/>
  <c r="S32" i="537" s="1"/>
  <c r="Y32" i="537" s="1"/>
  <c r="Z32" i="537" s="1"/>
  <c r="W33" i="536"/>
  <c r="K29" i="536"/>
  <c r="L29" i="536" s="1"/>
  <c r="Q29" i="536" s="1"/>
  <c r="AA29" i="536" s="1"/>
  <c r="J30" i="536" s="1"/>
  <c r="D35" i="536"/>
  <c r="O34" i="536"/>
  <c r="M34" i="536"/>
  <c r="R34" i="536"/>
  <c r="U34" i="536"/>
  <c r="S34" i="536"/>
  <c r="C37" i="536"/>
  <c r="E36" i="536"/>
  <c r="H36" i="536"/>
  <c r="T36" i="536"/>
  <c r="V32" i="536"/>
  <c r="S32" i="536" s="1"/>
  <c r="Y32" i="536" s="1"/>
  <c r="Z32" i="536" s="1"/>
  <c r="Z31" i="535"/>
  <c r="W33" i="535"/>
  <c r="K29" i="535"/>
  <c r="L29" i="535" s="1"/>
  <c r="Q29" i="535" s="1"/>
  <c r="AA29" i="535" s="1"/>
  <c r="J30" i="535" s="1"/>
  <c r="N30" i="535" s="1"/>
  <c r="P30" i="535" s="1"/>
  <c r="C36" i="535"/>
  <c r="E35" i="535"/>
  <c r="H35" i="535"/>
  <c r="T35" i="535"/>
  <c r="D35" i="535"/>
  <c r="O34" i="535"/>
  <c r="M34" i="535"/>
  <c r="R34" i="535"/>
  <c r="U34" i="535"/>
  <c r="S34" i="535"/>
  <c r="V32" i="535"/>
  <c r="S32" i="535" s="1"/>
  <c r="Y32" i="535" s="1"/>
  <c r="Z32" i="535" s="1"/>
  <c r="K30" i="534"/>
  <c r="L30" i="534" s="1"/>
  <c r="Q30" i="534" s="1"/>
  <c r="AA30" i="534" s="1"/>
  <c r="J31" i="534" s="1"/>
  <c r="N31" i="534" s="1"/>
  <c r="P31" i="534" s="1"/>
  <c r="W33" i="534"/>
  <c r="C36" i="534"/>
  <c r="E35" i="534"/>
  <c r="H35" i="534"/>
  <c r="T35" i="534"/>
  <c r="D35" i="534"/>
  <c r="O34" i="534"/>
  <c r="M34" i="534"/>
  <c r="U34" i="534"/>
  <c r="R34" i="534"/>
  <c r="S34" i="534"/>
  <c r="V32" i="534"/>
  <c r="S32" i="534" s="1"/>
  <c r="Y32" i="534" s="1"/>
  <c r="X32" i="534"/>
  <c r="Z32" i="534" s="1"/>
  <c r="Z31" i="533"/>
  <c r="W33" i="533"/>
  <c r="K30" i="533"/>
  <c r="L30" i="533" s="1"/>
  <c r="Q30" i="533" s="1"/>
  <c r="AA30" i="533" s="1"/>
  <c r="J31" i="533" s="1"/>
  <c r="N31" i="533" s="1"/>
  <c r="P31" i="533" s="1"/>
  <c r="C37" i="533"/>
  <c r="H36" i="533"/>
  <c r="E36" i="533"/>
  <c r="T36" i="533"/>
  <c r="D35" i="533"/>
  <c r="O34" i="533"/>
  <c r="M34" i="533"/>
  <c r="R34" i="533"/>
  <c r="U34" i="533"/>
  <c r="S34" i="533"/>
  <c r="V32" i="533"/>
  <c r="S32" i="533" s="1"/>
  <c r="Y32" i="533" s="1"/>
  <c r="X32" i="533"/>
  <c r="Z31" i="532"/>
  <c r="K30" i="532"/>
  <c r="L30" i="532" s="1"/>
  <c r="Q30" i="532" s="1"/>
  <c r="AA30" i="532" s="1"/>
  <c r="J31" i="532" s="1"/>
  <c r="N31" i="532" s="1"/>
  <c r="P31" i="532" s="1"/>
  <c r="W33" i="532"/>
  <c r="D35" i="532"/>
  <c r="O34" i="532"/>
  <c r="M34" i="532"/>
  <c r="U34" i="532"/>
  <c r="R34" i="532"/>
  <c r="S34" i="532"/>
  <c r="C37" i="532"/>
  <c r="H36" i="532"/>
  <c r="E36" i="532"/>
  <c r="T36" i="532"/>
  <c r="V32" i="532"/>
  <c r="S32" i="532" s="1"/>
  <c r="Y32" i="532" s="1"/>
  <c r="Z32" i="532" s="1"/>
  <c r="Z31" i="531"/>
  <c r="K30" i="531"/>
  <c r="L30" i="531" s="1"/>
  <c r="Q30" i="531" s="1"/>
  <c r="AA30" i="531" s="1"/>
  <c r="J31" i="531" s="1"/>
  <c r="N31" i="531" s="1"/>
  <c r="P31" i="531" s="1"/>
  <c r="C37" i="531"/>
  <c r="E36" i="531"/>
  <c r="H36" i="531"/>
  <c r="T36" i="531"/>
  <c r="W33" i="531"/>
  <c r="X33" i="531" s="1"/>
  <c r="D35" i="531"/>
  <c r="O34" i="531"/>
  <c r="M34" i="531"/>
  <c r="U34" i="531"/>
  <c r="S34" i="531"/>
  <c r="R34" i="531"/>
  <c r="V32" i="531"/>
  <c r="S32" i="531" s="1"/>
  <c r="Y32" i="531" s="1"/>
  <c r="Z32" i="531" s="1"/>
  <c r="W33" i="530"/>
  <c r="C37" i="530"/>
  <c r="H36" i="530"/>
  <c r="E36" i="530"/>
  <c r="T36" i="530"/>
  <c r="D35" i="530"/>
  <c r="O34" i="530"/>
  <c r="M34" i="530"/>
  <c r="U34" i="530"/>
  <c r="R34" i="530"/>
  <c r="S34" i="530"/>
  <c r="K30" i="530"/>
  <c r="L30" i="530" s="1"/>
  <c r="Q30" i="530" s="1"/>
  <c r="AA30" i="530" s="1"/>
  <c r="J31" i="530" s="1"/>
  <c r="N31" i="530" s="1"/>
  <c r="P31" i="530" s="1"/>
  <c r="V32" i="530"/>
  <c r="S32" i="530" s="1"/>
  <c r="Y32" i="530" s="1"/>
  <c r="Z32" i="530" s="1"/>
  <c r="Z31" i="529"/>
  <c r="K30" i="529"/>
  <c r="L30" i="529" s="1"/>
  <c r="Q30" i="529" s="1"/>
  <c r="AA30" i="529" s="1"/>
  <c r="J31" i="529" s="1"/>
  <c r="N31" i="529" s="1"/>
  <c r="P31" i="529" s="1"/>
  <c r="W33" i="529"/>
  <c r="O34" i="529"/>
  <c r="M34" i="529"/>
  <c r="D35" i="529"/>
  <c r="U34" i="529"/>
  <c r="R34" i="529"/>
  <c r="S34" i="529"/>
  <c r="C37" i="529"/>
  <c r="E36" i="529"/>
  <c r="H36" i="529"/>
  <c r="T36" i="529"/>
  <c r="V32" i="529"/>
  <c r="S32" i="529" s="1"/>
  <c r="Y32" i="529" s="1"/>
  <c r="Z32" i="529" s="1"/>
  <c r="K29" i="528"/>
  <c r="L29" i="528" s="1"/>
  <c r="Q29" i="528" s="1"/>
  <c r="AA29" i="528" s="1"/>
  <c r="J30" i="528" s="1"/>
  <c r="W33" i="528"/>
  <c r="X33" i="528" s="1"/>
  <c r="M34" i="528"/>
  <c r="O34" i="528"/>
  <c r="D35" i="528"/>
  <c r="R34" i="528"/>
  <c r="U34" i="528"/>
  <c r="S34" i="528"/>
  <c r="C37" i="528"/>
  <c r="E36" i="528"/>
  <c r="H36" i="528"/>
  <c r="T36" i="528"/>
  <c r="V32" i="528"/>
  <c r="S32" i="528" s="1"/>
  <c r="Y32" i="528" s="1"/>
  <c r="Z32" i="528" s="1"/>
  <c r="K30" i="527"/>
  <c r="L30" i="527" s="1"/>
  <c r="Q30" i="527" s="1"/>
  <c r="AA30" i="527" s="1"/>
  <c r="J31" i="527" s="1"/>
  <c r="N31" i="527" s="1"/>
  <c r="P31" i="527" s="1"/>
  <c r="V33" i="527"/>
  <c r="S33" i="527" s="1"/>
  <c r="Y33" i="527" s="1"/>
  <c r="Z33" i="527" s="1"/>
  <c r="C37" i="527"/>
  <c r="E36" i="527"/>
  <c r="H36" i="527"/>
  <c r="T36" i="527"/>
  <c r="W34" i="527"/>
  <c r="X34" i="527" s="1"/>
  <c r="D36" i="527"/>
  <c r="O35" i="527"/>
  <c r="M35" i="527"/>
  <c r="R35" i="527"/>
  <c r="U35" i="527"/>
  <c r="S35" i="527"/>
  <c r="Z31" i="526"/>
  <c r="W33" i="526"/>
  <c r="D35" i="526"/>
  <c r="O34" i="526"/>
  <c r="M34" i="526"/>
  <c r="U34" i="526"/>
  <c r="R34" i="526"/>
  <c r="S34" i="526"/>
  <c r="C37" i="526"/>
  <c r="E36" i="526"/>
  <c r="H36" i="526"/>
  <c r="T36" i="526"/>
  <c r="V32" i="526"/>
  <c r="S32" i="526" s="1"/>
  <c r="Y32" i="526" s="1"/>
  <c r="Z32" i="526" s="1"/>
  <c r="K30" i="526"/>
  <c r="L30" i="526" s="1"/>
  <c r="Q30" i="526" s="1"/>
  <c r="AA30" i="526" s="1"/>
  <c r="J31" i="526" s="1"/>
  <c r="N31" i="526" s="1"/>
  <c r="P31" i="526" s="1"/>
  <c r="C39" i="525"/>
  <c r="E38" i="525"/>
  <c r="H38" i="525"/>
  <c r="T38" i="525"/>
  <c r="D35" i="525"/>
  <c r="O34" i="525"/>
  <c r="M34" i="525"/>
  <c r="U34" i="525"/>
  <c r="R34" i="525"/>
  <c r="S34" i="525"/>
  <c r="K30" i="525"/>
  <c r="L30" i="525" s="1"/>
  <c r="Q30" i="525" s="1"/>
  <c r="AA30" i="525" s="1"/>
  <c r="J31" i="525" s="1"/>
  <c r="N31" i="525" s="1"/>
  <c r="P31" i="525" s="1"/>
  <c r="W33" i="525"/>
  <c r="X33" i="525" s="1"/>
  <c r="V32" i="525"/>
  <c r="S32" i="525" s="1"/>
  <c r="Y32" i="525" s="1"/>
  <c r="Z32" i="525" s="1"/>
  <c r="W33" i="524"/>
  <c r="X33" i="524" s="1"/>
  <c r="D35" i="524"/>
  <c r="O34" i="524"/>
  <c r="M34" i="524"/>
  <c r="R34" i="524"/>
  <c r="U34" i="524"/>
  <c r="S34" i="524"/>
  <c r="C37" i="524"/>
  <c r="E36" i="524"/>
  <c r="H36" i="524"/>
  <c r="T36" i="524"/>
  <c r="V32" i="524"/>
  <c r="S32" i="524" s="1"/>
  <c r="Y32" i="524" s="1"/>
  <c r="X32" i="524"/>
  <c r="K30" i="524"/>
  <c r="L30" i="524" s="1"/>
  <c r="Q30" i="524" s="1"/>
  <c r="AA30" i="524" s="1"/>
  <c r="J31" i="524" s="1"/>
  <c r="N31" i="524" s="1"/>
  <c r="P31" i="524" s="1"/>
  <c r="W33" i="523"/>
  <c r="C37" i="523"/>
  <c r="E36" i="523"/>
  <c r="H36" i="523"/>
  <c r="T36" i="523"/>
  <c r="D35" i="523"/>
  <c r="O34" i="523"/>
  <c r="M34" i="523"/>
  <c r="U34" i="523"/>
  <c r="R34" i="523"/>
  <c r="S34" i="523"/>
  <c r="K30" i="523"/>
  <c r="L30" i="523" s="1"/>
  <c r="Q30" i="523" s="1"/>
  <c r="AA30" i="523" s="1"/>
  <c r="J31" i="523" s="1"/>
  <c r="N31" i="523" s="1"/>
  <c r="P31" i="523" s="1"/>
  <c r="V32" i="523"/>
  <c r="S32" i="523" s="1"/>
  <c r="Y32" i="523" s="1"/>
  <c r="Z32" i="523" s="1"/>
  <c r="D35" i="522"/>
  <c r="O34" i="522"/>
  <c r="M34" i="522"/>
  <c r="R34" i="522"/>
  <c r="U34" i="522"/>
  <c r="S34" i="522"/>
  <c r="C37" i="522"/>
  <c r="H36" i="522"/>
  <c r="E36" i="522"/>
  <c r="T36" i="522"/>
  <c r="W33" i="522"/>
  <c r="X33" i="522" s="1"/>
  <c r="V32" i="522"/>
  <c r="S32" i="522" s="1"/>
  <c r="Y32" i="522" s="1"/>
  <c r="Z32" i="522" s="1"/>
  <c r="K30" i="522"/>
  <c r="L30" i="522" s="1"/>
  <c r="Q30" i="522" s="1"/>
  <c r="AA30" i="522" s="1"/>
  <c r="J31" i="522" s="1"/>
  <c r="N31" i="522" s="1"/>
  <c r="P31" i="522" s="1"/>
  <c r="K30" i="521"/>
  <c r="L30" i="521" s="1"/>
  <c r="Q30" i="521" s="1"/>
  <c r="AA30" i="521" s="1"/>
  <c r="J31" i="521" s="1"/>
  <c r="N31" i="521" s="1"/>
  <c r="P31" i="521" s="1"/>
  <c r="O34" i="521"/>
  <c r="D35" i="521"/>
  <c r="M34" i="521"/>
  <c r="R34" i="521"/>
  <c r="U34" i="521"/>
  <c r="S34" i="521"/>
  <c r="C38" i="521"/>
  <c r="E37" i="521"/>
  <c r="H37" i="521"/>
  <c r="T37" i="521"/>
  <c r="X33" i="521"/>
  <c r="W33" i="521"/>
  <c r="V32" i="521"/>
  <c r="S32" i="521" s="1"/>
  <c r="Y32" i="521" s="1"/>
  <c r="Z32" i="521" s="1"/>
  <c r="K31" i="520"/>
  <c r="L31" i="520" s="1"/>
  <c r="Q31" i="520" s="1"/>
  <c r="AA31" i="520" s="1"/>
  <c r="J32" i="520" s="1"/>
  <c r="N32" i="520" s="1"/>
  <c r="P32" i="520" s="1"/>
  <c r="O34" i="520"/>
  <c r="D35" i="520"/>
  <c r="M34" i="520"/>
  <c r="U34" i="520"/>
  <c r="S34" i="520"/>
  <c r="R34" i="520"/>
  <c r="C38" i="520"/>
  <c r="E37" i="520"/>
  <c r="H37" i="520"/>
  <c r="T37" i="520"/>
  <c r="W33" i="520"/>
  <c r="V32" i="520"/>
  <c r="S32" i="520" s="1"/>
  <c r="Y32" i="520" s="1"/>
  <c r="Z32" i="520" s="1"/>
  <c r="P34" i="519"/>
  <c r="K29" i="519"/>
  <c r="L29" i="519" s="1"/>
  <c r="Q29" i="519" s="1"/>
  <c r="AA29" i="519" s="1"/>
  <c r="J30" i="519" s="1"/>
  <c r="D36" i="519"/>
  <c r="O35" i="519"/>
  <c r="M35" i="519"/>
  <c r="N35" i="519" s="1"/>
  <c r="P35" i="519" s="1"/>
  <c r="R35" i="519"/>
  <c r="U35" i="519"/>
  <c r="S35" i="519"/>
  <c r="V33" i="519"/>
  <c r="S33" i="519" s="1"/>
  <c r="Y33" i="519" s="1"/>
  <c r="W34" i="519"/>
  <c r="C37" i="519"/>
  <c r="H36" i="519"/>
  <c r="E36" i="519"/>
  <c r="T36" i="519"/>
  <c r="X33" i="519"/>
  <c r="W33" i="518"/>
  <c r="K30" i="518"/>
  <c r="L30" i="518" s="1"/>
  <c r="Q30" i="518" s="1"/>
  <c r="AA30" i="518" s="1"/>
  <c r="J31" i="518" s="1"/>
  <c r="D35" i="518"/>
  <c r="O34" i="518"/>
  <c r="M34" i="518"/>
  <c r="N34" i="518" s="1"/>
  <c r="P34" i="518" s="1"/>
  <c r="U34" i="518"/>
  <c r="R34" i="518"/>
  <c r="S34" i="518"/>
  <c r="P33" i="518"/>
  <c r="C37" i="518"/>
  <c r="H36" i="518"/>
  <c r="E36" i="518"/>
  <c r="T36" i="518"/>
  <c r="V32" i="518"/>
  <c r="S32" i="518" s="1"/>
  <c r="Y32" i="518" s="1"/>
  <c r="Z32" i="518" s="1"/>
  <c r="Z31" i="517"/>
  <c r="K30" i="517"/>
  <c r="L30" i="517" s="1"/>
  <c r="Q30" i="517" s="1"/>
  <c r="AA30" i="517" s="1"/>
  <c r="J31" i="517" s="1"/>
  <c r="P33" i="517"/>
  <c r="D35" i="517"/>
  <c r="O34" i="517"/>
  <c r="M34" i="517"/>
  <c r="N34" i="517" s="1"/>
  <c r="P34" i="517" s="1"/>
  <c r="R34" i="517"/>
  <c r="U34" i="517"/>
  <c r="S34" i="517"/>
  <c r="C37" i="517"/>
  <c r="E36" i="517"/>
  <c r="H36" i="517"/>
  <c r="T36" i="517"/>
  <c r="V32" i="517"/>
  <c r="S32" i="517" s="1"/>
  <c r="Y32" i="517" s="1"/>
  <c r="Z32" i="517" s="1"/>
  <c r="W33" i="517"/>
  <c r="X33" i="517" s="1"/>
  <c r="K30" i="516"/>
  <c r="L30" i="516" s="1"/>
  <c r="Q30" i="516" s="1"/>
  <c r="AA30" i="516" s="1"/>
  <c r="J31" i="516" s="1"/>
  <c r="W33" i="516"/>
  <c r="P33" i="516"/>
  <c r="C37" i="516"/>
  <c r="H36" i="516"/>
  <c r="E36" i="516"/>
  <c r="T36" i="516"/>
  <c r="V32" i="516"/>
  <c r="S32" i="516" s="1"/>
  <c r="Y32" i="516" s="1"/>
  <c r="D35" i="516"/>
  <c r="O34" i="516"/>
  <c r="M34" i="516"/>
  <c r="N34" i="516" s="1"/>
  <c r="P34" i="516" s="1"/>
  <c r="R34" i="516"/>
  <c r="U34" i="516"/>
  <c r="S34" i="516"/>
  <c r="X32" i="516"/>
  <c r="W33" i="515"/>
  <c r="C36" i="515"/>
  <c r="E35" i="515"/>
  <c r="H35" i="515"/>
  <c r="T35" i="515"/>
  <c r="D35" i="515"/>
  <c r="O34" i="515"/>
  <c r="M34" i="515"/>
  <c r="N34" i="515" s="1"/>
  <c r="P34" i="515" s="1"/>
  <c r="R34" i="515"/>
  <c r="U34" i="515"/>
  <c r="S34" i="515"/>
  <c r="K29" i="515"/>
  <c r="L29" i="515" s="1"/>
  <c r="Q29" i="515" s="1"/>
  <c r="AA29" i="515" s="1"/>
  <c r="J30" i="515" s="1"/>
  <c r="V32" i="515"/>
  <c r="S32" i="515" s="1"/>
  <c r="Y32" i="515" s="1"/>
  <c r="Z32" i="515" s="1"/>
  <c r="P33" i="514"/>
  <c r="W33" i="514"/>
  <c r="X33" i="514" s="1"/>
  <c r="K29" i="514"/>
  <c r="L29" i="514" s="1"/>
  <c r="Q29" i="514" s="1"/>
  <c r="AA29" i="514" s="1"/>
  <c r="J30" i="514" s="1"/>
  <c r="C36" i="514"/>
  <c r="E35" i="514"/>
  <c r="H35" i="514"/>
  <c r="T35" i="514"/>
  <c r="D35" i="514"/>
  <c r="O34" i="514"/>
  <c r="M34" i="514"/>
  <c r="N34" i="514" s="1"/>
  <c r="R34" i="514"/>
  <c r="U34" i="514"/>
  <c r="S34" i="514"/>
  <c r="V32" i="514"/>
  <c r="S32" i="514" s="1"/>
  <c r="Y32" i="514" s="1"/>
  <c r="Z32" i="514" s="1"/>
  <c r="P33" i="513"/>
  <c r="W33" i="513"/>
  <c r="X33" i="513" s="1"/>
  <c r="D35" i="513"/>
  <c r="O34" i="513"/>
  <c r="M34" i="513"/>
  <c r="N34" i="513" s="1"/>
  <c r="U34" i="513"/>
  <c r="R34" i="513"/>
  <c r="S34" i="513"/>
  <c r="K31" i="513"/>
  <c r="L31" i="513" s="1"/>
  <c r="Q31" i="513" s="1"/>
  <c r="AA31" i="513" s="1"/>
  <c r="J32" i="513" s="1"/>
  <c r="C37" i="513"/>
  <c r="E36" i="513"/>
  <c r="H36" i="513"/>
  <c r="T36" i="513"/>
  <c r="V32" i="513"/>
  <c r="S32" i="513" s="1"/>
  <c r="Y32" i="513" s="1"/>
  <c r="Z32" i="513" s="1"/>
  <c r="P33" i="512"/>
  <c r="W33" i="512"/>
  <c r="X33" i="512" s="1"/>
  <c r="M34" i="512"/>
  <c r="N34" i="512" s="1"/>
  <c r="P34" i="512" s="1"/>
  <c r="D35" i="512"/>
  <c r="O34" i="512"/>
  <c r="R34" i="512"/>
  <c r="U34" i="512"/>
  <c r="S34" i="512"/>
  <c r="C36" i="512"/>
  <c r="E35" i="512"/>
  <c r="H35" i="512"/>
  <c r="T35" i="512"/>
  <c r="V32" i="512"/>
  <c r="S32" i="512" s="1"/>
  <c r="Y32" i="512" s="1"/>
  <c r="X32" i="512"/>
  <c r="K29" i="512"/>
  <c r="L29" i="512" s="1"/>
  <c r="Q29" i="512" s="1"/>
  <c r="AA29" i="512" s="1"/>
  <c r="J30" i="512" s="1"/>
  <c r="K30" i="511"/>
  <c r="L30" i="511" s="1"/>
  <c r="Q30" i="511" s="1"/>
  <c r="AA30" i="511" s="1"/>
  <c r="J31" i="511" s="1"/>
  <c r="V32" i="511"/>
  <c r="S32" i="511" s="1"/>
  <c r="Y32" i="511" s="1"/>
  <c r="W33" i="511"/>
  <c r="X32" i="511"/>
  <c r="Z32" i="511" s="1"/>
  <c r="C37" i="511"/>
  <c r="H36" i="511"/>
  <c r="E36" i="511"/>
  <c r="T36" i="511"/>
  <c r="D35" i="511"/>
  <c r="O34" i="511"/>
  <c r="M34" i="511"/>
  <c r="N34" i="511" s="1"/>
  <c r="S34" i="511"/>
  <c r="R34" i="511"/>
  <c r="U34" i="511"/>
  <c r="P33" i="510"/>
  <c r="Z31" i="510"/>
  <c r="K29" i="510"/>
  <c r="L29" i="510" s="1"/>
  <c r="Q29" i="510" s="1"/>
  <c r="AA29" i="510" s="1"/>
  <c r="J30" i="510" s="1"/>
  <c r="D35" i="510"/>
  <c r="O34" i="510"/>
  <c r="M34" i="510"/>
  <c r="N34" i="510" s="1"/>
  <c r="R34" i="510"/>
  <c r="U34" i="510"/>
  <c r="S34" i="510"/>
  <c r="C36" i="510"/>
  <c r="E35" i="510"/>
  <c r="H35" i="510"/>
  <c r="T35" i="510"/>
  <c r="W33" i="510"/>
  <c r="V32" i="510"/>
  <c r="S32" i="510" s="1"/>
  <c r="Y32" i="510" s="1"/>
  <c r="Z32" i="510" s="1"/>
  <c r="K30" i="509"/>
  <c r="L30" i="509" s="1"/>
  <c r="Q30" i="509" s="1"/>
  <c r="AA30" i="509" s="1"/>
  <c r="J31" i="509" s="1"/>
  <c r="N31" i="509" s="1"/>
  <c r="P31" i="509" s="1"/>
  <c r="O34" i="509"/>
  <c r="M34" i="509"/>
  <c r="D35" i="509"/>
  <c r="U34" i="509"/>
  <c r="R34" i="509"/>
  <c r="S34" i="509"/>
  <c r="C37" i="509"/>
  <c r="E36" i="509"/>
  <c r="H36" i="509"/>
  <c r="T36" i="509"/>
  <c r="W33" i="509"/>
  <c r="X33" i="509" s="1"/>
  <c r="V32" i="509"/>
  <c r="S32" i="509" s="1"/>
  <c r="Y32" i="509" s="1"/>
  <c r="Z32" i="509" s="1"/>
  <c r="W33" i="508"/>
  <c r="D35" i="508"/>
  <c r="O34" i="508"/>
  <c r="M34" i="508"/>
  <c r="U34" i="508"/>
  <c r="S34" i="508"/>
  <c r="R34" i="508"/>
  <c r="V32" i="508"/>
  <c r="S32" i="508" s="1"/>
  <c r="Y32" i="508" s="1"/>
  <c r="Z32" i="508" s="1"/>
  <c r="K30" i="508"/>
  <c r="L30" i="508" s="1"/>
  <c r="Q30" i="508" s="1"/>
  <c r="AA30" i="508" s="1"/>
  <c r="J31" i="508" s="1"/>
  <c r="N31" i="508" s="1"/>
  <c r="P31" i="508" s="1"/>
  <c r="C37" i="508"/>
  <c r="H36" i="508"/>
  <c r="E36" i="508"/>
  <c r="T36" i="508"/>
  <c r="K30" i="507"/>
  <c r="L30" i="507" s="1"/>
  <c r="Q30" i="507" s="1"/>
  <c r="AA30" i="507" s="1"/>
  <c r="J31" i="507" s="1"/>
  <c r="N31" i="507" s="1"/>
  <c r="P31" i="507" s="1"/>
  <c r="W33" i="507"/>
  <c r="M34" i="507"/>
  <c r="D35" i="507"/>
  <c r="O34" i="507"/>
  <c r="R34" i="507"/>
  <c r="U34" i="507"/>
  <c r="S34" i="507"/>
  <c r="C37" i="507"/>
  <c r="E36" i="507"/>
  <c r="H36" i="507"/>
  <c r="T36" i="507"/>
  <c r="V32" i="507"/>
  <c r="S32" i="507" s="1"/>
  <c r="Y32" i="507" s="1"/>
  <c r="Z32" i="507" s="1"/>
  <c r="W33" i="506"/>
  <c r="X33" i="506"/>
  <c r="K30" i="506"/>
  <c r="L30" i="506" s="1"/>
  <c r="Q30" i="506" s="1"/>
  <c r="AA30" i="506" s="1"/>
  <c r="J31" i="506" s="1"/>
  <c r="N31" i="506" s="1"/>
  <c r="P31" i="506" s="1"/>
  <c r="M34" i="506"/>
  <c r="D35" i="506"/>
  <c r="O34" i="506"/>
  <c r="U34" i="506"/>
  <c r="S34" i="506"/>
  <c r="R34" i="506"/>
  <c r="C37" i="506"/>
  <c r="H36" i="506"/>
  <c r="E36" i="506"/>
  <c r="T36" i="506"/>
  <c r="V32" i="506"/>
  <c r="S32" i="506" s="1"/>
  <c r="Y32" i="506" s="1"/>
  <c r="Z32" i="506" s="1"/>
  <c r="P33" i="505"/>
  <c r="W33" i="505"/>
  <c r="D35" i="505"/>
  <c r="O34" i="505"/>
  <c r="M34" i="505"/>
  <c r="N34" i="505" s="1"/>
  <c r="P34" i="505" s="1"/>
  <c r="U34" i="505"/>
  <c r="R34" i="505"/>
  <c r="S34" i="505"/>
  <c r="K30" i="505"/>
  <c r="L30" i="505" s="1"/>
  <c r="Q30" i="505" s="1"/>
  <c r="AA30" i="505" s="1"/>
  <c r="J31" i="505" s="1"/>
  <c r="C37" i="505"/>
  <c r="H36" i="505"/>
  <c r="E36" i="505"/>
  <c r="T36" i="505"/>
  <c r="V32" i="505"/>
  <c r="S32" i="505" s="1"/>
  <c r="Y32" i="505" s="1"/>
  <c r="Z32" i="505" s="1"/>
  <c r="K30" i="504"/>
  <c r="L30" i="504" s="1"/>
  <c r="Q30" i="504" s="1"/>
  <c r="AA30" i="504" s="1"/>
  <c r="J31" i="504" s="1"/>
  <c r="N31" i="504" s="1"/>
  <c r="P31" i="504" s="1"/>
  <c r="D35" i="504"/>
  <c r="O34" i="504"/>
  <c r="M34" i="504"/>
  <c r="R34" i="504"/>
  <c r="U34" i="504"/>
  <c r="S34" i="504"/>
  <c r="C37" i="504"/>
  <c r="H36" i="504"/>
  <c r="E36" i="504"/>
  <c r="T36" i="504"/>
  <c r="V32" i="504"/>
  <c r="S32" i="504" s="1"/>
  <c r="Y32" i="504" s="1"/>
  <c r="Z32" i="504" s="1"/>
  <c r="W33" i="504"/>
  <c r="Z31" i="503"/>
  <c r="D35" i="503"/>
  <c r="O34" i="503"/>
  <c r="M34" i="503"/>
  <c r="U34" i="503"/>
  <c r="S34" i="503"/>
  <c r="R34" i="503"/>
  <c r="C37" i="503"/>
  <c r="E36" i="503"/>
  <c r="H36" i="503"/>
  <c r="T36" i="503"/>
  <c r="W33" i="503"/>
  <c r="K30" i="503"/>
  <c r="L30" i="503" s="1"/>
  <c r="Q30" i="503" s="1"/>
  <c r="AA30" i="503" s="1"/>
  <c r="J31" i="503" s="1"/>
  <c r="N31" i="503" s="1"/>
  <c r="P31" i="503" s="1"/>
  <c r="V32" i="503"/>
  <c r="S32" i="503" s="1"/>
  <c r="Y32" i="503" s="1"/>
  <c r="Z32" i="503" s="1"/>
  <c r="K29" i="502"/>
  <c r="L29" i="502" s="1"/>
  <c r="Q29" i="502" s="1"/>
  <c r="AA29" i="502" s="1"/>
  <c r="J30" i="502" s="1"/>
  <c r="N30" i="502" s="1"/>
  <c r="P30" i="502" s="1"/>
  <c r="D35" i="502"/>
  <c r="O34" i="502"/>
  <c r="M34" i="502"/>
  <c r="R34" i="502"/>
  <c r="U34" i="502"/>
  <c r="S34" i="502"/>
  <c r="C37" i="502"/>
  <c r="E36" i="502"/>
  <c r="H36" i="502"/>
  <c r="T36" i="502"/>
  <c r="V32" i="502"/>
  <c r="S32" i="502" s="1"/>
  <c r="Y32" i="502" s="1"/>
  <c r="Z32" i="502" s="1"/>
  <c r="W33" i="502"/>
  <c r="X33" i="502" s="1"/>
  <c r="Z31" i="501"/>
  <c r="W33" i="501"/>
  <c r="M34" i="501"/>
  <c r="D35" i="501"/>
  <c r="O34" i="501"/>
  <c r="U34" i="501"/>
  <c r="S34" i="501"/>
  <c r="R34" i="501"/>
  <c r="K30" i="501"/>
  <c r="L30" i="501" s="1"/>
  <c r="Q30" i="501" s="1"/>
  <c r="AA30" i="501" s="1"/>
  <c r="J31" i="501" s="1"/>
  <c r="N31" i="501" s="1"/>
  <c r="P31" i="501" s="1"/>
  <c r="C37" i="501"/>
  <c r="H36" i="501"/>
  <c r="E36" i="501"/>
  <c r="T36" i="501"/>
  <c r="V32" i="501"/>
  <c r="S32" i="501" s="1"/>
  <c r="Y32" i="501" s="1"/>
  <c r="Z32" i="501" s="1"/>
  <c r="W33" i="500"/>
  <c r="C36" i="500"/>
  <c r="E35" i="500"/>
  <c r="H35" i="500"/>
  <c r="T35" i="500"/>
  <c r="D35" i="500"/>
  <c r="O34" i="500"/>
  <c r="M34" i="500"/>
  <c r="R34" i="500"/>
  <c r="U34" i="500"/>
  <c r="S34" i="500"/>
  <c r="K29" i="500"/>
  <c r="L29" i="500" s="1"/>
  <c r="Q29" i="500" s="1"/>
  <c r="AA29" i="500" s="1"/>
  <c r="J30" i="500" s="1"/>
  <c r="N30" i="500" s="1"/>
  <c r="P30" i="500" s="1"/>
  <c r="V32" i="500"/>
  <c r="S32" i="500" s="1"/>
  <c r="Y32" i="500" s="1"/>
  <c r="Z32" i="500" s="1"/>
  <c r="K29" i="499"/>
  <c r="L29" i="499" s="1"/>
  <c r="Q29" i="499" s="1"/>
  <c r="AA29" i="499" s="1"/>
  <c r="J30" i="499" s="1"/>
  <c r="N30" i="499" s="1"/>
  <c r="P30" i="499" s="1"/>
  <c r="W33" i="499"/>
  <c r="X33" i="499" s="1"/>
  <c r="C37" i="499"/>
  <c r="H36" i="499"/>
  <c r="E36" i="499"/>
  <c r="T36" i="499"/>
  <c r="D35" i="499"/>
  <c r="O34" i="499"/>
  <c r="M34" i="499"/>
  <c r="R34" i="499"/>
  <c r="U34" i="499"/>
  <c r="S34" i="499"/>
  <c r="V32" i="499"/>
  <c r="S32" i="499" s="1"/>
  <c r="Y32" i="499" s="1"/>
  <c r="Z32" i="499" s="1"/>
  <c r="K29" i="498"/>
  <c r="L29" i="498" s="1"/>
  <c r="Q29" i="498" s="1"/>
  <c r="AA29" i="498" s="1"/>
  <c r="J30" i="498" s="1"/>
  <c r="N30" i="498" s="1"/>
  <c r="P30" i="498" s="1"/>
  <c r="D35" i="498"/>
  <c r="O34" i="498"/>
  <c r="M34" i="498"/>
  <c r="R34" i="498"/>
  <c r="U34" i="498"/>
  <c r="S34" i="498"/>
  <c r="C38" i="498"/>
  <c r="H37" i="498"/>
  <c r="E37" i="498"/>
  <c r="T37" i="498"/>
  <c r="W33" i="498"/>
  <c r="X33" i="498" s="1"/>
  <c r="V32" i="498"/>
  <c r="S32" i="498" s="1"/>
  <c r="Y32" i="498" s="1"/>
  <c r="X32" i="498"/>
  <c r="W33" i="497"/>
  <c r="K30" i="497"/>
  <c r="L30" i="497" s="1"/>
  <c r="Q30" i="497" s="1"/>
  <c r="AA30" i="497" s="1"/>
  <c r="J31" i="497" s="1"/>
  <c r="N31" i="497" s="1"/>
  <c r="P31" i="497" s="1"/>
  <c r="M34" i="497"/>
  <c r="O34" i="497"/>
  <c r="D35" i="497"/>
  <c r="U34" i="497"/>
  <c r="S34" i="497"/>
  <c r="R34" i="497"/>
  <c r="C37" i="497"/>
  <c r="E36" i="497"/>
  <c r="H36" i="497"/>
  <c r="T36" i="497"/>
  <c r="V32" i="497"/>
  <c r="S32" i="497" s="1"/>
  <c r="Y32" i="497" s="1"/>
  <c r="Z32" i="497" s="1"/>
  <c r="Z31" i="496"/>
  <c r="K29" i="496"/>
  <c r="L29" i="496" s="1"/>
  <c r="Q29" i="496" s="1"/>
  <c r="AA29" i="496" s="1"/>
  <c r="J30" i="496" s="1"/>
  <c r="N30" i="496" s="1"/>
  <c r="P30" i="496" s="1"/>
  <c r="W33" i="496"/>
  <c r="X33" i="496" s="1"/>
  <c r="D35" i="496"/>
  <c r="O34" i="496"/>
  <c r="M34" i="496"/>
  <c r="R34" i="496"/>
  <c r="U34" i="496"/>
  <c r="S34" i="496"/>
  <c r="C36" i="496"/>
  <c r="H35" i="496"/>
  <c r="E35" i="496"/>
  <c r="T35" i="496"/>
  <c r="V32" i="496"/>
  <c r="S32" i="496" s="1"/>
  <c r="Y32" i="496" s="1"/>
  <c r="Z32" i="496" s="1"/>
  <c r="Z31" i="495"/>
  <c r="W33" i="495"/>
  <c r="K30" i="495"/>
  <c r="L30" i="495" s="1"/>
  <c r="Q30" i="495" s="1"/>
  <c r="AA30" i="495" s="1"/>
  <c r="J31" i="495" s="1"/>
  <c r="N31" i="495" s="1"/>
  <c r="P31" i="495" s="1"/>
  <c r="C39" i="495"/>
  <c r="E38" i="495"/>
  <c r="H38" i="495"/>
  <c r="T38" i="495"/>
  <c r="D35" i="495"/>
  <c r="O34" i="495"/>
  <c r="M34" i="495"/>
  <c r="U34" i="495"/>
  <c r="S34" i="495"/>
  <c r="R34" i="495"/>
  <c r="V32" i="495"/>
  <c r="S32" i="495" s="1"/>
  <c r="Y32" i="495" s="1"/>
  <c r="Z32" i="495" s="1"/>
  <c r="P33" i="494"/>
  <c r="K30" i="494"/>
  <c r="L30" i="494" s="1"/>
  <c r="Q30" i="494" s="1"/>
  <c r="AA30" i="494" s="1"/>
  <c r="J31" i="494" s="1"/>
  <c r="C37" i="494"/>
  <c r="H36" i="494"/>
  <c r="E36" i="494"/>
  <c r="T36" i="494"/>
  <c r="W33" i="494"/>
  <c r="D35" i="494"/>
  <c r="O34" i="494"/>
  <c r="M34" i="494"/>
  <c r="N34" i="494" s="1"/>
  <c r="P34" i="494" s="1"/>
  <c r="U34" i="494"/>
  <c r="R34" i="494"/>
  <c r="S34" i="494"/>
  <c r="V32" i="494"/>
  <c r="S32" i="494" s="1"/>
  <c r="Y32" i="494" s="1"/>
  <c r="Z32" i="494" s="1"/>
  <c r="P33" i="493"/>
  <c r="Z31" i="493"/>
  <c r="C36" i="493"/>
  <c r="H35" i="493"/>
  <c r="E35" i="493"/>
  <c r="T35" i="493"/>
  <c r="W33" i="493"/>
  <c r="D35" i="493"/>
  <c r="O34" i="493"/>
  <c r="M34" i="493"/>
  <c r="N34" i="493" s="1"/>
  <c r="P34" i="493" s="1"/>
  <c r="R34" i="493"/>
  <c r="U34" i="493"/>
  <c r="S34" i="493"/>
  <c r="V32" i="493"/>
  <c r="S32" i="493" s="1"/>
  <c r="Y32" i="493" s="1"/>
  <c r="Z32" i="493" s="1"/>
  <c r="K29" i="493"/>
  <c r="L29" i="493" s="1"/>
  <c r="Q29" i="493" s="1"/>
  <c r="AA29" i="493" s="1"/>
  <c r="J30" i="493" s="1"/>
  <c r="P33" i="492"/>
  <c r="W33" i="492"/>
  <c r="K30" i="492"/>
  <c r="L30" i="492" s="1"/>
  <c r="Q30" i="492" s="1"/>
  <c r="AA30" i="492" s="1"/>
  <c r="J31" i="492" s="1"/>
  <c r="D35" i="492"/>
  <c r="O34" i="492"/>
  <c r="M34" i="492"/>
  <c r="N34" i="492" s="1"/>
  <c r="P34" i="492" s="1"/>
  <c r="S34" i="492"/>
  <c r="U34" i="492"/>
  <c r="R34" i="492"/>
  <c r="C37" i="492"/>
  <c r="E36" i="492"/>
  <c r="H36" i="492"/>
  <c r="T36" i="492"/>
  <c r="V32" i="492"/>
  <c r="S32" i="492" s="1"/>
  <c r="Y32" i="492" s="1"/>
  <c r="Z32" i="492" s="1"/>
  <c r="Z31" i="491"/>
  <c r="V32" i="491"/>
  <c r="S32" i="491" s="1"/>
  <c r="Y32" i="491" s="1"/>
  <c r="Z32" i="491" s="1"/>
  <c r="W33" i="491"/>
  <c r="D35" i="491"/>
  <c r="O34" i="491"/>
  <c r="M34" i="491"/>
  <c r="N34" i="491" s="1"/>
  <c r="P34" i="491" s="1"/>
  <c r="U34" i="491"/>
  <c r="R34" i="491"/>
  <c r="S34" i="491"/>
  <c r="C37" i="491"/>
  <c r="E36" i="491"/>
  <c r="H36" i="491"/>
  <c r="T36" i="491"/>
  <c r="K30" i="491"/>
  <c r="L30" i="491" s="1"/>
  <c r="Q30" i="491" s="1"/>
  <c r="AA30" i="491" s="1"/>
  <c r="J31" i="491" s="1"/>
  <c r="P33" i="490"/>
  <c r="Z31" i="490"/>
  <c r="W33" i="490"/>
  <c r="K29" i="490"/>
  <c r="L29" i="490" s="1"/>
  <c r="Q29" i="490" s="1"/>
  <c r="AA29" i="490" s="1"/>
  <c r="J30" i="490" s="1"/>
  <c r="C38" i="490"/>
  <c r="E37" i="490"/>
  <c r="H37" i="490"/>
  <c r="T37" i="490"/>
  <c r="M34" i="490"/>
  <c r="N34" i="490" s="1"/>
  <c r="D35" i="490"/>
  <c r="O34" i="490"/>
  <c r="R34" i="490"/>
  <c r="U34" i="490"/>
  <c r="S34" i="490"/>
  <c r="V32" i="490"/>
  <c r="S32" i="490" s="1"/>
  <c r="Y32" i="490" s="1"/>
  <c r="Z32" i="490" s="1"/>
  <c r="Z31" i="489"/>
  <c r="W33" i="489"/>
  <c r="K30" i="489"/>
  <c r="L30" i="489" s="1"/>
  <c r="Q30" i="489" s="1"/>
  <c r="AA30" i="489" s="1"/>
  <c r="J31" i="489" s="1"/>
  <c r="N31" i="489" s="1"/>
  <c r="P31" i="489" s="1"/>
  <c r="D35" i="489"/>
  <c r="O34" i="489"/>
  <c r="M34" i="489"/>
  <c r="S34" i="489"/>
  <c r="U34" i="489"/>
  <c r="R34" i="489"/>
  <c r="C37" i="489"/>
  <c r="H36" i="489"/>
  <c r="E36" i="489"/>
  <c r="T36" i="489"/>
  <c r="V32" i="489"/>
  <c r="S32" i="489" s="1"/>
  <c r="Y32" i="489" s="1"/>
  <c r="X32" i="489"/>
  <c r="Z31" i="488"/>
  <c r="W33" i="488"/>
  <c r="K30" i="488"/>
  <c r="L30" i="488" s="1"/>
  <c r="Q30" i="488" s="1"/>
  <c r="AA30" i="488" s="1"/>
  <c r="J31" i="488" s="1"/>
  <c r="N31" i="488" s="1"/>
  <c r="P31" i="488" s="1"/>
  <c r="D35" i="488"/>
  <c r="O34" i="488"/>
  <c r="M34" i="488"/>
  <c r="U34" i="488"/>
  <c r="R34" i="488"/>
  <c r="S34" i="488"/>
  <c r="C36" i="488"/>
  <c r="H35" i="488"/>
  <c r="E35" i="488"/>
  <c r="T35" i="488"/>
  <c r="V32" i="488"/>
  <c r="S32" i="488" s="1"/>
  <c r="Y32" i="488" s="1"/>
  <c r="Z32" i="488" s="1"/>
  <c r="Z31" i="487"/>
  <c r="K29" i="487"/>
  <c r="L29" i="487" s="1"/>
  <c r="Q29" i="487" s="1"/>
  <c r="AA29" i="487" s="1"/>
  <c r="J30" i="487" s="1"/>
  <c r="W33" i="487"/>
  <c r="X33" i="487"/>
  <c r="D35" i="487"/>
  <c r="O34" i="487"/>
  <c r="M34" i="487"/>
  <c r="R34" i="487"/>
  <c r="U34" i="487"/>
  <c r="S34" i="487"/>
  <c r="C36" i="487"/>
  <c r="E35" i="487"/>
  <c r="H35" i="487"/>
  <c r="T35" i="487"/>
  <c r="V32" i="487"/>
  <c r="S32" i="487" s="1"/>
  <c r="Y32" i="487" s="1"/>
  <c r="Z32" i="487" s="1"/>
  <c r="Z31" i="486"/>
  <c r="K30" i="486"/>
  <c r="L30" i="486" s="1"/>
  <c r="Q30" i="486" s="1"/>
  <c r="AA30" i="486" s="1"/>
  <c r="J31" i="486" s="1"/>
  <c r="N31" i="486" s="1"/>
  <c r="P31" i="486" s="1"/>
  <c r="W33" i="486"/>
  <c r="D35" i="486"/>
  <c r="O34" i="486"/>
  <c r="M34" i="486"/>
  <c r="S34" i="486"/>
  <c r="R34" i="486"/>
  <c r="U34" i="486"/>
  <c r="C37" i="486"/>
  <c r="E36" i="486"/>
  <c r="H36" i="486"/>
  <c r="T36" i="486"/>
  <c r="V32" i="486"/>
  <c r="S32" i="486" s="1"/>
  <c r="Y32" i="486" s="1"/>
  <c r="Z32" i="486" s="1"/>
  <c r="Z31" i="485"/>
  <c r="K31" i="485"/>
  <c r="L31" i="485" s="1"/>
  <c r="Q31" i="485" s="1"/>
  <c r="AA31" i="485" s="1"/>
  <c r="J32" i="485" s="1"/>
  <c r="N32" i="485" s="1"/>
  <c r="P32" i="485" s="1"/>
  <c r="W33" i="485"/>
  <c r="X33" i="485" s="1"/>
  <c r="V32" i="485"/>
  <c r="S32" i="485" s="1"/>
  <c r="Y32" i="485" s="1"/>
  <c r="Z32" i="485" s="1"/>
  <c r="D35" i="485"/>
  <c r="O34" i="485"/>
  <c r="M34" i="485"/>
  <c r="S34" i="485"/>
  <c r="U34" i="485"/>
  <c r="R34" i="485"/>
  <c r="C38" i="485"/>
  <c r="E37" i="485"/>
  <c r="H37" i="485"/>
  <c r="T37" i="485"/>
  <c r="U23" i="4"/>
  <c r="U22" i="4"/>
  <c r="U21" i="4"/>
  <c r="U20" i="4"/>
  <c r="U19" i="4"/>
  <c r="U17" i="4"/>
  <c r="U25" i="4"/>
  <c r="U18" i="4"/>
  <c r="T36" i="4"/>
  <c r="T40" i="4"/>
  <c r="T39" i="4"/>
  <c r="T32" i="4"/>
  <c r="T44" i="4"/>
  <c r="T24" i="4"/>
  <c r="T46" i="4"/>
  <c r="T35" i="4"/>
  <c r="T53" i="4"/>
  <c r="T22" i="4"/>
  <c r="T25" i="4"/>
  <c r="T51" i="4"/>
  <c r="T26" i="4"/>
  <c r="T47" i="4"/>
  <c r="T31" i="4"/>
  <c r="T52" i="4"/>
  <c r="T45" i="4"/>
  <c r="T43" i="4"/>
  <c r="T33" i="4"/>
  <c r="T28" i="4"/>
  <c r="T21" i="4"/>
  <c r="T17" i="4"/>
  <c r="T37" i="4"/>
  <c r="T41" i="4"/>
  <c r="T48" i="4"/>
  <c r="T34" i="4"/>
  <c r="T42" i="4"/>
  <c r="T20" i="4"/>
  <c r="T38" i="4"/>
  <c r="T23" i="4"/>
  <c r="T27" i="4"/>
  <c r="T54" i="4"/>
  <c r="T29" i="4"/>
  <c r="T18" i="4"/>
  <c r="T50" i="4"/>
  <c r="T30" i="4"/>
  <c r="T49" i="4"/>
  <c r="T19" i="4"/>
  <c r="S2" i="2"/>
  <c r="E6" i="4"/>
  <c r="O25" i="4"/>
  <c r="G28" i="4"/>
  <c r="H28" i="4"/>
  <c r="B29" i="4"/>
  <c r="D26" i="4"/>
  <c r="C29" i="4"/>
  <c r="E28" i="4"/>
  <c r="A28" i="4"/>
  <c r="K30" i="548" l="1"/>
  <c r="L30" i="548" s="1"/>
  <c r="Q30" i="548" s="1"/>
  <c r="AA30" i="548" s="1"/>
  <c r="J31" i="548" s="1"/>
  <c r="N31" i="548" s="1"/>
  <c r="P31" i="548" s="1"/>
  <c r="W34" i="548"/>
  <c r="D36" i="548"/>
  <c r="O35" i="548"/>
  <c r="M35" i="548"/>
  <c r="R35" i="548"/>
  <c r="U35" i="548"/>
  <c r="S35" i="548"/>
  <c r="C40" i="548"/>
  <c r="H39" i="548"/>
  <c r="E39" i="548"/>
  <c r="T39" i="548"/>
  <c r="V33" i="548"/>
  <c r="S33" i="548" s="1"/>
  <c r="Y33" i="548" s="1"/>
  <c r="X33" i="548"/>
  <c r="K31" i="547"/>
  <c r="L31" i="547" s="1"/>
  <c r="Q31" i="547" s="1"/>
  <c r="AA31" i="547" s="1"/>
  <c r="J32" i="547" s="1"/>
  <c r="N32" i="547" s="1"/>
  <c r="P32" i="547" s="1"/>
  <c r="W34" i="547"/>
  <c r="X34" i="547"/>
  <c r="C38" i="547"/>
  <c r="E37" i="547"/>
  <c r="H37" i="547"/>
  <c r="T37" i="547"/>
  <c r="D36" i="547"/>
  <c r="O35" i="547"/>
  <c r="M35" i="547"/>
  <c r="U35" i="547"/>
  <c r="S35" i="547"/>
  <c r="R35" i="547"/>
  <c r="V33" i="547"/>
  <c r="S33" i="547" s="1"/>
  <c r="Y33" i="547" s="1"/>
  <c r="X33" i="547"/>
  <c r="Z33" i="547" s="1"/>
  <c r="D36" i="546"/>
  <c r="O35" i="546"/>
  <c r="M35" i="546"/>
  <c r="S35" i="546"/>
  <c r="R35" i="546"/>
  <c r="U35" i="546"/>
  <c r="C39" i="546"/>
  <c r="H38" i="546"/>
  <c r="E38" i="546"/>
  <c r="T38" i="546"/>
  <c r="V33" i="546"/>
  <c r="S33" i="546" s="1"/>
  <c r="Y33" i="546" s="1"/>
  <c r="X33" i="546"/>
  <c r="W34" i="546"/>
  <c r="X34" i="546" s="1"/>
  <c r="K31" i="546"/>
  <c r="L31" i="546" s="1"/>
  <c r="Q31" i="546" s="1"/>
  <c r="AA31" i="546" s="1"/>
  <c r="J32" i="546" s="1"/>
  <c r="N32" i="546" s="1"/>
  <c r="P32" i="546" s="1"/>
  <c r="K30" i="545"/>
  <c r="L30" i="545" s="1"/>
  <c r="Q30" i="545" s="1"/>
  <c r="AA30" i="545" s="1"/>
  <c r="J31" i="545" s="1"/>
  <c r="N31" i="545" s="1"/>
  <c r="P31" i="545" s="1"/>
  <c r="W34" i="545"/>
  <c r="D36" i="545"/>
  <c r="O35" i="545"/>
  <c r="M35" i="545"/>
  <c r="R35" i="545"/>
  <c r="U35" i="545"/>
  <c r="S35" i="545"/>
  <c r="C37" i="545"/>
  <c r="E36" i="545"/>
  <c r="H36" i="545"/>
  <c r="T36" i="545"/>
  <c r="V33" i="545"/>
  <c r="S33" i="545" s="1"/>
  <c r="Y33" i="545" s="1"/>
  <c r="X33" i="545"/>
  <c r="K30" i="544"/>
  <c r="L30" i="544" s="1"/>
  <c r="Q30" i="544" s="1"/>
  <c r="AA30" i="544" s="1"/>
  <c r="J31" i="544" s="1"/>
  <c r="N31" i="544" s="1"/>
  <c r="P31" i="544" s="1"/>
  <c r="W34" i="544"/>
  <c r="C37" i="544"/>
  <c r="H36" i="544"/>
  <c r="E36" i="544"/>
  <c r="T36" i="544"/>
  <c r="D36" i="544"/>
  <c r="O35" i="544"/>
  <c r="M35" i="544"/>
  <c r="R35" i="544"/>
  <c r="U35" i="544"/>
  <c r="S35" i="544"/>
  <c r="V33" i="544"/>
  <c r="S33" i="544" s="1"/>
  <c r="Y33" i="544" s="1"/>
  <c r="X33" i="544"/>
  <c r="Z33" i="544" s="1"/>
  <c r="D36" i="543"/>
  <c r="O35" i="543"/>
  <c r="M35" i="543"/>
  <c r="R35" i="543"/>
  <c r="S35" i="543"/>
  <c r="U35" i="543"/>
  <c r="K31" i="543"/>
  <c r="L31" i="543" s="1"/>
  <c r="Q31" i="543" s="1"/>
  <c r="AA31" i="543" s="1"/>
  <c r="J32" i="543" s="1"/>
  <c r="N32" i="543" s="1"/>
  <c r="P32" i="543" s="1"/>
  <c r="W34" i="543"/>
  <c r="V33" i="543"/>
  <c r="S33" i="543" s="1"/>
  <c r="Y33" i="543" s="1"/>
  <c r="C38" i="543"/>
  <c r="H37" i="543"/>
  <c r="E37" i="543"/>
  <c r="T37" i="543"/>
  <c r="X33" i="543"/>
  <c r="Z33" i="543" s="1"/>
  <c r="D36" i="542"/>
  <c r="O35" i="542"/>
  <c r="M35" i="542"/>
  <c r="R35" i="542"/>
  <c r="U35" i="542"/>
  <c r="S35" i="542"/>
  <c r="K31" i="542"/>
  <c r="L31" i="542" s="1"/>
  <c r="Q31" i="542" s="1"/>
  <c r="AA31" i="542" s="1"/>
  <c r="J32" i="542" s="1"/>
  <c r="N32" i="542" s="1"/>
  <c r="P32" i="542" s="1"/>
  <c r="C38" i="542"/>
  <c r="H37" i="542"/>
  <c r="E37" i="542"/>
  <c r="T37" i="542"/>
  <c r="X34" i="542"/>
  <c r="W34" i="542"/>
  <c r="V33" i="542"/>
  <c r="S33" i="542" s="1"/>
  <c r="Y33" i="542" s="1"/>
  <c r="X33" i="542"/>
  <c r="K31" i="541"/>
  <c r="L31" i="541" s="1"/>
  <c r="Q31" i="541" s="1"/>
  <c r="AA31" i="541" s="1"/>
  <c r="J32" i="541" s="1"/>
  <c r="N32" i="541" s="1"/>
  <c r="P32" i="541" s="1"/>
  <c r="C38" i="541"/>
  <c r="E37" i="541"/>
  <c r="H37" i="541"/>
  <c r="T37" i="541"/>
  <c r="M35" i="541"/>
  <c r="D36" i="541"/>
  <c r="O35" i="541"/>
  <c r="R35" i="541"/>
  <c r="S35" i="541"/>
  <c r="U35" i="541"/>
  <c r="V33" i="541"/>
  <c r="S33" i="541" s="1"/>
  <c r="Y33" i="541" s="1"/>
  <c r="W34" i="541"/>
  <c r="X34" i="541" s="1"/>
  <c r="X33" i="541"/>
  <c r="X34" i="540"/>
  <c r="W34" i="540"/>
  <c r="D36" i="540"/>
  <c r="O35" i="540"/>
  <c r="M35" i="540"/>
  <c r="R35" i="540"/>
  <c r="S35" i="540"/>
  <c r="U35" i="540"/>
  <c r="V33" i="540"/>
  <c r="S33" i="540" s="1"/>
  <c r="Y33" i="540" s="1"/>
  <c r="C38" i="540"/>
  <c r="H37" i="540"/>
  <c r="E37" i="540"/>
  <c r="T37" i="540"/>
  <c r="X33" i="540"/>
  <c r="Z33" i="540" s="1"/>
  <c r="K31" i="540"/>
  <c r="L31" i="540" s="1"/>
  <c r="Q31" i="540" s="1"/>
  <c r="AA31" i="540" s="1"/>
  <c r="J32" i="540" s="1"/>
  <c r="N32" i="540" s="1"/>
  <c r="P32" i="540" s="1"/>
  <c r="K30" i="539"/>
  <c r="L30" i="539" s="1"/>
  <c r="Q30" i="539" s="1"/>
  <c r="AA30" i="539" s="1"/>
  <c r="J31" i="539" s="1"/>
  <c r="N31" i="539" s="1"/>
  <c r="P31" i="539" s="1"/>
  <c r="W34" i="539"/>
  <c r="D36" i="539"/>
  <c r="O35" i="539"/>
  <c r="M35" i="539"/>
  <c r="R35" i="539"/>
  <c r="U35" i="539"/>
  <c r="S35" i="539"/>
  <c r="C39" i="539"/>
  <c r="E38" i="539"/>
  <c r="H38" i="539"/>
  <c r="T38" i="539"/>
  <c r="V33" i="539"/>
  <c r="S33" i="539" s="1"/>
  <c r="Y33" i="539" s="1"/>
  <c r="Z33" i="539" s="1"/>
  <c r="W34" i="538"/>
  <c r="C38" i="538"/>
  <c r="E37" i="538"/>
  <c r="H37" i="538"/>
  <c r="T37" i="538"/>
  <c r="V33" i="538"/>
  <c r="S33" i="538" s="1"/>
  <c r="Y33" i="538" s="1"/>
  <c r="Z33" i="538" s="1"/>
  <c r="D36" i="538"/>
  <c r="O35" i="538"/>
  <c r="M35" i="538"/>
  <c r="U35" i="538"/>
  <c r="R35" i="538"/>
  <c r="S35" i="538"/>
  <c r="K31" i="538"/>
  <c r="L31" i="538" s="1"/>
  <c r="Q31" i="538" s="1"/>
  <c r="AA31" i="538" s="1"/>
  <c r="J32" i="538" s="1"/>
  <c r="N32" i="538" s="1"/>
  <c r="P32" i="538" s="1"/>
  <c r="K30" i="537"/>
  <c r="L30" i="537" s="1"/>
  <c r="Q30" i="537" s="1"/>
  <c r="AA30" i="537" s="1"/>
  <c r="J31" i="537" s="1"/>
  <c r="N31" i="537" s="1"/>
  <c r="P31" i="537" s="1"/>
  <c r="W34" i="537"/>
  <c r="C37" i="537"/>
  <c r="H36" i="537"/>
  <c r="E36" i="537"/>
  <c r="T36" i="537"/>
  <c r="D36" i="537"/>
  <c r="O35" i="537"/>
  <c r="M35" i="537"/>
  <c r="R35" i="537"/>
  <c r="U35" i="537"/>
  <c r="S35" i="537"/>
  <c r="V33" i="537"/>
  <c r="S33" i="537" s="1"/>
  <c r="Y33" i="537" s="1"/>
  <c r="Z33" i="537" s="1"/>
  <c r="K30" i="536"/>
  <c r="L30" i="536" s="1"/>
  <c r="Q30" i="536" s="1"/>
  <c r="AA30" i="536" s="1"/>
  <c r="J31" i="536" s="1"/>
  <c r="N31" i="536" s="1"/>
  <c r="P31" i="536" s="1"/>
  <c r="W34" i="536"/>
  <c r="X34" i="536" s="1"/>
  <c r="D36" i="536"/>
  <c r="O35" i="536"/>
  <c r="M35" i="536"/>
  <c r="R35" i="536"/>
  <c r="U35" i="536"/>
  <c r="S35" i="536"/>
  <c r="C38" i="536"/>
  <c r="H37" i="536"/>
  <c r="E37" i="536"/>
  <c r="T37" i="536"/>
  <c r="V33" i="536"/>
  <c r="S33" i="536" s="1"/>
  <c r="Y33" i="536" s="1"/>
  <c r="X33" i="536"/>
  <c r="K30" i="535"/>
  <c r="L30" i="535" s="1"/>
  <c r="Q30" i="535" s="1"/>
  <c r="AA30" i="535" s="1"/>
  <c r="J31" i="535" s="1"/>
  <c r="N31" i="535" s="1"/>
  <c r="P31" i="535" s="1"/>
  <c r="C37" i="535"/>
  <c r="H36" i="535"/>
  <c r="E36" i="535"/>
  <c r="T36" i="535"/>
  <c r="D36" i="535"/>
  <c r="O35" i="535"/>
  <c r="M35" i="535"/>
  <c r="R35" i="535"/>
  <c r="U35" i="535"/>
  <c r="S35" i="535"/>
  <c r="V33" i="535"/>
  <c r="S33" i="535" s="1"/>
  <c r="Y33" i="535" s="1"/>
  <c r="W34" i="535"/>
  <c r="X33" i="535"/>
  <c r="K31" i="534"/>
  <c r="L31" i="534" s="1"/>
  <c r="Q31" i="534" s="1"/>
  <c r="AA31" i="534" s="1"/>
  <c r="J32" i="534" s="1"/>
  <c r="N32" i="534" s="1"/>
  <c r="P32" i="534" s="1"/>
  <c r="X34" i="534"/>
  <c r="W34" i="534"/>
  <c r="C37" i="534"/>
  <c r="H36" i="534"/>
  <c r="E36" i="534"/>
  <c r="T36" i="534"/>
  <c r="V33" i="534"/>
  <c r="S33" i="534" s="1"/>
  <c r="Y33" i="534" s="1"/>
  <c r="D36" i="534"/>
  <c r="O35" i="534"/>
  <c r="M35" i="534"/>
  <c r="U35" i="534"/>
  <c r="R35" i="534"/>
  <c r="S35" i="534"/>
  <c r="X33" i="534"/>
  <c r="Z32" i="533"/>
  <c r="K31" i="533"/>
  <c r="L31" i="533" s="1"/>
  <c r="Q31" i="533" s="1"/>
  <c r="AA31" i="533" s="1"/>
  <c r="J32" i="533" s="1"/>
  <c r="N32" i="533" s="1"/>
  <c r="P32" i="533" s="1"/>
  <c r="W34" i="533"/>
  <c r="X34" i="533"/>
  <c r="C38" i="533"/>
  <c r="H37" i="533"/>
  <c r="E37" i="533"/>
  <c r="T37" i="533"/>
  <c r="D36" i="533"/>
  <c r="O35" i="533"/>
  <c r="M35" i="533"/>
  <c r="U35" i="533"/>
  <c r="R35" i="533"/>
  <c r="S35" i="533"/>
  <c r="V33" i="533"/>
  <c r="S33" i="533" s="1"/>
  <c r="Y33" i="533" s="1"/>
  <c r="X33" i="533"/>
  <c r="D36" i="532"/>
  <c r="O35" i="532"/>
  <c r="M35" i="532"/>
  <c r="R35" i="532"/>
  <c r="U35" i="532"/>
  <c r="S35" i="532"/>
  <c r="C38" i="532"/>
  <c r="E37" i="532"/>
  <c r="H37" i="532"/>
  <c r="T37" i="532"/>
  <c r="V33" i="532"/>
  <c r="S33" i="532" s="1"/>
  <c r="Y33" i="532" s="1"/>
  <c r="X33" i="532"/>
  <c r="K31" i="532"/>
  <c r="L31" i="532" s="1"/>
  <c r="Q31" i="532" s="1"/>
  <c r="AA31" i="532" s="1"/>
  <c r="J32" i="532" s="1"/>
  <c r="N32" i="532" s="1"/>
  <c r="P32" i="532" s="1"/>
  <c r="X34" i="532"/>
  <c r="W34" i="532"/>
  <c r="K31" i="531"/>
  <c r="L31" i="531" s="1"/>
  <c r="Q31" i="531" s="1"/>
  <c r="AA31" i="531" s="1"/>
  <c r="J32" i="531" s="1"/>
  <c r="N32" i="531" s="1"/>
  <c r="P32" i="531" s="1"/>
  <c r="W34" i="531"/>
  <c r="D36" i="531"/>
  <c r="O35" i="531"/>
  <c r="M35" i="531"/>
  <c r="U35" i="531"/>
  <c r="R35" i="531"/>
  <c r="S35" i="531"/>
  <c r="C38" i="531"/>
  <c r="H37" i="531"/>
  <c r="E37" i="531"/>
  <c r="T37" i="531"/>
  <c r="V33" i="531"/>
  <c r="S33" i="531" s="1"/>
  <c r="Y33" i="531" s="1"/>
  <c r="Z33" i="531" s="1"/>
  <c r="K31" i="530"/>
  <c r="L31" i="530" s="1"/>
  <c r="Q31" i="530" s="1"/>
  <c r="AA31" i="530" s="1"/>
  <c r="J32" i="530" s="1"/>
  <c r="N32" i="530" s="1"/>
  <c r="P32" i="530" s="1"/>
  <c r="W34" i="530"/>
  <c r="C38" i="530"/>
  <c r="E37" i="530"/>
  <c r="H37" i="530"/>
  <c r="T37" i="530"/>
  <c r="V33" i="530"/>
  <c r="S33" i="530" s="1"/>
  <c r="Y33" i="530" s="1"/>
  <c r="D36" i="530"/>
  <c r="O35" i="530"/>
  <c r="M35" i="530"/>
  <c r="S35" i="530"/>
  <c r="R35" i="530"/>
  <c r="U35" i="530"/>
  <c r="X33" i="530"/>
  <c r="D36" i="529"/>
  <c r="O35" i="529"/>
  <c r="M35" i="529"/>
  <c r="U35" i="529"/>
  <c r="S35" i="529"/>
  <c r="R35" i="529"/>
  <c r="V33" i="529"/>
  <c r="S33" i="529" s="1"/>
  <c r="Y33" i="529" s="1"/>
  <c r="C38" i="529"/>
  <c r="H37" i="529"/>
  <c r="E37" i="529"/>
  <c r="T37" i="529"/>
  <c r="X33" i="529"/>
  <c r="K31" i="529"/>
  <c r="L31" i="529" s="1"/>
  <c r="Q31" i="529" s="1"/>
  <c r="AA31" i="529" s="1"/>
  <c r="J32" i="529" s="1"/>
  <c r="N32" i="529" s="1"/>
  <c r="P32" i="529" s="1"/>
  <c r="W34" i="529"/>
  <c r="X34" i="529" s="1"/>
  <c r="D36" i="528"/>
  <c r="O35" i="528"/>
  <c r="M35" i="528"/>
  <c r="R35" i="528"/>
  <c r="U35" i="528"/>
  <c r="S35" i="528"/>
  <c r="C38" i="528"/>
  <c r="H37" i="528"/>
  <c r="E37" i="528"/>
  <c r="T37" i="528"/>
  <c r="V33" i="528"/>
  <c r="S33" i="528" s="1"/>
  <c r="Y33" i="528" s="1"/>
  <c r="Z33" i="528" s="1"/>
  <c r="K30" i="528"/>
  <c r="L30" i="528" s="1"/>
  <c r="Q30" i="528" s="1"/>
  <c r="AA30" i="528" s="1"/>
  <c r="J31" i="528" s="1"/>
  <c r="N31" i="528" s="1"/>
  <c r="P31" i="528" s="1"/>
  <c r="W34" i="528"/>
  <c r="D37" i="527"/>
  <c r="O36" i="527"/>
  <c r="M36" i="527"/>
  <c r="R36" i="527"/>
  <c r="U36" i="527"/>
  <c r="S36" i="527"/>
  <c r="C38" i="527"/>
  <c r="E37" i="527"/>
  <c r="H37" i="527"/>
  <c r="T37" i="527"/>
  <c r="V34" i="527"/>
  <c r="Y34" i="527" s="1"/>
  <c r="Z34" i="527" s="1"/>
  <c r="K31" i="527"/>
  <c r="L31" i="527" s="1"/>
  <c r="Q31" i="527" s="1"/>
  <c r="AA31" i="527" s="1"/>
  <c r="J32" i="527" s="1"/>
  <c r="N32" i="527" s="1"/>
  <c r="P32" i="527" s="1"/>
  <c r="W35" i="527"/>
  <c r="W34" i="526"/>
  <c r="M35" i="526"/>
  <c r="D36" i="526"/>
  <c r="O35" i="526"/>
  <c r="U35" i="526"/>
  <c r="R35" i="526"/>
  <c r="S35" i="526"/>
  <c r="K31" i="526"/>
  <c r="L31" i="526" s="1"/>
  <c r="Q31" i="526" s="1"/>
  <c r="AA31" i="526" s="1"/>
  <c r="J32" i="526" s="1"/>
  <c r="N32" i="526" s="1"/>
  <c r="P32" i="526" s="1"/>
  <c r="V33" i="526"/>
  <c r="S33" i="526" s="1"/>
  <c r="Y33" i="526" s="1"/>
  <c r="C38" i="526"/>
  <c r="H37" i="526"/>
  <c r="E37" i="526"/>
  <c r="T37" i="526"/>
  <c r="X33" i="526"/>
  <c r="Z33" i="526" s="1"/>
  <c r="D36" i="525"/>
  <c r="M35" i="525"/>
  <c r="O35" i="525"/>
  <c r="R35" i="525"/>
  <c r="U35" i="525"/>
  <c r="S35" i="525"/>
  <c r="V33" i="525"/>
  <c r="S33" i="525" s="1"/>
  <c r="Y33" i="525" s="1"/>
  <c r="Z33" i="525" s="1"/>
  <c r="K31" i="525"/>
  <c r="L31" i="525" s="1"/>
  <c r="Q31" i="525" s="1"/>
  <c r="AA31" i="525" s="1"/>
  <c r="J32" i="525" s="1"/>
  <c r="N32" i="525" s="1"/>
  <c r="P32" i="525" s="1"/>
  <c r="W34" i="525"/>
  <c r="X34" i="525"/>
  <c r="C40" i="525"/>
  <c r="E39" i="525"/>
  <c r="H39" i="525"/>
  <c r="T39" i="525"/>
  <c r="Z32" i="524"/>
  <c r="K31" i="524"/>
  <c r="L31" i="524" s="1"/>
  <c r="Q31" i="524" s="1"/>
  <c r="AA31" i="524" s="1"/>
  <c r="J32" i="524" s="1"/>
  <c r="N32" i="524" s="1"/>
  <c r="P32" i="524" s="1"/>
  <c r="W34" i="524"/>
  <c r="D36" i="524"/>
  <c r="O35" i="524"/>
  <c r="M35" i="524"/>
  <c r="R35" i="524"/>
  <c r="U35" i="524"/>
  <c r="S35" i="524"/>
  <c r="C38" i="524"/>
  <c r="H37" i="524"/>
  <c r="E37" i="524"/>
  <c r="T37" i="524"/>
  <c r="V33" i="524"/>
  <c r="S33" i="524" s="1"/>
  <c r="Y33" i="524" s="1"/>
  <c r="Z33" i="524" s="1"/>
  <c r="K31" i="523"/>
  <c r="L31" i="523" s="1"/>
  <c r="Q31" i="523" s="1"/>
  <c r="AA31" i="523" s="1"/>
  <c r="J32" i="523" s="1"/>
  <c r="N32" i="523" s="1"/>
  <c r="P32" i="523" s="1"/>
  <c r="W34" i="523"/>
  <c r="C38" i="523"/>
  <c r="E37" i="523"/>
  <c r="H37" i="523"/>
  <c r="T37" i="523"/>
  <c r="V33" i="523"/>
  <c r="S33" i="523" s="1"/>
  <c r="Y33" i="523" s="1"/>
  <c r="D36" i="523"/>
  <c r="O35" i="523"/>
  <c r="M35" i="523"/>
  <c r="R35" i="523"/>
  <c r="U35" i="523"/>
  <c r="S35" i="523"/>
  <c r="X33" i="523"/>
  <c r="K31" i="522"/>
  <c r="L31" i="522" s="1"/>
  <c r="Q31" i="522" s="1"/>
  <c r="AA31" i="522" s="1"/>
  <c r="J32" i="522" s="1"/>
  <c r="N32" i="522" s="1"/>
  <c r="P32" i="522" s="1"/>
  <c r="C38" i="522"/>
  <c r="H37" i="522"/>
  <c r="E37" i="522"/>
  <c r="T37" i="522"/>
  <c r="V33" i="522"/>
  <c r="S33" i="522" s="1"/>
  <c r="Y33" i="522" s="1"/>
  <c r="Z33" i="522" s="1"/>
  <c r="W34" i="522"/>
  <c r="X34" i="522" s="1"/>
  <c r="M35" i="522"/>
  <c r="O35" i="522"/>
  <c r="D36" i="522"/>
  <c r="R35" i="522"/>
  <c r="U35" i="522"/>
  <c r="S35" i="522"/>
  <c r="K31" i="521"/>
  <c r="L31" i="521" s="1"/>
  <c r="Q31" i="521" s="1"/>
  <c r="AA31" i="521" s="1"/>
  <c r="J32" i="521" s="1"/>
  <c r="N32" i="521" s="1"/>
  <c r="P32" i="521" s="1"/>
  <c r="D36" i="521"/>
  <c r="O35" i="521"/>
  <c r="M35" i="521"/>
  <c r="U35" i="521"/>
  <c r="R35" i="521"/>
  <c r="S35" i="521"/>
  <c r="V33" i="521"/>
  <c r="S33" i="521" s="1"/>
  <c r="Y33" i="521" s="1"/>
  <c r="Z33" i="521" s="1"/>
  <c r="W34" i="521"/>
  <c r="X34" i="521" s="1"/>
  <c r="C39" i="521"/>
  <c r="E38" i="521"/>
  <c r="H38" i="521"/>
  <c r="T38" i="521"/>
  <c r="K32" i="520"/>
  <c r="L32" i="520" s="1"/>
  <c r="Q32" i="520" s="1"/>
  <c r="AA32" i="520" s="1"/>
  <c r="J33" i="520" s="1"/>
  <c r="N33" i="520" s="1"/>
  <c r="P33" i="520" s="1"/>
  <c r="V33" i="520"/>
  <c r="S33" i="520" s="1"/>
  <c r="Y33" i="520" s="1"/>
  <c r="X33" i="520"/>
  <c r="D36" i="520"/>
  <c r="O35" i="520"/>
  <c r="M35" i="520"/>
  <c r="R35" i="520"/>
  <c r="S35" i="520"/>
  <c r="U35" i="520"/>
  <c r="C39" i="520"/>
  <c r="E38" i="520"/>
  <c r="H38" i="520"/>
  <c r="T38" i="520"/>
  <c r="W34" i="520"/>
  <c r="X34" i="520" s="1"/>
  <c r="Z33" i="519"/>
  <c r="K30" i="519"/>
  <c r="L30" i="519" s="1"/>
  <c r="Q30" i="519" s="1"/>
  <c r="AA30" i="519" s="1"/>
  <c r="J31" i="519" s="1"/>
  <c r="W35" i="519"/>
  <c r="X35" i="519" s="1"/>
  <c r="V34" i="519"/>
  <c r="Y34" i="519" s="1"/>
  <c r="X34" i="519"/>
  <c r="Z34" i="519" s="1"/>
  <c r="D37" i="519"/>
  <c r="O36" i="519"/>
  <c r="M36" i="519"/>
  <c r="N36" i="519" s="1"/>
  <c r="P36" i="519" s="1"/>
  <c r="R36" i="519"/>
  <c r="U36" i="519"/>
  <c r="S36" i="519"/>
  <c r="C38" i="519"/>
  <c r="E37" i="519"/>
  <c r="H37" i="519"/>
  <c r="T37" i="519"/>
  <c r="D36" i="518"/>
  <c r="O35" i="518"/>
  <c r="M35" i="518"/>
  <c r="N35" i="518" s="1"/>
  <c r="P35" i="518" s="1"/>
  <c r="R35" i="518"/>
  <c r="U35" i="518"/>
  <c r="S35" i="518"/>
  <c r="C38" i="518"/>
  <c r="E37" i="518"/>
  <c r="H37" i="518"/>
  <c r="T37" i="518"/>
  <c r="K31" i="518"/>
  <c r="L31" i="518" s="1"/>
  <c r="Q31" i="518" s="1"/>
  <c r="AA31" i="518" s="1"/>
  <c r="J32" i="518" s="1"/>
  <c r="V33" i="518"/>
  <c r="S33" i="518" s="1"/>
  <c r="Y33" i="518" s="1"/>
  <c r="W34" i="518"/>
  <c r="X33" i="518"/>
  <c r="Z33" i="518" s="1"/>
  <c r="W34" i="517"/>
  <c r="X34" i="517" s="1"/>
  <c r="M35" i="517"/>
  <c r="N35" i="517" s="1"/>
  <c r="P35" i="517" s="1"/>
  <c r="D36" i="517"/>
  <c r="O35" i="517"/>
  <c r="S35" i="517"/>
  <c r="R35" i="517"/>
  <c r="U35" i="517"/>
  <c r="C38" i="517"/>
  <c r="H37" i="517"/>
  <c r="E37" i="517"/>
  <c r="T37" i="517"/>
  <c r="K31" i="517"/>
  <c r="L31" i="517" s="1"/>
  <c r="Q31" i="517" s="1"/>
  <c r="AA31" i="517" s="1"/>
  <c r="J32" i="517" s="1"/>
  <c r="V33" i="517"/>
  <c r="S33" i="517" s="1"/>
  <c r="Y33" i="517" s="1"/>
  <c r="Z33" i="517" s="1"/>
  <c r="Z32" i="516"/>
  <c r="K31" i="516"/>
  <c r="L31" i="516" s="1"/>
  <c r="Q31" i="516" s="1"/>
  <c r="AA31" i="516" s="1"/>
  <c r="J32" i="516" s="1"/>
  <c r="D36" i="516"/>
  <c r="O35" i="516"/>
  <c r="M35" i="516"/>
  <c r="N35" i="516" s="1"/>
  <c r="P35" i="516" s="1"/>
  <c r="R35" i="516"/>
  <c r="U35" i="516"/>
  <c r="S35" i="516"/>
  <c r="V33" i="516"/>
  <c r="S33" i="516" s="1"/>
  <c r="Y33" i="516" s="1"/>
  <c r="X33" i="516"/>
  <c r="C38" i="516"/>
  <c r="H37" i="516"/>
  <c r="E37" i="516"/>
  <c r="T37" i="516"/>
  <c r="X34" i="516"/>
  <c r="W34" i="516"/>
  <c r="K30" i="515"/>
  <c r="L30" i="515" s="1"/>
  <c r="Q30" i="515" s="1"/>
  <c r="AA30" i="515" s="1"/>
  <c r="J31" i="515" s="1"/>
  <c r="W34" i="515"/>
  <c r="C37" i="515"/>
  <c r="H36" i="515"/>
  <c r="E36" i="515"/>
  <c r="T36" i="515"/>
  <c r="V33" i="515"/>
  <c r="S33" i="515" s="1"/>
  <c r="Y33" i="515" s="1"/>
  <c r="D36" i="515"/>
  <c r="O35" i="515"/>
  <c r="M35" i="515"/>
  <c r="N35" i="515" s="1"/>
  <c r="P35" i="515" s="1"/>
  <c r="R35" i="515"/>
  <c r="U35" i="515"/>
  <c r="S35" i="515"/>
  <c r="X33" i="515"/>
  <c r="K30" i="514"/>
  <c r="L30" i="514" s="1"/>
  <c r="Q30" i="514" s="1"/>
  <c r="AA30" i="514" s="1"/>
  <c r="J31" i="514" s="1"/>
  <c r="W34" i="514"/>
  <c r="P34" i="514"/>
  <c r="C37" i="514"/>
  <c r="H36" i="514"/>
  <c r="E36" i="514"/>
  <c r="T36" i="514"/>
  <c r="D36" i="514"/>
  <c r="O35" i="514"/>
  <c r="M35" i="514"/>
  <c r="N35" i="514" s="1"/>
  <c r="P35" i="514" s="1"/>
  <c r="R35" i="514"/>
  <c r="U35" i="514"/>
  <c r="S35" i="514"/>
  <c r="V33" i="514"/>
  <c r="S33" i="514" s="1"/>
  <c r="Y33" i="514" s="1"/>
  <c r="Z33" i="514" s="1"/>
  <c r="P34" i="513"/>
  <c r="W34" i="513"/>
  <c r="C38" i="513"/>
  <c r="E37" i="513"/>
  <c r="H37" i="513"/>
  <c r="T37" i="513"/>
  <c r="D36" i="513"/>
  <c r="O35" i="513"/>
  <c r="M35" i="513"/>
  <c r="N35" i="513" s="1"/>
  <c r="R35" i="513"/>
  <c r="U35" i="513"/>
  <c r="S35" i="513"/>
  <c r="K32" i="513"/>
  <c r="L32" i="513" s="1"/>
  <c r="Q32" i="513" s="1"/>
  <c r="AA32" i="513" s="1"/>
  <c r="J33" i="513" s="1"/>
  <c r="V33" i="513"/>
  <c r="S33" i="513" s="1"/>
  <c r="Y33" i="513" s="1"/>
  <c r="Z33" i="513" s="1"/>
  <c r="Z32" i="512"/>
  <c r="K30" i="512"/>
  <c r="L30" i="512" s="1"/>
  <c r="Q30" i="512" s="1"/>
  <c r="AA30" i="512" s="1"/>
  <c r="J31" i="512" s="1"/>
  <c r="W34" i="512"/>
  <c r="D36" i="512"/>
  <c r="O35" i="512"/>
  <c r="M35" i="512"/>
  <c r="N35" i="512" s="1"/>
  <c r="P35" i="512" s="1"/>
  <c r="R35" i="512"/>
  <c r="U35" i="512"/>
  <c r="S35" i="512"/>
  <c r="C37" i="512"/>
  <c r="H36" i="512"/>
  <c r="E36" i="512"/>
  <c r="T36" i="512"/>
  <c r="V33" i="512"/>
  <c r="S33" i="512" s="1"/>
  <c r="Y33" i="512" s="1"/>
  <c r="Z33" i="512" s="1"/>
  <c r="P34" i="511"/>
  <c r="K31" i="511"/>
  <c r="L31" i="511" s="1"/>
  <c r="Q31" i="511" s="1"/>
  <c r="AA31" i="511" s="1"/>
  <c r="J32" i="511" s="1"/>
  <c r="C38" i="511"/>
  <c r="E37" i="511"/>
  <c r="H37" i="511"/>
  <c r="T37" i="511"/>
  <c r="M35" i="511"/>
  <c r="N35" i="511" s="1"/>
  <c r="O35" i="511"/>
  <c r="D36" i="511"/>
  <c r="U35" i="511"/>
  <c r="R35" i="511"/>
  <c r="S35" i="511"/>
  <c r="V33" i="511"/>
  <c r="S33" i="511" s="1"/>
  <c r="Y33" i="511" s="1"/>
  <c r="X33" i="511"/>
  <c r="W34" i="511"/>
  <c r="X34" i="511" s="1"/>
  <c r="P34" i="510"/>
  <c r="V33" i="510"/>
  <c r="S33" i="510" s="1"/>
  <c r="Y33" i="510" s="1"/>
  <c r="X33" i="510"/>
  <c r="K30" i="510"/>
  <c r="L30" i="510" s="1"/>
  <c r="Q30" i="510" s="1"/>
  <c r="AA30" i="510" s="1"/>
  <c r="J31" i="510" s="1"/>
  <c r="W34" i="510"/>
  <c r="C37" i="510"/>
  <c r="E36" i="510"/>
  <c r="H36" i="510"/>
  <c r="T36" i="510"/>
  <c r="M35" i="510"/>
  <c r="N35" i="510" s="1"/>
  <c r="O35" i="510"/>
  <c r="D36" i="510"/>
  <c r="R35" i="510"/>
  <c r="U35" i="510"/>
  <c r="S35" i="510"/>
  <c r="K31" i="509"/>
  <c r="L31" i="509" s="1"/>
  <c r="Q31" i="509" s="1"/>
  <c r="AA31" i="509" s="1"/>
  <c r="J32" i="509" s="1"/>
  <c r="N32" i="509" s="1"/>
  <c r="P32" i="509" s="1"/>
  <c r="X34" i="509"/>
  <c r="W34" i="509"/>
  <c r="D36" i="509"/>
  <c r="O35" i="509"/>
  <c r="M35" i="509"/>
  <c r="R35" i="509"/>
  <c r="U35" i="509"/>
  <c r="S35" i="509"/>
  <c r="V33" i="509"/>
  <c r="S33" i="509" s="1"/>
  <c r="Y33" i="509" s="1"/>
  <c r="Z33" i="509" s="1"/>
  <c r="C38" i="509"/>
  <c r="E37" i="509"/>
  <c r="H37" i="509"/>
  <c r="T37" i="509"/>
  <c r="C38" i="508"/>
  <c r="E37" i="508"/>
  <c r="H37" i="508"/>
  <c r="T37" i="508"/>
  <c r="K31" i="508"/>
  <c r="L31" i="508" s="1"/>
  <c r="Q31" i="508" s="1"/>
  <c r="AA31" i="508" s="1"/>
  <c r="J32" i="508" s="1"/>
  <c r="N32" i="508" s="1"/>
  <c r="P32" i="508" s="1"/>
  <c r="W34" i="508"/>
  <c r="X34" i="508" s="1"/>
  <c r="D36" i="508"/>
  <c r="O35" i="508"/>
  <c r="M35" i="508"/>
  <c r="U35" i="508"/>
  <c r="S35" i="508"/>
  <c r="R35" i="508"/>
  <c r="V33" i="508"/>
  <c r="S33" i="508" s="1"/>
  <c r="Y33" i="508" s="1"/>
  <c r="X33" i="508"/>
  <c r="W34" i="507"/>
  <c r="D36" i="507"/>
  <c r="O35" i="507"/>
  <c r="M35" i="507"/>
  <c r="R35" i="507"/>
  <c r="U35" i="507"/>
  <c r="S35" i="507"/>
  <c r="C38" i="507"/>
  <c r="H37" i="507"/>
  <c r="E37" i="507"/>
  <c r="T37" i="507"/>
  <c r="V33" i="507"/>
  <c r="S33" i="507" s="1"/>
  <c r="Y33" i="507" s="1"/>
  <c r="X33" i="507"/>
  <c r="Z33" i="507" s="1"/>
  <c r="K31" i="507"/>
  <c r="L31" i="507" s="1"/>
  <c r="Q31" i="507" s="1"/>
  <c r="AA31" i="507" s="1"/>
  <c r="J32" i="507" s="1"/>
  <c r="N32" i="507" s="1"/>
  <c r="P32" i="507" s="1"/>
  <c r="K31" i="506"/>
  <c r="L31" i="506" s="1"/>
  <c r="Q31" i="506" s="1"/>
  <c r="AA31" i="506" s="1"/>
  <c r="J32" i="506" s="1"/>
  <c r="N32" i="506" s="1"/>
  <c r="P32" i="506" s="1"/>
  <c r="D36" i="506"/>
  <c r="O35" i="506"/>
  <c r="M35" i="506"/>
  <c r="S35" i="506"/>
  <c r="R35" i="506"/>
  <c r="U35" i="506"/>
  <c r="C38" i="506"/>
  <c r="E37" i="506"/>
  <c r="H37" i="506"/>
  <c r="T37" i="506"/>
  <c r="X34" i="506"/>
  <c r="W34" i="506"/>
  <c r="V33" i="506"/>
  <c r="S33" i="506" s="1"/>
  <c r="Y33" i="506" s="1"/>
  <c r="Z33" i="506" s="1"/>
  <c r="K31" i="505"/>
  <c r="L31" i="505" s="1"/>
  <c r="Q31" i="505" s="1"/>
  <c r="AA31" i="505" s="1"/>
  <c r="J32" i="505" s="1"/>
  <c r="W34" i="505"/>
  <c r="X34" i="505" s="1"/>
  <c r="C38" i="505"/>
  <c r="E37" i="505"/>
  <c r="H37" i="505"/>
  <c r="T37" i="505"/>
  <c r="D36" i="505"/>
  <c r="O35" i="505"/>
  <c r="M35" i="505"/>
  <c r="N35" i="505" s="1"/>
  <c r="P35" i="505" s="1"/>
  <c r="U35" i="505"/>
  <c r="R35" i="505"/>
  <c r="S35" i="505"/>
  <c r="V33" i="505"/>
  <c r="S33" i="505" s="1"/>
  <c r="Y33" i="505" s="1"/>
  <c r="X33" i="505"/>
  <c r="W34" i="504"/>
  <c r="D36" i="504"/>
  <c r="O35" i="504"/>
  <c r="M35" i="504"/>
  <c r="R35" i="504"/>
  <c r="U35" i="504"/>
  <c r="S35" i="504"/>
  <c r="V33" i="504"/>
  <c r="S33" i="504" s="1"/>
  <c r="Y33" i="504" s="1"/>
  <c r="K31" i="504"/>
  <c r="L31" i="504" s="1"/>
  <c r="Q31" i="504" s="1"/>
  <c r="AA31" i="504" s="1"/>
  <c r="J32" i="504" s="1"/>
  <c r="N32" i="504" s="1"/>
  <c r="P32" i="504" s="1"/>
  <c r="X33" i="504"/>
  <c r="C38" i="504"/>
  <c r="H37" i="504"/>
  <c r="E37" i="504"/>
  <c r="T37" i="504"/>
  <c r="K31" i="503"/>
  <c r="L31" i="503" s="1"/>
  <c r="Q31" i="503" s="1"/>
  <c r="AA31" i="503" s="1"/>
  <c r="J32" i="503" s="1"/>
  <c r="N32" i="503" s="1"/>
  <c r="P32" i="503" s="1"/>
  <c r="V33" i="503"/>
  <c r="S33" i="503" s="1"/>
  <c r="Y33" i="503" s="1"/>
  <c r="X33" i="503"/>
  <c r="X34" i="503"/>
  <c r="W34" i="503"/>
  <c r="C38" i="503"/>
  <c r="E37" i="503"/>
  <c r="H37" i="503"/>
  <c r="T37" i="503"/>
  <c r="M35" i="503"/>
  <c r="D36" i="503"/>
  <c r="O35" i="503"/>
  <c r="U35" i="503"/>
  <c r="R35" i="503"/>
  <c r="S35" i="503"/>
  <c r="W34" i="502"/>
  <c r="X34" i="502"/>
  <c r="D36" i="502"/>
  <c r="O35" i="502"/>
  <c r="M35" i="502"/>
  <c r="R35" i="502"/>
  <c r="U35" i="502"/>
  <c r="S35" i="502"/>
  <c r="V33" i="502"/>
  <c r="S33" i="502" s="1"/>
  <c r="Y33" i="502" s="1"/>
  <c r="Z33" i="502" s="1"/>
  <c r="C38" i="502"/>
  <c r="E37" i="502"/>
  <c r="H37" i="502"/>
  <c r="T37" i="502"/>
  <c r="K30" i="502"/>
  <c r="L30" i="502" s="1"/>
  <c r="Q30" i="502" s="1"/>
  <c r="AA30" i="502" s="1"/>
  <c r="J31" i="502" s="1"/>
  <c r="N31" i="502" s="1"/>
  <c r="P31" i="502" s="1"/>
  <c r="W34" i="501"/>
  <c r="D36" i="501"/>
  <c r="O35" i="501"/>
  <c r="M35" i="501"/>
  <c r="U35" i="501"/>
  <c r="R35" i="501"/>
  <c r="S35" i="501"/>
  <c r="C38" i="501"/>
  <c r="H37" i="501"/>
  <c r="E37" i="501"/>
  <c r="T37" i="501"/>
  <c r="K31" i="501"/>
  <c r="L31" i="501" s="1"/>
  <c r="Q31" i="501" s="1"/>
  <c r="AA31" i="501" s="1"/>
  <c r="J32" i="501" s="1"/>
  <c r="N32" i="501" s="1"/>
  <c r="P32" i="501" s="1"/>
  <c r="V33" i="501"/>
  <c r="S33" i="501" s="1"/>
  <c r="Y33" i="501" s="1"/>
  <c r="X33" i="501"/>
  <c r="K30" i="500"/>
  <c r="L30" i="500" s="1"/>
  <c r="Q30" i="500" s="1"/>
  <c r="AA30" i="500" s="1"/>
  <c r="J31" i="500" s="1"/>
  <c r="N31" i="500" s="1"/>
  <c r="P31" i="500" s="1"/>
  <c r="W34" i="500"/>
  <c r="C37" i="500"/>
  <c r="H36" i="500"/>
  <c r="E36" i="500"/>
  <c r="T36" i="500"/>
  <c r="V33" i="500"/>
  <c r="S33" i="500" s="1"/>
  <c r="Y33" i="500" s="1"/>
  <c r="D36" i="500"/>
  <c r="O35" i="500"/>
  <c r="M35" i="500"/>
  <c r="R35" i="500"/>
  <c r="U35" i="500"/>
  <c r="S35" i="500"/>
  <c r="X33" i="500"/>
  <c r="K30" i="499"/>
  <c r="L30" i="499" s="1"/>
  <c r="Q30" i="499" s="1"/>
  <c r="AA30" i="499" s="1"/>
  <c r="J31" i="499" s="1"/>
  <c r="N31" i="499" s="1"/>
  <c r="P31" i="499" s="1"/>
  <c r="W34" i="499"/>
  <c r="C38" i="499"/>
  <c r="H37" i="499"/>
  <c r="E37" i="499"/>
  <c r="T37" i="499"/>
  <c r="V33" i="499"/>
  <c r="S33" i="499" s="1"/>
  <c r="Y33" i="499" s="1"/>
  <c r="Z33" i="499" s="1"/>
  <c r="D36" i="499"/>
  <c r="O35" i="499"/>
  <c r="M35" i="499"/>
  <c r="R35" i="499"/>
  <c r="U35" i="499"/>
  <c r="S35" i="499"/>
  <c r="Z32" i="498"/>
  <c r="K30" i="498"/>
  <c r="L30" i="498" s="1"/>
  <c r="Q30" i="498" s="1"/>
  <c r="AA30" i="498" s="1"/>
  <c r="J31" i="498" s="1"/>
  <c r="N31" i="498" s="1"/>
  <c r="P31" i="498" s="1"/>
  <c r="W34" i="498"/>
  <c r="D36" i="498"/>
  <c r="O35" i="498"/>
  <c r="M35" i="498"/>
  <c r="R35" i="498"/>
  <c r="U35" i="498"/>
  <c r="S35" i="498"/>
  <c r="C39" i="498"/>
  <c r="E38" i="498"/>
  <c r="H38" i="498"/>
  <c r="T38" i="498"/>
  <c r="V33" i="498"/>
  <c r="S33" i="498" s="1"/>
  <c r="Y33" i="498" s="1"/>
  <c r="Z33" i="498" s="1"/>
  <c r="K31" i="497"/>
  <c r="L31" i="497" s="1"/>
  <c r="Q31" i="497" s="1"/>
  <c r="AA31" i="497" s="1"/>
  <c r="J32" i="497" s="1"/>
  <c r="N32" i="497" s="1"/>
  <c r="P32" i="497" s="1"/>
  <c r="D36" i="497"/>
  <c r="O35" i="497"/>
  <c r="M35" i="497"/>
  <c r="S35" i="497"/>
  <c r="U35" i="497"/>
  <c r="R35" i="497"/>
  <c r="C38" i="497"/>
  <c r="E37" i="497"/>
  <c r="H37" i="497"/>
  <c r="T37" i="497"/>
  <c r="X34" i="497"/>
  <c r="W34" i="497"/>
  <c r="V33" i="497"/>
  <c r="S33" i="497" s="1"/>
  <c r="Y33" i="497" s="1"/>
  <c r="X33" i="497"/>
  <c r="K30" i="496"/>
  <c r="L30" i="496" s="1"/>
  <c r="Q30" i="496" s="1"/>
  <c r="AA30" i="496" s="1"/>
  <c r="J31" i="496" s="1"/>
  <c r="N31" i="496" s="1"/>
  <c r="P31" i="496" s="1"/>
  <c r="W34" i="496"/>
  <c r="D36" i="496"/>
  <c r="O35" i="496"/>
  <c r="M35" i="496"/>
  <c r="R35" i="496"/>
  <c r="U35" i="496"/>
  <c r="S35" i="496"/>
  <c r="V33" i="496"/>
  <c r="S33" i="496" s="1"/>
  <c r="Y33" i="496" s="1"/>
  <c r="Z33" i="496" s="1"/>
  <c r="C37" i="496"/>
  <c r="E36" i="496"/>
  <c r="H36" i="496"/>
  <c r="T36" i="496"/>
  <c r="W34" i="495"/>
  <c r="C40" i="495"/>
  <c r="E39" i="495"/>
  <c r="H39" i="495"/>
  <c r="T39" i="495"/>
  <c r="K31" i="495"/>
  <c r="L31" i="495" s="1"/>
  <c r="Q31" i="495" s="1"/>
  <c r="AA31" i="495" s="1"/>
  <c r="J32" i="495" s="1"/>
  <c r="N32" i="495" s="1"/>
  <c r="P32" i="495" s="1"/>
  <c r="D36" i="495"/>
  <c r="O35" i="495"/>
  <c r="M35" i="495"/>
  <c r="U35" i="495"/>
  <c r="S35" i="495"/>
  <c r="R35" i="495"/>
  <c r="V33" i="495"/>
  <c r="S33" i="495" s="1"/>
  <c r="Y33" i="495" s="1"/>
  <c r="X33" i="495"/>
  <c r="W34" i="494"/>
  <c r="M35" i="494"/>
  <c r="N35" i="494" s="1"/>
  <c r="D36" i="494"/>
  <c r="O35" i="494"/>
  <c r="U35" i="494"/>
  <c r="R35" i="494"/>
  <c r="S35" i="494"/>
  <c r="C38" i="494"/>
  <c r="E37" i="494"/>
  <c r="H37" i="494"/>
  <c r="T37" i="494"/>
  <c r="V33" i="494"/>
  <c r="S33" i="494" s="1"/>
  <c r="Y33" i="494" s="1"/>
  <c r="K31" i="494"/>
  <c r="L31" i="494" s="1"/>
  <c r="Q31" i="494" s="1"/>
  <c r="AA31" i="494" s="1"/>
  <c r="J32" i="494" s="1"/>
  <c r="X33" i="494"/>
  <c r="K30" i="493"/>
  <c r="L30" i="493" s="1"/>
  <c r="Q30" i="493" s="1"/>
  <c r="AA30" i="493" s="1"/>
  <c r="J31" i="493" s="1"/>
  <c r="V33" i="493"/>
  <c r="S33" i="493" s="1"/>
  <c r="Y33" i="493" s="1"/>
  <c r="X33" i="493"/>
  <c r="W34" i="493"/>
  <c r="X34" i="493"/>
  <c r="C37" i="493"/>
  <c r="E36" i="493"/>
  <c r="H36" i="493"/>
  <c r="T36" i="493"/>
  <c r="D36" i="493"/>
  <c r="O35" i="493"/>
  <c r="M35" i="493"/>
  <c r="N35" i="493" s="1"/>
  <c r="R35" i="493"/>
  <c r="U35" i="493"/>
  <c r="S35" i="493"/>
  <c r="K31" i="492"/>
  <c r="L31" i="492" s="1"/>
  <c r="Q31" i="492" s="1"/>
  <c r="AA31" i="492" s="1"/>
  <c r="J32" i="492" s="1"/>
  <c r="D36" i="492"/>
  <c r="O35" i="492"/>
  <c r="M35" i="492"/>
  <c r="N35" i="492" s="1"/>
  <c r="P35" i="492" s="1"/>
  <c r="S35" i="492"/>
  <c r="U35" i="492"/>
  <c r="R35" i="492"/>
  <c r="C38" i="492"/>
  <c r="H37" i="492"/>
  <c r="E37" i="492"/>
  <c r="T37" i="492"/>
  <c r="X34" i="492"/>
  <c r="W34" i="492"/>
  <c r="V33" i="492"/>
  <c r="S33" i="492" s="1"/>
  <c r="Y33" i="492" s="1"/>
  <c r="X33" i="492"/>
  <c r="D36" i="491"/>
  <c r="O35" i="491"/>
  <c r="M35" i="491"/>
  <c r="N35" i="491" s="1"/>
  <c r="P35" i="491" s="1"/>
  <c r="U35" i="491"/>
  <c r="R35" i="491"/>
  <c r="S35" i="491"/>
  <c r="V33" i="491"/>
  <c r="S33" i="491" s="1"/>
  <c r="Y33" i="491" s="1"/>
  <c r="C38" i="491"/>
  <c r="E37" i="491"/>
  <c r="H37" i="491"/>
  <c r="T37" i="491"/>
  <c r="X33" i="491"/>
  <c r="K31" i="491"/>
  <c r="L31" i="491" s="1"/>
  <c r="Q31" i="491" s="1"/>
  <c r="AA31" i="491" s="1"/>
  <c r="J32" i="491" s="1"/>
  <c r="W34" i="491"/>
  <c r="X34" i="491" s="1"/>
  <c r="P34" i="490"/>
  <c r="K30" i="490"/>
  <c r="L30" i="490" s="1"/>
  <c r="Q30" i="490" s="1"/>
  <c r="AA30" i="490" s="1"/>
  <c r="J31" i="490" s="1"/>
  <c r="W34" i="490"/>
  <c r="C39" i="490"/>
  <c r="E38" i="490"/>
  <c r="H38" i="490"/>
  <c r="T38" i="490"/>
  <c r="D36" i="490"/>
  <c r="O35" i="490"/>
  <c r="M35" i="490"/>
  <c r="N35" i="490" s="1"/>
  <c r="P35" i="490" s="1"/>
  <c r="R35" i="490"/>
  <c r="U35" i="490"/>
  <c r="S35" i="490"/>
  <c r="V33" i="490"/>
  <c r="S33" i="490" s="1"/>
  <c r="Y33" i="490" s="1"/>
  <c r="X33" i="490"/>
  <c r="Z32" i="489"/>
  <c r="K31" i="489"/>
  <c r="L31" i="489" s="1"/>
  <c r="Q31" i="489" s="1"/>
  <c r="AA31" i="489" s="1"/>
  <c r="J32" i="489" s="1"/>
  <c r="N32" i="489" s="1"/>
  <c r="P32" i="489" s="1"/>
  <c r="D36" i="489"/>
  <c r="O35" i="489"/>
  <c r="M35" i="489"/>
  <c r="U35" i="489"/>
  <c r="R35" i="489"/>
  <c r="S35" i="489"/>
  <c r="C38" i="489"/>
  <c r="E37" i="489"/>
  <c r="H37" i="489"/>
  <c r="T37" i="489"/>
  <c r="W34" i="489"/>
  <c r="X34" i="489" s="1"/>
  <c r="V33" i="489"/>
  <c r="S33" i="489" s="1"/>
  <c r="Y33" i="489" s="1"/>
  <c r="X33" i="489"/>
  <c r="D36" i="488"/>
  <c r="O35" i="488"/>
  <c r="M35" i="488"/>
  <c r="S35" i="488"/>
  <c r="U35" i="488"/>
  <c r="R35" i="488"/>
  <c r="K31" i="488"/>
  <c r="L31" i="488" s="1"/>
  <c r="Q31" i="488" s="1"/>
  <c r="AA31" i="488" s="1"/>
  <c r="J32" i="488" s="1"/>
  <c r="N32" i="488" s="1"/>
  <c r="P32" i="488" s="1"/>
  <c r="C37" i="488"/>
  <c r="H36" i="488"/>
  <c r="E36" i="488"/>
  <c r="T36" i="488"/>
  <c r="V33" i="488"/>
  <c r="S33" i="488" s="1"/>
  <c r="Y33" i="488" s="1"/>
  <c r="W34" i="488"/>
  <c r="X34" i="488" s="1"/>
  <c r="X33" i="488"/>
  <c r="Z33" i="488" s="1"/>
  <c r="K30" i="487"/>
  <c r="L30" i="487" s="1"/>
  <c r="Q30" i="487" s="1"/>
  <c r="AA30" i="487" s="1"/>
  <c r="J31" i="487" s="1"/>
  <c r="N31" i="487" s="1"/>
  <c r="P31" i="487" s="1"/>
  <c r="W34" i="487"/>
  <c r="D36" i="487"/>
  <c r="O35" i="487"/>
  <c r="M35" i="487"/>
  <c r="R35" i="487"/>
  <c r="U35" i="487"/>
  <c r="S35" i="487"/>
  <c r="C37" i="487"/>
  <c r="E36" i="487"/>
  <c r="H36" i="487"/>
  <c r="T36" i="487"/>
  <c r="V33" i="487"/>
  <c r="S33" i="487" s="1"/>
  <c r="Y33" i="487" s="1"/>
  <c r="Z33" i="487" s="1"/>
  <c r="M35" i="486"/>
  <c r="D36" i="486"/>
  <c r="O35" i="486"/>
  <c r="R35" i="486"/>
  <c r="U35" i="486"/>
  <c r="S35" i="486"/>
  <c r="C38" i="486"/>
  <c r="E37" i="486"/>
  <c r="H37" i="486"/>
  <c r="T37" i="486"/>
  <c r="V33" i="486"/>
  <c r="S33" i="486" s="1"/>
  <c r="Y33" i="486" s="1"/>
  <c r="X33" i="486"/>
  <c r="K31" i="486"/>
  <c r="L31" i="486" s="1"/>
  <c r="Q31" i="486" s="1"/>
  <c r="AA31" i="486" s="1"/>
  <c r="J32" i="486" s="1"/>
  <c r="N32" i="486" s="1"/>
  <c r="P32" i="486" s="1"/>
  <c r="W34" i="486"/>
  <c r="X34" i="486"/>
  <c r="K32" i="485"/>
  <c r="L32" i="485" s="1"/>
  <c r="Q32" i="485" s="1"/>
  <c r="AA32" i="485" s="1"/>
  <c r="J33" i="485" s="1"/>
  <c r="N33" i="485" s="1"/>
  <c r="P33" i="485" s="1"/>
  <c r="D36" i="485"/>
  <c r="O35" i="485"/>
  <c r="M35" i="485"/>
  <c r="U35" i="485"/>
  <c r="R35" i="485"/>
  <c r="S35" i="485"/>
  <c r="C39" i="485"/>
  <c r="H38" i="485"/>
  <c r="E38" i="485"/>
  <c r="T38" i="485"/>
  <c r="W34" i="485"/>
  <c r="V33" i="485"/>
  <c r="S33" i="485" s="1"/>
  <c r="Y33" i="485" s="1"/>
  <c r="Z33" i="485" s="1"/>
  <c r="M26" i="4"/>
  <c r="U26" i="4"/>
  <c r="T2" i="2"/>
  <c r="E7" i="4"/>
  <c r="O26" i="4"/>
  <c r="G29" i="4"/>
  <c r="H29" i="4"/>
  <c r="B30" i="4"/>
  <c r="D27" i="4"/>
  <c r="E29" i="4"/>
  <c r="C30" i="4"/>
  <c r="A29" i="4"/>
  <c r="Z33" i="548" l="1"/>
  <c r="D37" i="548"/>
  <c r="O36" i="548"/>
  <c r="M36" i="548"/>
  <c r="R36" i="548"/>
  <c r="U36" i="548"/>
  <c r="S36" i="548"/>
  <c r="C41" i="548"/>
  <c r="H40" i="548"/>
  <c r="E40" i="548"/>
  <c r="T40" i="548"/>
  <c r="V34" i="548"/>
  <c r="Y34" i="548" s="1"/>
  <c r="X34" i="548"/>
  <c r="Z34" i="548" s="1"/>
  <c r="K31" i="548"/>
  <c r="L31" i="548" s="1"/>
  <c r="Q31" i="548" s="1"/>
  <c r="AA31" i="548" s="1"/>
  <c r="J32" i="548" s="1"/>
  <c r="N32" i="548" s="1"/>
  <c r="P32" i="548" s="1"/>
  <c r="W35" i="548"/>
  <c r="C39" i="547"/>
  <c r="H38" i="547"/>
  <c r="E38" i="547"/>
  <c r="T38" i="547"/>
  <c r="D37" i="547"/>
  <c r="O36" i="547"/>
  <c r="M36" i="547"/>
  <c r="U36" i="547"/>
  <c r="S36" i="547"/>
  <c r="R36" i="547"/>
  <c r="V34" i="547"/>
  <c r="Y34" i="547" s="1"/>
  <c r="Z34" i="547" s="1"/>
  <c r="K32" i="547"/>
  <c r="L32" i="547" s="1"/>
  <c r="Q32" i="547" s="1"/>
  <c r="AA32" i="547" s="1"/>
  <c r="J33" i="547" s="1"/>
  <c r="N33" i="547" s="1"/>
  <c r="P33" i="547" s="1"/>
  <c r="W35" i="547"/>
  <c r="Z33" i="546"/>
  <c r="K32" i="546"/>
  <c r="L32" i="546" s="1"/>
  <c r="Q32" i="546" s="1"/>
  <c r="AA32" i="546" s="1"/>
  <c r="J33" i="546" s="1"/>
  <c r="N33" i="546" s="1"/>
  <c r="P33" i="546" s="1"/>
  <c r="C40" i="546"/>
  <c r="E39" i="546"/>
  <c r="H39" i="546"/>
  <c r="T39" i="546"/>
  <c r="W35" i="546"/>
  <c r="V34" i="546"/>
  <c r="Y34" i="546" s="1"/>
  <c r="Z34" i="546" s="1"/>
  <c r="D37" i="546"/>
  <c r="O36" i="546"/>
  <c r="M36" i="546"/>
  <c r="S36" i="546"/>
  <c r="U36" i="546"/>
  <c r="R36" i="546"/>
  <c r="Z33" i="545"/>
  <c r="K31" i="545"/>
  <c r="L31" i="545" s="1"/>
  <c r="Q31" i="545" s="1"/>
  <c r="AA31" i="545" s="1"/>
  <c r="J32" i="545" s="1"/>
  <c r="N32" i="545" s="1"/>
  <c r="P32" i="545" s="1"/>
  <c r="D37" i="545"/>
  <c r="O36" i="545"/>
  <c r="M36" i="545"/>
  <c r="R36" i="545"/>
  <c r="U36" i="545"/>
  <c r="S36" i="545"/>
  <c r="V34" i="545"/>
  <c r="Y34" i="545" s="1"/>
  <c r="C38" i="545"/>
  <c r="H37" i="545"/>
  <c r="E37" i="545"/>
  <c r="T37" i="545"/>
  <c r="X34" i="545"/>
  <c r="Z34" i="545" s="1"/>
  <c r="W35" i="545"/>
  <c r="K31" i="544"/>
  <c r="L31" i="544" s="1"/>
  <c r="Q31" i="544" s="1"/>
  <c r="AA31" i="544" s="1"/>
  <c r="J32" i="544" s="1"/>
  <c r="N32" i="544" s="1"/>
  <c r="P32" i="544" s="1"/>
  <c r="W35" i="544"/>
  <c r="C38" i="544"/>
  <c r="H37" i="544"/>
  <c r="E37" i="544"/>
  <c r="T37" i="544"/>
  <c r="V34" i="544"/>
  <c r="Y34" i="544" s="1"/>
  <c r="D37" i="544"/>
  <c r="O36" i="544"/>
  <c r="M36" i="544"/>
  <c r="R36" i="544"/>
  <c r="U36" i="544"/>
  <c r="S36" i="544"/>
  <c r="X34" i="544"/>
  <c r="K32" i="543"/>
  <c r="L32" i="543" s="1"/>
  <c r="Q32" i="543" s="1"/>
  <c r="AA32" i="543" s="1"/>
  <c r="J33" i="543" s="1"/>
  <c r="N33" i="543" s="1"/>
  <c r="P33" i="543" s="1"/>
  <c r="W35" i="543"/>
  <c r="V34" i="543"/>
  <c r="Y34" i="543" s="1"/>
  <c r="X34" i="543"/>
  <c r="D37" i="543"/>
  <c r="O36" i="543"/>
  <c r="M36" i="543"/>
  <c r="R36" i="543"/>
  <c r="U36" i="543"/>
  <c r="S36" i="543"/>
  <c r="C39" i="543"/>
  <c r="H38" i="543"/>
  <c r="E38" i="543"/>
  <c r="T38" i="543"/>
  <c r="Z33" i="542"/>
  <c r="K32" i="542"/>
  <c r="L32" i="542" s="1"/>
  <c r="Q32" i="542" s="1"/>
  <c r="AA32" i="542" s="1"/>
  <c r="J33" i="542" s="1"/>
  <c r="N33" i="542" s="1"/>
  <c r="P33" i="542" s="1"/>
  <c r="W35" i="542"/>
  <c r="C39" i="542"/>
  <c r="H38" i="542"/>
  <c r="E38" i="542"/>
  <c r="T38" i="542"/>
  <c r="D37" i="542"/>
  <c r="O36" i="542"/>
  <c r="M36" i="542"/>
  <c r="R36" i="542"/>
  <c r="U36" i="542"/>
  <c r="S36" i="542"/>
  <c r="Z34" i="542"/>
  <c r="V34" i="542"/>
  <c r="Y34" i="542" s="1"/>
  <c r="Z33" i="541"/>
  <c r="K32" i="541"/>
  <c r="L32" i="541" s="1"/>
  <c r="Q32" i="541" s="1"/>
  <c r="AA32" i="541" s="1"/>
  <c r="J33" i="541" s="1"/>
  <c r="N33" i="541" s="1"/>
  <c r="P33" i="541" s="1"/>
  <c r="W35" i="541"/>
  <c r="X35" i="541" s="1"/>
  <c r="C39" i="541"/>
  <c r="H38" i="541"/>
  <c r="E38" i="541"/>
  <c r="T38" i="541"/>
  <c r="V34" i="541"/>
  <c r="Y34" i="541" s="1"/>
  <c r="Z34" i="541" s="1"/>
  <c r="D37" i="541"/>
  <c r="O36" i="541"/>
  <c r="M36" i="541"/>
  <c r="U36" i="541"/>
  <c r="R36" i="541"/>
  <c r="S36" i="541"/>
  <c r="W35" i="540"/>
  <c r="C39" i="540"/>
  <c r="E38" i="540"/>
  <c r="H38" i="540"/>
  <c r="T38" i="540"/>
  <c r="K32" i="540"/>
  <c r="L32" i="540" s="1"/>
  <c r="Q32" i="540" s="1"/>
  <c r="AA32" i="540" s="1"/>
  <c r="J33" i="540" s="1"/>
  <c r="N33" i="540" s="1"/>
  <c r="P33" i="540" s="1"/>
  <c r="D37" i="540"/>
  <c r="O36" i="540"/>
  <c r="M36" i="540"/>
  <c r="U36" i="540"/>
  <c r="R36" i="540"/>
  <c r="S36" i="540"/>
  <c r="V34" i="540"/>
  <c r="Y34" i="540" s="1"/>
  <c r="Z34" i="540" s="1"/>
  <c r="W35" i="539"/>
  <c r="D37" i="539"/>
  <c r="O36" i="539"/>
  <c r="M36" i="539"/>
  <c r="R36" i="539"/>
  <c r="U36" i="539"/>
  <c r="S36" i="539"/>
  <c r="C40" i="539"/>
  <c r="E39" i="539"/>
  <c r="H39" i="539"/>
  <c r="T39" i="539"/>
  <c r="V34" i="539"/>
  <c r="Y34" i="539" s="1"/>
  <c r="X34" i="539"/>
  <c r="K31" i="539"/>
  <c r="L31" i="539" s="1"/>
  <c r="Q31" i="539" s="1"/>
  <c r="AA31" i="539" s="1"/>
  <c r="J32" i="539" s="1"/>
  <c r="N32" i="539" s="1"/>
  <c r="P32" i="539" s="1"/>
  <c r="K32" i="538"/>
  <c r="L32" i="538" s="1"/>
  <c r="Q32" i="538" s="1"/>
  <c r="AA32" i="538" s="1"/>
  <c r="J33" i="538" s="1"/>
  <c r="N33" i="538" s="1"/>
  <c r="P33" i="538" s="1"/>
  <c r="W35" i="538"/>
  <c r="X35" i="538" s="1"/>
  <c r="C39" i="538"/>
  <c r="E38" i="538"/>
  <c r="H38" i="538"/>
  <c r="T38" i="538"/>
  <c r="V34" i="538"/>
  <c r="Y34" i="538" s="1"/>
  <c r="D37" i="538"/>
  <c r="O36" i="538"/>
  <c r="M36" i="538"/>
  <c r="S36" i="538"/>
  <c r="U36" i="538"/>
  <c r="R36" i="538"/>
  <c r="X34" i="538"/>
  <c r="Z34" i="538" s="1"/>
  <c r="K31" i="537"/>
  <c r="L31" i="537" s="1"/>
  <c r="Q31" i="537" s="1"/>
  <c r="AA31" i="537" s="1"/>
  <c r="J32" i="537" s="1"/>
  <c r="N32" i="537" s="1"/>
  <c r="P32" i="537" s="1"/>
  <c r="W35" i="537"/>
  <c r="C38" i="537"/>
  <c r="H37" i="537"/>
  <c r="E37" i="537"/>
  <c r="T37" i="537"/>
  <c r="V34" i="537"/>
  <c r="Y34" i="537" s="1"/>
  <c r="D37" i="537"/>
  <c r="O36" i="537"/>
  <c r="M36" i="537"/>
  <c r="R36" i="537"/>
  <c r="U36" i="537"/>
  <c r="S36" i="537"/>
  <c r="X34" i="537"/>
  <c r="Z34" i="537" s="1"/>
  <c r="Z33" i="536"/>
  <c r="D37" i="536"/>
  <c r="O36" i="536"/>
  <c r="M36" i="536"/>
  <c r="R36" i="536"/>
  <c r="U36" i="536"/>
  <c r="S36" i="536"/>
  <c r="C39" i="536"/>
  <c r="E38" i="536"/>
  <c r="H38" i="536"/>
  <c r="T38" i="536"/>
  <c r="V34" i="536"/>
  <c r="Y34" i="536" s="1"/>
  <c r="Z34" i="536" s="1"/>
  <c r="K31" i="536"/>
  <c r="L31" i="536" s="1"/>
  <c r="Q31" i="536" s="1"/>
  <c r="AA31" i="536" s="1"/>
  <c r="J32" i="536" s="1"/>
  <c r="N32" i="536" s="1"/>
  <c r="P32" i="536" s="1"/>
  <c r="W35" i="536"/>
  <c r="Z33" i="535"/>
  <c r="W35" i="535"/>
  <c r="X35" i="535"/>
  <c r="C38" i="535"/>
  <c r="E37" i="535"/>
  <c r="H37" i="535"/>
  <c r="T37" i="535"/>
  <c r="V34" i="535"/>
  <c r="Y34" i="535" s="1"/>
  <c r="X34" i="535"/>
  <c r="Z34" i="535" s="1"/>
  <c r="D37" i="535"/>
  <c r="O36" i="535"/>
  <c r="M36" i="535"/>
  <c r="R36" i="535"/>
  <c r="U36" i="535"/>
  <c r="S36" i="535"/>
  <c r="K31" i="535"/>
  <c r="L31" i="535" s="1"/>
  <c r="Q31" i="535" s="1"/>
  <c r="AA31" i="535" s="1"/>
  <c r="J32" i="535" s="1"/>
  <c r="N32" i="535" s="1"/>
  <c r="P32" i="535" s="1"/>
  <c r="Z33" i="534"/>
  <c r="K32" i="534"/>
  <c r="L32" i="534" s="1"/>
  <c r="Q32" i="534" s="1"/>
  <c r="AA32" i="534" s="1"/>
  <c r="J33" i="534" s="1"/>
  <c r="N33" i="534" s="1"/>
  <c r="P33" i="534" s="1"/>
  <c r="D37" i="534"/>
  <c r="O36" i="534"/>
  <c r="M36" i="534"/>
  <c r="U36" i="534"/>
  <c r="R36" i="534"/>
  <c r="S36" i="534"/>
  <c r="C38" i="534"/>
  <c r="E37" i="534"/>
  <c r="H37" i="534"/>
  <c r="T37" i="534"/>
  <c r="Z34" i="534"/>
  <c r="V34" i="534"/>
  <c r="Y34" i="534" s="1"/>
  <c r="W35" i="534"/>
  <c r="Z33" i="533"/>
  <c r="K32" i="533"/>
  <c r="L32" i="533" s="1"/>
  <c r="Q32" i="533" s="1"/>
  <c r="AA32" i="533" s="1"/>
  <c r="J33" i="533" s="1"/>
  <c r="N33" i="533" s="1"/>
  <c r="P33" i="533" s="1"/>
  <c r="W35" i="533"/>
  <c r="X35" i="533" s="1"/>
  <c r="C39" i="533"/>
  <c r="H38" i="533"/>
  <c r="E38" i="533"/>
  <c r="T38" i="533"/>
  <c r="D37" i="533"/>
  <c r="M36" i="533"/>
  <c r="O36" i="533"/>
  <c r="U36" i="533"/>
  <c r="R36" i="533"/>
  <c r="S36" i="533"/>
  <c r="V34" i="533"/>
  <c r="Y34" i="533" s="1"/>
  <c r="Z34" i="533" s="1"/>
  <c r="Z33" i="532"/>
  <c r="K32" i="532"/>
  <c r="L32" i="532" s="1"/>
  <c r="Q32" i="532" s="1"/>
  <c r="AA32" i="532" s="1"/>
  <c r="J33" i="532" s="1"/>
  <c r="N33" i="532" s="1"/>
  <c r="P33" i="532" s="1"/>
  <c r="C39" i="532"/>
  <c r="H38" i="532"/>
  <c r="E38" i="532"/>
  <c r="T38" i="532"/>
  <c r="V34" i="532"/>
  <c r="Y34" i="532" s="1"/>
  <c r="Z34" i="532" s="1"/>
  <c r="W35" i="532"/>
  <c r="D37" i="532"/>
  <c r="O36" i="532"/>
  <c r="M36" i="532"/>
  <c r="R36" i="532"/>
  <c r="U36" i="532"/>
  <c r="S36" i="532"/>
  <c r="K32" i="531"/>
  <c r="L32" i="531" s="1"/>
  <c r="Q32" i="531" s="1"/>
  <c r="AA32" i="531" s="1"/>
  <c r="J33" i="531" s="1"/>
  <c r="N33" i="531" s="1"/>
  <c r="P33" i="531" s="1"/>
  <c r="D37" i="531"/>
  <c r="O36" i="531"/>
  <c r="M36" i="531"/>
  <c r="U36" i="531"/>
  <c r="R36" i="531"/>
  <c r="S36" i="531"/>
  <c r="C39" i="531"/>
  <c r="H38" i="531"/>
  <c r="E38" i="531"/>
  <c r="T38" i="531"/>
  <c r="V34" i="531"/>
  <c r="Y34" i="531" s="1"/>
  <c r="X34" i="531"/>
  <c r="W35" i="531"/>
  <c r="Z33" i="530"/>
  <c r="K32" i="530"/>
  <c r="L32" i="530" s="1"/>
  <c r="Q32" i="530" s="1"/>
  <c r="AA32" i="530" s="1"/>
  <c r="J33" i="530" s="1"/>
  <c r="N33" i="530" s="1"/>
  <c r="P33" i="530" s="1"/>
  <c r="D37" i="530"/>
  <c r="O36" i="530"/>
  <c r="M36" i="530"/>
  <c r="R36" i="530"/>
  <c r="S36" i="530"/>
  <c r="U36" i="530"/>
  <c r="C39" i="530"/>
  <c r="H38" i="530"/>
  <c r="E38" i="530"/>
  <c r="T38" i="530"/>
  <c r="V34" i="530"/>
  <c r="Y34" i="530" s="1"/>
  <c r="X34" i="530"/>
  <c r="W35" i="530"/>
  <c r="Z33" i="529"/>
  <c r="K32" i="529"/>
  <c r="L32" i="529" s="1"/>
  <c r="Q32" i="529" s="1"/>
  <c r="AA32" i="529" s="1"/>
  <c r="J33" i="529" s="1"/>
  <c r="N33" i="529" s="1"/>
  <c r="P33" i="529" s="1"/>
  <c r="W35" i="529"/>
  <c r="V34" i="529"/>
  <c r="Y34" i="529" s="1"/>
  <c r="Z34" i="529" s="1"/>
  <c r="C39" i="529"/>
  <c r="H38" i="529"/>
  <c r="E38" i="529"/>
  <c r="T38" i="529"/>
  <c r="D37" i="529"/>
  <c r="O36" i="529"/>
  <c r="M36" i="529"/>
  <c r="R36" i="529"/>
  <c r="U36" i="529"/>
  <c r="S36" i="529"/>
  <c r="K31" i="528"/>
  <c r="L31" i="528" s="1"/>
  <c r="Q31" i="528" s="1"/>
  <c r="AA31" i="528" s="1"/>
  <c r="J32" i="528" s="1"/>
  <c r="N32" i="528" s="1"/>
  <c r="P32" i="528" s="1"/>
  <c r="C39" i="528"/>
  <c r="H38" i="528"/>
  <c r="E38" i="528"/>
  <c r="T38" i="528"/>
  <c r="W35" i="528"/>
  <c r="V34" i="528"/>
  <c r="Y34" i="528" s="1"/>
  <c r="X34" i="528"/>
  <c r="D37" i="528"/>
  <c r="O36" i="528"/>
  <c r="M36" i="528"/>
  <c r="R36" i="528"/>
  <c r="U36" i="528"/>
  <c r="S36" i="528"/>
  <c r="K32" i="527"/>
  <c r="L32" i="527" s="1"/>
  <c r="Q32" i="527" s="1"/>
  <c r="AA32" i="527" s="1"/>
  <c r="J33" i="527" s="1"/>
  <c r="N33" i="527" s="1"/>
  <c r="P33" i="527" s="1"/>
  <c r="C39" i="527"/>
  <c r="H38" i="527"/>
  <c r="E38" i="527"/>
  <c r="T38" i="527"/>
  <c r="W36" i="527"/>
  <c r="X36" i="527"/>
  <c r="V35" i="527"/>
  <c r="Y35" i="527" s="1"/>
  <c r="X35" i="527"/>
  <c r="Z35" i="527" s="1"/>
  <c r="M37" i="527"/>
  <c r="O37" i="527"/>
  <c r="D38" i="527"/>
  <c r="R37" i="527"/>
  <c r="U37" i="527"/>
  <c r="S37" i="527"/>
  <c r="K32" i="526"/>
  <c r="L32" i="526" s="1"/>
  <c r="Q32" i="526" s="1"/>
  <c r="AA32" i="526" s="1"/>
  <c r="J33" i="526" s="1"/>
  <c r="N33" i="526" s="1"/>
  <c r="P33" i="526" s="1"/>
  <c r="C39" i="526"/>
  <c r="E38" i="526"/>
  <c r="H38" i="526"/>
  <c r="T38" i="526"/>
  <c r="D37" i="526"/>
  <c r="O36" i="526"/>
  <c r="M36" i="526"/>
  <c r="U36" i="526"/>
  <c r="R36" i="526"/>
  <c r="S36" i="526"/>
  <c r="W35" i="526"/>
  <c r="X35" i="526" s="1"/>
  <c r="V34" i="526"/>
  <c r="Y34" i="526" s="1"/>
  <c r="X34" i="526"/>
  <c r="Z34" i="526" s="1"/>
  <c r="K32" i="525"/>
  <c r="L32" i="525" s="1"/>
  <c r="Q32" i="525" s="1"/>
  <c r="AA32" i="525" s="1"/>
  <c r="J33" i="525" s="1"/>
  <c r="N33" i="525" s="1"/>
  <c r="P33" i="525" s="1"/>
  <c r="C41" i="525"/>
  <c r="E40" i="525"/>
  <c r="H40" i="525"/>
  <c r="T40" i="525"/>
  <c r="V34" i="525"/>
  <c r="Y34" i="525" s="1"/>
  <c r="Z34" i="525" s="1"/>
  <c r="W35" i="525"/>
  <c r="D37" i="525"/>
  <c r="O36" i="525"/>
  <c r="M36" i="525"/>
  <c r="R36" i="525"/>
  <c r="S36" i="525"/>
  <c r="U36" i="525"/>
  <c r="K32" i="524"/>
  <c r="L32" i="524" s="1"/>
  <c r="Q32" i="524" s="1"/>
  <c r="AA32" i="524" s="1"/>
  <c r="J33" i="524" s="1"/>
  <c r="N33" i="524" s="1"/>
  <c r="P33" i="524" s="1"/>
  <c r="M36" i="524"/>
  <c r="D37" i="524"/>
  <c r="O36" i="524"/>
  <c r="U36" i="524"/>
  <c r="R36" i="524"/>
  <c r="S36" i="524"/>
  <c r="C39" i="524"/>
  <c r="E38" i="524"/>
  <c r="H38" i="524"/>
  <c r="T38" i="524"/>
  <c r="V34" i="524"/>
  <c r="Y34" i="524" s="1"/>
  <c r="X34" i="524"/>
  <c r="W35" i="524"/>
  <c r="X35" i="524"/>
  <c r="Z33" i="523"/>
  <c r="C39" i="523"/>
  <c r="E38" i="523"/>
  <c r="H38" i="523"/>
  <c r="T38" i="523"/>
  <c r="D37" i="523"/>
  <c r="O36" i="523"/>
  <c r="M36" i="523"/>
  <c r="R36" i="523"/>
  <c r="U36" i="523"/>
  <c r="S36" i="523"/>
  <c r="V34" i="523"/>
  <c r="Y34" i="523" s="1"/>
  <c r="X34" i="523"/>
  <c r="Z34" i="523" s="1"/>
  <c r="K32" i="523"/>
  <c r="L32" i="523" s="1"/>
  <c r="Q32" i="523" s="1"/>
  <c r="AA32" i="523" s="1"/>
  <c r="J33" i="523" s="1"/>
  <c r="N33" i="523" s="1"/>
  <c r="P33" i="523" s="1"/>
  <c r="W35" i="523"/>
  <c r="X35" i="523" s="1"/>
  <c r="K32" i="522"/>
  <c r="L32" i="522" s="1"/>
  <c r="Q32" i="522" s="1"/>
  <c r="AA32" i="522" s="1"/>
  <c r="J33" i="522" s="1"/>
  <c r="N33" i="522" s="1"/>
  <c r="P33" i="522" s="1"/>
  <c r="D37" i="522"/>
  <c r="O36" i="522"/>
  <c r="M36" i="522"/>
  <c r="U36" i="522"/>
  <c r="R36" i="522"/>
  <c r="S36" i="522"/>
  <c r="V34" i="522"/>
  <c r="Y34" i="522" s="1"/>
  <c r="Z34" i="522" s="1"/>
  <c r="C39" i="522"/>
  <c r="H38" i="522"/>
  <c r="E38" i="522"/>
  <c r="T38" i="522"/>
  <c r="W35" i="522"/>
  <c r="X35" i="522" s="1"/>
  <c r="K32" i="521"/>
  <c r="L32" i="521" s="1"/>
  <c r="Q32" i="521" s="1"/>
  <c r="AA32" i="521" s="1"/>
  <c r="J33" i="521" s="1"/>
  <c r="N33" i="521" s="1"/>
  <c r="P33" i="521" s="1"/>
  <c r="D37" i="521"/>
  <c r="O36" i="521"/>
  <c r="M36" i="521"/>
  <c r="U36" i="521"/>
  <c r="S36" i="521"/>
  <c r="R36" i="521"/>
  <c r="C40" i="521"/>
  <c r="H39" i="521"/>
  <c r="E39" i="521"/>
  <c r="T39" i="521"/>
  <c r="W35" i="521"/>
  <c r="V34" i="521"/>
  <c r="Y34" i="521" s="1"/>
  <c r="Z34" i="521" s="1"/>
  <c r="Z33" i="520"/>
  <c r="K33" i="520"/>
  <c r="L33" i="520" s="1"/>
  <c r="Q33" i="520" s="1"/>
  <c r="AA33" i="520" s="1"/>
  <c r="J34" i="520" s="1"/>
  <c r="N34" i="520" s="1"/>
  <c r="P34" i="520" s="1"/>
  <c r="M36" i="520"/>
  <c r="O36" i="520"/>
  <c r="D37" i="520"/>
  <c r="U36" i="520"/>
  <c r="S36" i="520"/>
  <c r="R36" i="520"/>
  <c r="W35" i="520"/>
  <c r="C40" i="520"/>
  <c r="H39" i="520"/>
  <c r="E39" i="520"/>
  <c r="T39" i="520"/>
  <c r="V34" i="520"/>
  <c r="Y34" i="520" s="1"/>
  <c r="Z34" i="520" s="1"/>
  <c r="C39" i="519"/>
  <c r="H38" i="519"/>
  <c r="E38" i="519"/>
  <c r="T38" i="519"/>
  <c r="V35" i="519"/>
  <c r="Y35" i="519" s="1"/>
  <c r="Z35" i="519" s="1"/>
  <c r="W36" i="519"/>
  <c r="X36" i="519" s="1"/>
  <c r="K31" i="519"/>
  <c r="L31" i="519" s="1"/>
  <c r="Q31" i="519" s="1"/>
  <c r="AA31" i="519" s="1"/>
  <c r="J32" i="519" s="1"/>
  <c r="M37" i="519"/>
  <c r="N37" i="519" s="1"/>
  <c r="D38" i="519"/>
  <c r="O37" i="519"/>
  <c r="R37" i="519"/>
  <c r="U37" i="519"/>
  <c r="S37" i="519"/>
  <c r="K32" i="518"/>
  <c r="L32" i="518" s="1"/>
  <c r="Q32" i="518" s="1"/>
  <c r="AA32" i="518" s="1"/>
  <c r="J33" i="518" s="1"/>
  <c r="C39" i="518"/>
  <c r="E38" i="518"/>
  <c r="H38" i="518"/>
  <c r="T38" i="518"/>
  <c r="W35" i="518"/>
  <c r="V34" i="518"/>
  <c r="Y34" i="518" s="1"/>
  <c r="X34" i="518"/>
  <c r="D37" i="518"/>
  <c r="O36" i="518"/>
  <c r="M36" i="518"/>
  <c r="N36" i="518" s="1"/>
  <c r="R36" i="518"/>
  <c r="U36" i="518"/>
  <c r="S36" i="518"/>
  <c r="K32" i="517"/>
  <c r="L32" i="517" s="1"/>
  <c r="Q32" i="517" s="1"/>
  <c r="AA32" i="517" s="1"/>
  <c r="J33" i="517" s="1"/>
  <c r="W35" i="517"/>
  <c r="D37" i="517"/>
  <c r="O36" i="517"/>
  <c r="M36" i="517"/>
  <c r="N36" i="517" s="1"/>
  <c r="P36" i="517" s="1"/>
  <c r="U36" i="517"/>
  <c r="S36" i="517"/>
  <c r="R36" i="517"/>
  <c r="C39" i="517"/>
  <c r="H38" i="517"/>
  <c r="E38" i="517"/>
  <c r="T38" i="517"/>
  <c r="V34" i="517"/>
  <c r="Y34" i="517" s="1"/>
  <c r="Z34" i="517" s="1"/>
  <c r="Z33" i="516"/>
  <c r="C39" i="516"/>
  <c r="E38" i="516"/>
  <c r="H38" i="516"/>
  <c r="T38" i="516"/>
  <c r="W35" i="516"/>
  <c r="X35" i="516"/>
  <c r="V34" i="516"/>
  <c r="Y34" i="516" s="1"/>
  <c r="Z34" i="516" s="1"/>
  <c r="M36" i="516"/>
  <c r="N36" i="516" s="1"/>
  <c r="O36" i="516"/>
  <c r="D37" i="516"/>
  <c r="R36" i="516"/>
  <c r="U36" i="516"/>
  <c r="S36" i="516"/>
  <c r="K32" i="516"/>
  <c r="L32" i="516" s="1"/>
  <c r="Q32" i="516" s="1"/>
  <c r="AA32" i="516" s="1"/>
  <c r="J33" i="516" s="1"/>
  <c r="Z33" i="515"/>
  <c r="V34" i="515"/>
  <c r="Y34" i="515" s="1"/>
  <c r="C38" i="515"/>
  <c r="H37" i="515"/>
  <c r="E37" i="515"/>
  <c r="T37" i="515"/>
  <c r="X34" i="515"/>
  <c r="Z34" i="515" s="1"/>
  <c r="D37" i="515"/>
  <c r="O36" i="515"/>
  <c r="M36" i="515"/>
  <c r="N36" i="515" s="1"/>
  <c r="P36" i="515" s="1"/>
  <c r="R36" i="515"/>
  <c r="U36" i="515"/>
  <c r="S36" i="515"/>
  <c r="K31" i="515"/>
  <c r="L31" i="515" s="1"/>
  <c r="Q31" i="515" s="1"/>
  <c r="AA31" i="515" s="1"/>
  <c r="J32" i="515" s="1"/>
  <c r="W35" i="515"/>
  <c r="X35" i="515"/>
  <c r="K31" i="514"/>
  <c r="L31" i="514" s="1"/>
  <c r="Q31" i="514" s="1"/>
  <c r="AA31" i="514" s="1"/>
  <c r="J32" i="514" s="1"/>
  <c r="D37" i="514"/>
  <c r="O36" i="514"/>
  <c r="M36" i="514"/>
  <c r="N36" i="514" s="1"/>
  <c r="R36" i="514"/>
  <c r="U36" i="514"/>
  <c r="S36" i="514"/>
  <c r="W35" i="514"/>
  <c r="C38" i="514"/>
  <c r="H37" i="514"/>
  <c r="E37" i="514"/>
  <c r="T37" i="514"/>
  <c r="V34" i="514"/>
  <c r="Y34" i="514" s="1"/>
  <c r="X34" i="514"/>
  <c r="P35" i="513"/>
  <c r="K33" i="513"/>
  <c r="L33" i="513" s="1"/>
  <c r="Q33" i="513" s="1"/>
  <c r="AA33" i="513" s="1"/>
  <c r="J34" i="513" s="1"/>
  <c r="X35" i="513"/>
  <c r="W35" i="513"/>
  <c r="C39" i="513"/>
  <c r="E38" i="513"/>
  <c r="H38" i="513"/>
  <c r="T38" i="513"/>
  <c r="V34" i="513"/>
  <c r="Y34" i="513" s="1"/>
  <c r="M36" i="513"/>
  <c r="N36" i="513" s="1"/>
  <c r="D37" i="513"/>
  <c r="O36" i="513"/>
  <c r="R36" i="513"/>
  <c r="S36" i="513"/>
  <c r="U36" i="513"/>
  <c r="X34" i="513"/>
  <c r="K31" i="512"/>
  <c r="L31" i="512" s="1"/>
  <c r="Q31" i="512" s="1"/>
  <c r="AA31" i="512" s="1"/>
  <c r="J32" i="512" s="1"/>
  <c r="D37" i="512"/>
  <c r="O36" i="512"/>
  <c r="M36" i="512"/>
  <c r="N36" i="512" s="1"/>
  <c r="R36" i="512"/>
  <c r="U36" i="512"/>
  <c r="S36" i="512"/>
  <c r="V34" i="512"/>
  <c r="Y34" i="512" s="1"/>
  <c r="C38" i="512"/>
  <c r="H37" i="512"/>
  <c r="E37" i="512"/>
  <c r="T37" i="512"/>
  <c r="X34" i="512"/>
  <c r="Z34" i="512" s="1"/>
  <c r="W35" i="512"/>
  <c r="Z33" i="511"/>
  <c r="K32" i="511"/>
  <c r="L32" i="511" s="1"/>
  <c r="Q32" i="511" s="1"/>
  <c r="AA32" i="511" s="1"/>
  <c r="J33" i="511" s="1"/>
  <c r="W35" i="511"/>
  <c r="C39" i="511"/>
  <c r="E38" i="511"/>
  <c r="H38" i="511"/>
  <c r="T38" i="511"/>
  <c r="V34" i="511"/>
  <c r="Y34" i="511" s="1"/>
  <c r="Z34" i="511" s="1"/>
  <c r="D37" i="511"/>
  <c r="O36" i="511"/>
  <c r="M36" i="511"/>
  <c r="N36" i="511" s="1"/>
  <c r="R36" i="511"/>
  <c r="U36" i="511"/>
  <c r="S36" i="511"/>
  <c r="P35" i="511"/>
  <c r="P35" i="510"/>
  <c r="Z33" i="510"/>
  <c r="K31" i="510"/>
  <c r="L31" i="510" s="1"/>
  <c r="Q31" i="510" s="1"/>
  <c r="AA31" i="510" s="1"/>
  <c r="J32" i="510" s="1"/>
  <c r="V34" i="510"/>
  <c r="Y34" i="510" s="1"/>
  <c r="X34" i="510"/>
  <c r="Z34" i="510" s="1"/>
  <c r="W35" i="510"/>
  <c r="C38" i="510"/>
  <c r="E37" i="510"/>
  <c r="H37" i="510"/>
  <c r="T37" i="510"/>
  <c r="D37" i="510"/>
  <c r="O36" i="510"/>
  <c r="M36" i="510"/>
  <c r="N36" i="510" s="1"/>
  <c r="R36" i="510"/>
  <c r="U36" i="510"/>
  <c r="S36" i="510"/>
  <c r="K32" i="509"/>
  <c r="L32" i="509" s="1"/>
  <c r="Q32" i="509" s="1"/>
  <c r="AA32" i="509" s="1"/>
  <c r="J33" i="509" s="1"/>
  <c r="N33" i="509" s="1"/>
  <c r="P33" i="509" s="1"/>
  <c r="C39" i="509"/>
  <c r="E38" i="509"/>
  <c r="H38" i="509"/>
  <c r="T38" i="509"/>
  <c r="V34" i="509"/>
  <c r="Y34" i="509" s="1"/>
  <c r="Z34" i="509" s="1"/>
  <c r="D37" i="509"/>
  <c r="O36" i="509"/>
  <c r="M36" i="509"/>
  <c r="R36" i="509"/>
  <c r="U36" i="509"/>
  <c r="S36" i="509"/>
  <c r="W35" i="509"/>
  <c r="Z33" i="508"/>
  <c r="K32" i="508"/>
  <c r="L32" i="508" s="1"/>
  <c r="Q32" i="508" s="1"/>
  <c r="AA32" i="508" s="1"/>
  <c r="J33" i="508" s="1"/>
  <c r="N33" i="508" s="1"/>
  <c r="P33" i="508" s="1"/>
  <c r="D37" i="508"/>
  <c r="O36" i="508"/>
  <c r="M36" i="508"/>
  <c r="S36" i="508"/>
  <c r="U36" i="508"/>
  <c r="R36" i="508"/>
  <c r="V34" i="508"/>
  <c r="Y34" i="508" s="1"/>
  <c r="Z34" i="508" s="1"/>
  <c r="C39" i="508"/>
  <c r="H38" i="508"/>
  <c r="E38" i="508"/>
  <c r="T38" i="508"/>
  <c r="W35" i="508"/>
  <c r="W35" i="507"/>
  <c r="X35" i="507"/>
  <c r="K32" i="507"/>
  <c r="L32" i="507" s="1"/>
  <c r="Q32" i="507" s="1"/>
  <c r="AA32" i="507" s="1"/>
  <c r="J33" i="507" s="1"/>
  <c r="N33" i="507" s="1"/>
  <c r="P33" i="507" s="1"/>
  <c r="C39" i="507"/>
  <c r="H38" i="507"/>
  <c r="E38" i="507"/>
  <c r="T38" i="507"/>
  <c r="D37" i="507"/>
  <c r="O36" i="507"/>
  <c r="M36" i="507"/>
  <c r="R36" i="507"/>
  <c r="U36" i="507"/>
  <c r="S36" i="507"/>
  <c r="V34" i="507"/>
  <c r="Y34" i="507" s="1"/>
  <c r="X34" i="507"/>
  <c r="K32" i="506"/>
  <c r="L32" i="506" s="1"/>
  <c r="Q32" i="506" s="1"/>
  <c r="AA32" i="506" s="1"/>
  <c r="J33" i="506" s="1"/>
  <c r="N33" i="506" s="1"/>
  <c r="P33" i="506" s="1"/>
  <c r="C39" i="506"/>
  <c r="E38" i="506"/>
  <c r="H38" i="506"/>
  <c r="T38" i="506"/>
  <c r="D37" i="506"/>
  <c r="O36" i="506"/>
  <c r="M36" i="506"/>
  <c r="R36" i="506"/>
  <c r="S36" i="506"/>
  <c r="U36" i="506"/>
  <c r="W35" i="506"/>
  <c r="X35" i="506" s="1"/>
  <c r="V34" i="506"/>
  <c r="Y34" i="506" s="1"/>
  <c r="Z34" i="506" s="1"/>
  <c r="Z33" i="505"/>
  <c r="K32" i="505"/>
  <c r="L32" i="505" s="1"/>
  <c r="Q32" i="505" s="1"/>
  <c r="AA32" i="505" s="1"/>
  <c r="J33" i="505" s="1"/>
  <c r="W35" i="505"/>
  <c r="X35" i="505" s="1"/>
  <c r="C39" i="505"/>
  <c r="H38" i="505"/>
  <c r="E38" i="505"/>
  <c r="T38" i="505"/>
  <c r="D37" i="505"/>
  <c r="O36" i="505"/>
  <c r="M36" i="505"/>
  <c r="N36" i="505" s="1"/>
  <c r="R36" i="505"/>
  <c r="U36" i="505"/>
  <c r="S36" i="505"/>
  <c r="V34" i="505"/>
  <c r="Y34" i="505" s="1"/>
  <c r="Z34" i="505" s="1"/>
  <c r="Z33" i="504"/>
  <c r="K32" i="504"/>
  <c r="L32" i="504" s="1"/>
  <c r="Q32" i="504" s="1"/>
  <c r="AA32" i="504" s="1"/>
  <c r="J33" i="504" s="1"/>
  <c r="N33" i="504" s="1"/>
  <c r="P33" i="504" s="1"/>
  <c r="W35" i="504"/>
  <c r="X35" i="504"/>
  <c r="C39" i="504"/>
  <c r="H38" i="504"/>
  <c r="E38" i="504"/>
  <c r="T38" i="504"/>
  <c r="D37" i="504"/>
  <c r="O36" i="504"/>
  <c r="M36" i="504"/>
  <c r="U36" i="504"/>
  <c r="R36" i="504"/>
  <c r="S36" i="504"/>
  <c r="V34" i="504"/>
  <c r="Y34" i="504" s="1"/>
  <c r="X34" i="504"/>
  <c r="Z33" i="503"/>
  <c r="K32" i="503"/>
  <c r="L32" i="503" s="1"/>
  <c r="Q32" i="503" s="1"/>
  <c r="AA32" i="503" s="1"/>
  <c r="J33" i="503" s="1"/>
  <c r="N33" i="503" s="1"/>
  <c r="P33" i="503" s="1"/>
  <c r="D37" i="503"/>
  <c r="O36" i="503"/>
  <c r="M36" i="503"/>
  <c r="R36" i="503"/>
  <c r="S36" i="503"/>
  <c r="U36" i="503"/>
  <c r="Z34" i="503"/>
  <c r="V34" i="503"/>
  <c r="Y34" i="503" s="1"/>
  <c r="W35" i="503"/>
  <c r="C39" i="503"/>
  <c r="H38" i="503"/>
  <c r="E38" i="503"/>
  <c r="T38" i="503"/>
  <c r="K31" i="502"/>
  <c r="L31" i="502" s="1"/>
  <c r="Q31" i="502" s="1"/>
  <c r="AA31" i="502" s="1"/>
  <c r="J32" i="502" s="1"/>
  <c r="N32" i="502" s="1"/>
  <c r="P32" i="502" s="1"/>
  <c r="W35" i="502"/>
  <c r="X35" i="502"/>
  <c r="C39" i="502"/>
  <c r="E38" i="502"/>
  <c r="H38" i="502"/>
  <c r="T38" i="502"/>
  <c r="M36" i="502"/>
  <c r="D37" i="502"/>
  <c r="O36" i="502"/>
  <c r="R36" i="502"/>
  <c r="U36" i="502"/>
  <c r="S36" i="502"/>
  <c r="V34" i="502"/>
  <c r="Y34" i="502" s="1"/>
  <c r="Z34" i="502" s="1"/>
  <c r="Z33" i="501"/>
  <c r="W35" i="501"/>
  <c r="D37" i="501"/>
  <c r="O36" i="501"/>
  <c r="M36" i="501"/>
  <c r="U36" i="501"/>
  <c r="R36" i="501"/>
  <c r="S36" i="501"/>
  <c r="C39" i="501"/>
  <c r="H38" i="501"/>
  <c r="E38" i="501"/>
  <c r="T38" i="501"/>
  <c r="V34" i="501"/>
  <c r="Y34" i="501" s="1"/>
  <c r="K32" i="501"/>
  <c r="L32" i="501" s="1"/>
  <c r="Q32" i="501" s="1"/>
  <c r="AA32" i="501" s="1"/>
  <c r="J33" i="501" s="1"/>
  <c r="N33" i="501" s="1"/>
  <c r="P33" i="501" s="1"/>
  <c r="X34" i="501"/>
  <c r="Z34" i="501" s="1"/>
  <c r="Z33" i="500"/>
  <c r="D37" i="500"/>
  <c r="O36" i="500"/>
  <c r="M36" i="500"/>
  <c r="R36" i="500"/>
  <c r="U36" i="500"/>
  <c r="S36" i="500"/>
  <c r="C38" i="500"/>
  <c r="E37" i="500"/>
  <c r="H37" i="500"/>
  <c r="T37" i="500"/>
  <c r="V34" i="500"/>
  <c r="Y34" i="500" s="1"/>
  <c r="X34" i="500"/>
  <c r="Z34" i="500" s="1"/>
  <c r="K31" i="500"/>
  <c r="L31" i="500" s="1"/>
  <c r="Q31" i="500" s="1"/>
  <c r="AA31" i="500" s="1"/>
  <c r="J32" i="500" s="1"/>
  <c r="N32" i="500" s="1"/>
  <c r="P32" i="500" s="1"/>
  <c r="W35" i="500"/>
  <c r="X35" i="500" s="1"/>
  <c r="W35" i="499"/>
  <c r="C39" i="499"/>
  <c r="E38" i="499"/>
  <c r="H38" i="499"/>
  <c r="T38" i="499"/>
  <c r="D37" i="499"/>
  <c r="O36" i="499"/>
  <c r="M36" i="499"/>
  <c r="R36" i="499"/>
  <c r="U36" i="499"/>
  <c r="S36" i="499"/>
  <c r="V34" i="499"/>
  <c r="Y34" i="499" s="1"/>
  <c r="X34" i="499"/>
  <c r="K31" i="499"/>
  <c r="L31" i="499" s="1"/>
  <c r="Q31" i="499" s="1"/>
  <c r="AA31" i="499" s="1"/>
  <c r="J32" i="499" s="1"/>
  <c r="N32" i="499" s="1"/>
  <c r="P32" i="499" s="1"/>
  <c r="K31" i="498"/>
  <c r="L31" i="498" s="1"/>
  <c r="Q31" i="498" s="1"/>
  <c r="AA31" i="498" s="1"/>
  <c r="J32" i="498" s="1"/>
  <c r="N32" i="498" s="1"/>
  <c r="P32" i="498" s="1"/>
  <c r="D37" i="498"/>
  <c r="M36" i="498"/>
  <c r="O36" i="498"/>
  <c r="R36" i="498"/>
  <c r="U36" i="498"/>
  <c r="S36" i="498"/>
  <c r="C40" i="498"/>
  <c r="H39" i="498"/>
  <c r="E39" i="498"/>
  <c r="T39" i="498"/>
  <c r="V34" i="498"/>
  <c r="Y34" i="498" s="1"/>
  <c r="X34" i="498"/>
  <c r="W35" i="498"/>
  <c r="Z33" i="497"/>
  <c r="K32" i="497"/>
  <c r="L32" i="497" s="1"/>
  <c r="Q32" i="497" s="1"/>
  <c r="AA32" i="497" s="1"/>
  <c r="J33" i="497" s="1"/>
  <c r="N33" i="497" s="1"/>
  <c r="P33" i="497" s="1"/>
  <c r="V34" i="497"/>
  <c r="Y34" i="497" s="1"/>
  <c r="Z34" i="497" s="1"/>
  <c r="W35" i="497"/>
  <c r="X35" i="497" s="1"/>
  <c r="D37" i="497"/>
  <c r="O36" i="497"/>
  <c r="M36" i="497"/>
  <c r="S36" i="497"/>
  <c r="U36" i="497"/>
  <c r="R36" i="497"/>
  <c r="C39" i="497"/>
  <c r="H38" i="497"/>
  <c r="E38" i="497"/>
  <c r="T38" i="497"/>
  <c r="C38" i="496"/>
  <c r="E37" i="496"/>
  <c r="H37" i="496"/>
  <c r="T37" i="496"/>
  <c r="D37" i="496"/>
  <c r="O36" i="496"/>
  <c r="M36" i="496"/>
  <c r="R36" i="496"/>
  <c r="U36" i="496"/>
  <c r="S36" i="496"/>
  <c r="W35" i="496"/>
  <c r="X35" i="496" s="1"/>
  <c r="V34" i="496"/>
  <c r="Y34" i="496" s="1"/>
  <c r="X34" i="496"/>
  <c r="K31" i="496"/>
  <c r="L31" i="496" s="1"/>
  <c r="Q31" i="496" s="1"/>
  <c r="AA31" i="496" s="1"/>
  <c r="J32" i="496" s="1"/>
  <c r="N32" i="496" s="1"/>
  <c r="P32" i="496" s="1"/>
  <c r="Z33" i="495"/>
  <c r="K32" i="495"/>
  <c r="L32" i="495" s="1"/>
  <c r="Q32" i="495" s="1"/>
  <c r="AA32" i="495" s="1"/>
  <c r="J33" i="495" s="1"/>
  <c r="N33" i="495" s="1"/>
  <c r="P33" i="495" s="1"/>
  <c r="D37" i="495"/>
  <c r="O36" i="495"/>
  <c r="M36" i="495"/>
  <c r="R36" i="495"/>
  <c r="U36" i="495"/>
  <c r="S36" i="495"/>
  <c r="C41" i="495"/>
  <c r="H40" i="495"/>
  <c r="E40" i="495"/>
  <c r="T40" i="495"/>
  <c r="V34" i="495"/>
  <c r="Y34" i="495" s="1"/>
  <c r="W35" i="495"/>
  <c r="X34" i="495"/>
  <c r="Z33" i="494"/>
  <c r="P35" i="494"/>
  <c r="K32" i="494"/>
  <c r="L32" i="494" s="1"/>
  <c r="Q32" i="494" s="1"/>
  <c r="AA32" i="494" s="1"/>
  <c r="J33" i="494" s="1"/>
  <c r="W35" i="494"/>
  <c r="D37" i="494"/>
  <c r="O36" i="494"/>
  <c r="M36" i="494"/>
  <c r="N36" i="494" s="1"/>
  <c r="S36" i="494"/>
  <c r="U36" i="494"/>
  <c r="R36" i="494"/>
  <c r="C39" i="494"/>
  <c r="E38" i="494"/>
  <c r="H38" i="494"/>
  <c r="T38" i="494"/>
  <c r="V34" i="494"/>
  <c r="Y34" i="494" s="1"/>
  <c r="X34" i="494"/>
  <c r="Z34" i="494" s="1"/>
  <c r="Z33" i="493"/>
  <c r="K31" i="493"/>
  <c r="L31" i="493" s="1"/>
  <c r="Q31" i="493" s="1"/>
  <c r="AA31" i="493" s="1"/>
  <c r="J32" i="493" s="1"/>
  <c r="D37" i="493"/>
  <c r="O36" i="493"/>
  <c r="M36" i="493"/>
  <c r="N36" i="493" s="1"/>
  <c r="R36" i="493"/>
  <c r="U36" i="493"/>
  <c r="S36" i="493"/>
  <c r="V34" i="493"/>
  <c r="Y34" i="493" s="1"/>
  <c r="Z34" i="493" s="1"/>
  <c r="W35" i="493"/>
  <c r="X35" i="493" s="1"/>
  <c r="P35" i="493"/>
  <c r="C38" i="493"/>
  <c r="E37" i="493"/>
  <c r="H37" i="493"/>
  <c r="T37" i="493"/>
  <c r="Z33" i="492"/>
  <c r="K32" i="492"/>
  <c r="L32" i="492" s="1"/>
  <c r="Q32" i="492" s="1"/>
  <c r="AA32" i="492" s="1"/>
  <c r="J33" i="492" s="1"/>
  <c r="D37" i="492"/>
  <c r="O36" i="492"/>
  <c r="M36" i="492"/>
  <c r="N36" i="492" s="1"/>
  <c r="R36" i="492"/>
  <c r="S36" i="492"/>
  <c r="U36" i="492"/>
  <c r="C39" i="492"/>
  <c r="E38" i="492"/>
  <c r="H38" i="492"/>
  <c r="T38" i="492"/>
  <c r="V34" i="492"/>
  <c r="Y34" i="492" s="1"/>
  <c r="Z34" i="492" s="1"/>
  <c r="W35" i="492"/>
  <c r="X35" i="492"/>
  <c r="Z33" i="491"/>
  <c r="K32" i="491"/>
  <c r="L32" i="491" s="1"/>
  <c r="Q32" i="491" s="1"/>
  <c r="AA32" i="491" s="1"/>
  <c r="J33" i="491" s="1"/>
  <c r="W35" i="491"/>
  <c r="V34" i="491"/>
  <c r="Y34" i="491" s="1"/>
  <c r="Z34" i="491" s="1"/>
  <c r="C39" i="491"/>
  <c r="E38" i="491"/>
  <c r="H38" i="491"/>
  <c r="T38" i="491"/>
  <c r="D37" i="491"/>
  <c r="O36" i="491"/>
  <c r="M36" i="491"/>
  <c r="N36" i="491" s="1"/>
  <c r="P36" i="491" s="1"/>
  <c r="U36" i="491"/>
  <c r="S36" i="491"/>
  <c r="R36" i="491"/>
  <c r="Z33" i="490"/>
  <c r="W35" i="490"/>
  <c r="C40" i="490"/>
  <c r="H39" i="490"/>
  <c r="E39" i="490"/>
  <c r="T39" i="490"/>
  <c r="D37" i="490"/>
  <c r="O36" i="490"/>
  <c r="M36" i="490"/>
  <c r="N36" i="490" s="1"/>
  <c r="R36" i="490"/>
  <c r="U36" i="490"/>
  <c r="S36" i="490"/>
  <c r="V34" i="490"/>
  <c r="Y34" i="490" s="1"/>
  <c r="X34" i="490"/>
  <c r="K31" i="490"/>
  <c r="L31" i="490" s="1"/>
  <c r="Q31" i="490" s="1"/>
  <c r="AA31" i="490" s="1"/>
  <c r="J32" i="490" s="1"/>
  <c r="Z33" i="489"/>
  <c r="K32" i="489"/>
  <c r="L32" i="489" s="1"/>
  <c r="Q32" i="489" s="1"/>
  <c r="AA32" i="489" s="1"/>
  <c r="J33" i="489" s="1"/>
  <c r="N33" i="489" s="1"/>
  <c r="P33" i="489" s="1"/>
  <c r="W35" i="489"/>
  <c r="C39" i="489"/>
  <c r="H38" i="489"/>
  <c r="E38" i="489"/>
  <c r="T38" i="489"/>
  <c r="M36" i="489"/>
  <c r="O36" i="489"/>
  <c r="D37" i="489"/>
  <c r="R36" i="489"/>
  <c r="U36" i="489"/>
  <c r="S36" i="489"/>
  <c r="V34" i="489"/>
  <c r="Y34" i="489" s="1"/>
  <c r="Z34" i="489" s="1"/>
  <c r="K32" i="488"/>
  <c r="L32" i="488" s="1"/>
  <c r="Q32" i="488" s="1"/>
  <c r="AA32" i="488" s="1"/>
  <c r="J33" i="488" s="1"/>
  <c r="N33" i="488" s="1"/>
  <c r="P33" i="488" s="1"/>
  <c r="W35" i="488"/>
  <c r="X35" i="488" s="1"/>
  <c r="V34" i="488"/>
  <c r="Y34" i="488" s="1"/>
  <c r="Z34" i="488" s="1"/>
  <c r="C38" i="488"/>
  <c r="H37" i="488"/>
  <c r="E37" i="488"/>
  <c r="T37" i="488"/>
  <c r="D37" i="488"/>
  <c r="O36" i="488"/>
  <c r="M36" i="488"/>
  <c r="U36" i="488"/>
  <c r="R36" i="488"/>
  <c r="S36" i="488"/>
  <c r="W35" i="487"/>
  <c r="D37" i="487"/>
  <c r="O36" i="487"/>
  <c r="M36" i="487"/>
  <c r="R36" i="487"/>
  <c r="U36" i="487"/>
  <c r="S36" i="487"/>
  <c r="V34" i="487"/>
  <c r="Y34" i="487" s="1"/>
  <c r="C38" i="487"/>
  <c r="H37" i="487"/>
  <c r="E37" i="487"/>
  <c r="T37" i="487"/>
  <c r="X34" i="487"/>
  <c r="Z34" i="487" s="1"/>
  <c r="K31" i="487"/>
  <c r="L31" i="487" s="1"/>
  <c r="Q31" i="487" s="1"/>
  <c r="AA31" i="487" s="1"/>
  <c r="J32" i="487" s="1"/>
  <c r="N32" i="487" s="1"/>
  <c r="P32" i="487" s="1"/>
  <c r="Z33" i="486"/>
  <c r="W35" i="486"/>
  <c r="D37" i="486"/>
  <c r="O36" i="486"/>
  <c r="M36" i="486"/>
  <c r="U36" i="486"/>
  <c r="R36" i="486"/>
  <c r="S36" i="486"/>
  <c r="V34" i="486"/>
  <c r="Y34" i="486" s="1"/>
  <c r="Z34" i="486" s="1"/>
  <c r="K32" i="486"/>
  <c r="L32" i="486" s="1"/>
  <c r="Q32" i="486" s="1"/>
  <c r="AA32" i="486" s="1"/>
  <c r="J33" i="486" s="1"/>
  <c r="N33" i="486" s="1"/>
  <c r="P33" i="486" s="1"/>
  <c r="C39" i="486"/>
  <c r="H38" i="486"/>
  <c r="E38" i="486"/>
  <c r="T38" i="486"/>
  <c r="V34" i="485"/>
  <c r="Y34" i="485" s="1"/>
  <c r="X34" i="485"/>
  <c r="Z34" i="485" s="1"/>
  <c r="W35" i="485"/>
  <c r="D37" i="485"/>
  <c r="O36" i="485"/>
  <c r="M36" i="485"/>
  <c r="R36" i="485"/>
  <c r="S36" i="485"/>
  <c r="U36" i="485"/>
  <c r="K33" i="485"/>
  <c r="L33" i="485" s="1"/>
  <c r="Q33" i="485" s="1"/>
  <c r="AA33" i="485" s="1"/>
  <c r="J34" i="485" s="1"/>
  <c r="N34" i="485" s="1"/>
  <c r="P34" i="485" s="1"/>
  <c r="C40" i="485"/>
  <c r="E39" i="485"/>
  <c r="H39" i="485"/>
  <c r="T39" i="485"/>
  <c r="M27" i="4"/>
  <c r="U27" i="4"/>
  <c r="U2" i="2"/>
  <c r="E8" i="4"/>
  <c r="N23" i="4"/>
  <c r="O27" i="4"/>
  <c r="G30" i="4"/>
  <c r="H30" i="4"/>
  <c r="B31" i="4"/>
  <c r="D28" i="4"/>
  <c r="C31" i="4"/>
  <c r="E30" i="4"/>
  <c r="A30" i="4"/>
  <c r="K32" i="548" l="1"/>
  <c r="L32" i="548" s="1"/>
  <c r="Q32" i="548" s="1"/>
  <c r="AA32" i="548" s="1"/>
  <c r="J33" i="548" s="1"/>
  <c r="N33" i="548" s="1"/>
  <c r="P33" i="548" s="1"/>
  <c r="C42" i="548"/>
  <c r="E41" i="548"/>
  <c r="H41" i="548"/>
  <c r="T41" i="548"/>
  <c r="V35" i="548"/>
  <c r="Y35" i="548" s="1"/>
  <c r="W36" i="548"/>
  <c r="X36" i="548" s="1"/>
  <c r="X35" i="548"/>
  <c r="M37" i="548"/>
  <c r="D38" i="548"/>
  <c r="O37" i="548"/>
  <c r="R37" i="548"/>
  <c r="U37" i="548"/>
  <c r="S37" i="548"/>
  <c r="K33" i="547"/>
  <c r="L33" i="547" s="1"/>
  <c r="Q33" i="547" s="1"/>
  <c r="AA33" i="547" s="1"/>
  <c r="J34" i="547" s="1"/>
  <c r="N34" i="547" s="1"/>
  <c r="P34" i="547" s="1"/>
  <c r="W36" i="547"/>
  <c r="X36" i="547" s="1"/>
  <c r="V35" i="547"/>
  <c r="Y35" i="547" s="1"/>
  <c r="X35" i="547"/>
  <c r="Z35" i="547" s="1"/>
  <c r="C40" i="547"/>
  <c r="E39" i="547"/>
  <c r="H39" i="547"/>
  <c r="T39" i="547"/>
  <c r="M37" i="547"/>
  <c r="D38" i="547"/>
  <c r="O37" i="547"/>
  <c r="R37" i="547"/>
  <c r="U37" i="547"/>
  <c r="S37" i="547"/>
  <c r="K33" i="546"/>
  <c r="L33" i="546" s="1"/>
  <c r="Q33" i="546" s="1"/>
  <c r="AA33" i="546" s="1"/>
  <c r="J34" i="546" s="1"/>
  <c r="N34" i="546" s="1"/>
  <c r="P34" i="546" s="1"/>
  <c r="M37" i="546"/>
  <c r="O37" i="546"/>
  <c r="D38" i="546"/>
  <c r="S37" i="546"/>
  <c r="R37" i="546"/>
  <c r="U37" i="546"/>
  <c r="W36" i="546"/>
  <c r="X36" i="546"/>
  <c r="C41" i="546"/>
  <c r="H40" i="546"/>
  <c r="E40" i="546"/>
  <c r="T40" i="546"/>
  <c r="V35" i="546"/>
  <c r="Y35" i="546" s="1"/>
  <c r="X35" i="546"/>
  <c r="Z35" i="546" s="1"/>
  <c r="K32" i="545"/>
  <c r="L32" i="545" s="1"/>
  <c r="Q32" i="545" s="1"/>
  <c r="AA32" i="545" s="1"/>
  <c r="J33" i="545" s="1"/>
  <c r="N33" i="545" s="1"/>
  <c r="P33" i="545" s="1"/>
  <c r="W36" i="545"/>
  <c r="X36" i="545"/>
  <c r="V35" i="545"/>
  <c r="Y35" i="545" s="1"/>
  <c r="C39" i="545"/>
  <c r="H38" i="545"/>
  <c r="E38" i="545"/>
  <c r="T38" i="545"/>
  <c r="X35" i="545"/>
  <c r="M37" i="545"/>
  <c r="O37" i="545"/>
  <c r="D38" i="545"/>
  <c r="R37" i="545"/>
  <c r="U37" i="545"/>
  <c r="S37" i="545"/>
  <c r="Z34" i="544"/>
  <c r="K32" i="544"/>
  <c r="L32" i="544" s="1"/>
  <c r="Q32" i="544" s="1"/>
  <c r="AA32" i="544" s="1"/>
  <c r="J33" i="544" s="1"/>
  <c r="N33" i="544" s="1"/>
  <c r="P33" i="544" s="1"/>
  <c r="W36" i="544"/>
  <c r="X36" i="544" s="1"/>
  <c r="C39" i="544"/>
  <c r="H38" i="544"/>
  <c r="E38" i="544"/>
  <c r="T38" i="544"/>
  <c r="M37" i="544"/>
  <c r="D38" i="544"/>
  <c r="O37" i="544"/>
  <c r="R37" i="544"/>
  <c r="U37" i="544"/>
  <c r="S37" i="544"/>
  <c r="V35" i="544"/>
  <c r="Y35" i="544" s="1"/>
  <c r="X35" i="544"/>
  <c r="Z34" i="543"/>
  <c r="K33" i="543"/>
  <c r="L33" i="543" s="1"/>
  <c r="Q33" i="543" s="1"/>
  <c r="AA33" i="543" s="1"/>
  <c r="J34" i="543" s="1"/>
  <c r="N34" i="543" s="1"/>
  <c r="P34" i="543" s="1"/>
  <c r="C40" i="543"/>
  <c r="H39" i="543"/>
  <c r="E39" i="543"/>
  <c r="T39" i="543"/>
  <c r="W36" i="543"/>
  <c r="X36" i="543" s="1"/>
  <c r="V35" i="543"/>
  <c r="Y35" i="543" s="1"/>
  <c r="X35" i="543"/>
  <c r="Z35" i="543" s="1"/>
  <c r="M37" i="543"/>
  <c r="D38" i="543"/>
  <c r="O37" i="543"/>
  <c r="S37" i="543"/>
  <c r="R37" i="543"/>
  <c r="U37" i="543"/>
  <c r="K33" i="542"/>
  <c r="L33" i="542" s="1"/>
  <c r="Q33" i="542" s="1"/>
  <c r="AA33" i="542" s="1"/>
  <c r="J34" i="542" s="1"/>
  <c r="N34" i="542" s="1"/>
  <c r="P34" i="542" s="1"/>
  <c r="W36" i="542"/>
  <c r="X36" i="542"/>
  <c r="C40" i="542"/>
  <c r="E39" i="542"/>
  <c r="H39" i="542"/>
  <c r="T39" i="542"/>
  <c r="V35" i="542"/>
  <c r="Y35" i="542" s="1"/>
  <c r="M37" i="542"/>
  <c r="O37" i="542"/>
  <c r="D38" i="542"/>
  <c r="R37" i="542"/>
  <c r="S37" i="542"/>
  <c r="U37" i="542"/>
  <c r="X35" i="542"/>
  <c r="Z35" i="542" s="1"/>
  <c r="K33" i="541"/>
  <c r="L33" i="541" s="1"/>
  <c r="Q33" i="541" s="1"/>
  <c r="AA33" i="541" s="1"/>
  <c r="J34" i="541" s="1"/>
  <c r="N34" i="541" s="1"/>
  <c r="P34" i="541" s="1"/>
  <c r="C40" i="541"/>
  <c r="H39" i="541"/>
  <c r="E39" i="541"/>
  <c r="T39" i="541"/>
  <c r="M37" i="541"/>
  <c r="D38" i="541"/>
  <c r="O37" i="541"/>
  <c r="R37" i="541"/>
  <c r="S37" i="541"/>
  <c r="U37" i="541"/>
  <c r="V35" i="541"/>
  <c r="Y35" i="541" s="1"/>
  <c r="Z35" i="541" s="1"/>
  <c r="W36" i="541"/>
  <c r="X36" i="541"/>
  <c r="K33" i="540"/>
  <c r="L33" i="540" s="1"/>
  <c r="Q33" i="540" s="1"/>
  <c r="AA33" i="540" s="1"/>
  <c r="J34" i="540" s="1"/>
  <c r="N34" i="540" s="1"/>
  <c r="P34" i="540" s="1"/>
  <c r="W36" i="540"/>
  <c r="X36" i="540" s="1"/>
  <c r="C40" i="540"/>
  <c r="E39" i="540"/>
  <c r="H39" i="540"/>
  <c r="T39" i="540"/>
  <c r="M37" i="540"/>
  <c r="D38" i="540"/>
  <c r="O37" i="540"/>
  <c r="U37" i="540"/>
  <c r="R37" i="540"/>
  <c r="S37" i="540"/>
  <c r="V35" i="540"/>
  <c r="Y35" i="540" s="1"/>
  <c r="X35" i="540"/>
  <c r="Z34" i="539"/>
  <c r="K32" i="539"/>
  <c r="L32" i="539" s="1"/>
  <c r="Q32" i="539" s="1"/>
  <c r="AA32" i="539" s="1"/>
  <c r="J33" i="539" s="1"/>
  <c r="N33" i="539" s="1"/>
  <c r="P33" i="539" s="1"/>
  <c r="W36" i="539"/>
  <c r="X36" i="539" s="1"/>
  <c r="M37" i="539"/>
  <c r="O37" i="539"/>
  <c r="D38" i="539"/>
  <c r="R37" i="539"/>
  <c r="U37" i="539"/>
  <c r="S37" i="539"/>
  <c r="V35" i="539"/>
  <c r="Y35" i="539" s="1"/>
  <c r="C41" i="539"/>
  <c r="H40" i="539"/>
  <c r="E40" i="539"/>
  <c r="T40" i="539"/>
  <c r="X35" i="539"/>
  <c r="K33" i="538"/>
  <c r="L33" i="538" s="1"/>
  <c r="Q33" i="538" s="1"/>
  <c r="AA33" i="538" s="1"/>
  <c r="J34" i="538" s="1"/>
  <c r="N34" i="538" s="1"/>
  <c r="P34" i="538" s="1"/>
  <c r="C40" i="538"/>
  <c r="E39" i="538"/>
  <c r="H39" i="538"/>
  <c r="T39" i="538"/>
  <c r="M37" i="538"/>
  <c r="D38" i="538"/>
  <c r="O37" i="538"/>
  <c r="R37" i="538"/>
  <c r="S37" i="538"/>
  <c r="U37" i="538"/>
  <c r="Z35" i="538"/>
  <c r="V35" i="538"/>
  <c r="Y35" i="538" s="1"/>
  <c r="W36" i="538"/>
  <c r="X36" i="538" s="1"/>
  <c r="C39" i="537"/>
  <c r="H38" i="537"/>
  <c r="E38" i="537"/>
  <c r="T38" i="537"/>
  <c r="M37" i="537"/>
  <c r="D38" i="537"/>
  <c r="O37" i="537"/>
  <c r="R37" i="537"/>
  <c r="U37" i="537"/>
  <c r="S37" i="537"/>
  <c r="V35" i="537"/>
  <c r="Y35" i="537" s="1"/>
  <c r="X35" i="537"/>
  <c r="K32" i="537"/>
  <c r="L32" i="537" s="1"/>
  <c r="Q32" i="537" s="1"/>
  <c r="AA32" i="537" s="1"/>
  <c r="J33" i="537" s="1"/>
  <c r="N33" i="537" s="1"/>
  <c r="P33" i="537" s="1"/>
  <c r="W36" i="537"/>
  <c r="K32" i="536"/>
  <c r="L32" i="536" s="1"/>
  <c r="Q32" i="536" s="1"/>
  <c r="AA32" i="536" s="1"/>
  <c r="J33" i="536" s="1"/>
  <c r="N33" i="536" s="1"/>
  <c r="P33" i="536" s="1"/>
  <c r="C40" i="536"/>
  <c r="H39" i="536"/>
  <c r="E39" i="536"/>
  <c r="T39" i="536"/>
  <c r="W36" i="536"/>
  <c r="X36" i="536" s="1"/>
  <c r="V35" i="536"/>
  <c r="Y35" i="536" s="1"/>
  <c r="X35" i="536"/>
  <c r="Z35" i="536" s="1"/>
  <c r="M37" i="536"/>
  <c r="D38" i="536"/>
  <c r="O37" i="536"/>
  <c r="R37" i="536"/>
  <c r="U37" i="536"/>
  <c r="S37" i="536"/>
  <c r="K32" i="535"/>
  <c r="L32" i="535" s="1"/>
  <c r="Q32" i="535" s="1"/>
  <c r="AA32" i="535" s="1"/>
  <c r="J33" i="535" s="1"/>
  <c r="N33" i="535" s="1"/>
  <c r="P33" i="535" s="1"/>
  <c r="W36" i="535"/>
  <c r="X36" i="535" s="1"/>
  <c r="M37" i="535"/>
  <c r="D38" i="535"/>
  <c r="O37" i="535"/>
  <c r="R37" i="535"/>
  <c r="U37" i="535"/>
  <c r="S37" i="535"/>
  <c r="C39" i="535"/>
  <c r="E38" i="535"/>
  <c r="H38" i="535"/>
  <c r="T38" i="535"/>
  <c r="V35" i="535"/>
  <c r="Y35" i="535" s="1"/>
  <c r="Z35" i="535" s="1"/>
  <c r="K33" i="534"/>
  <c r="L33" i="534" s="1"/>
  <c r="Q33" i="534" s="1"/>
  <c r="AA33" i="534" s="1"/>
  <c r="J34" i="534" s="1"/>
  <c r="N34" i="534" s="1"/>
  <c r="P34" i="534" s="1"/>
  <c r="W36" i="534"/>
  <c r="X36" i="534" s="1"/>
  <c r="V35" i="534"/>
  <c r="Y35" i="534" s="1"/>
  <c r="M37" i="534"/>
  <c r="O37" i="534"/>
  <c r="D38" i="534"/>
  <c r="R37" i="534"/>
  <c r="U37" i="534"/>
  <c r="S37" i="534"/>
  <c r="X35" i="534"/>
  <c r="C39" i="534"/>
  <c r="H38" i="534"/>
  <c r="E38" i="534"/>
  <c r="T38" i="534"/>
  <c r="W36" i="533"/>
  <c r="X36" i="533" s="1"/>
  <c r="C40" i="533"/>
  <c r="E39" i="533"/>
  <c r="H39" i="533"/>
  <c r="T39" i="533"/>
  <c r="M37" i="533"/>
  <c r="D38" i="533"/>
  <c r="O37" i="533"/>
  <c r="U37" i="533"/>
  <c r="R37" i="533"/>
  <c r="S37" i="533"/>
  <c r="V35" i="533"/>
  <c r="Y35" i="533" s="1"/>
  <c r="Z35" i="533" s="1"/>
  <c r="K33" i="533"/>
  <c r="L33" i="533" s="1"/>
  <c r="Q33" i="533" s="1"/>
  <c r="AA33" i="533" s="1"/>
  <c r="J34" i="533" s="1"/>
  <c r="N34" i="533" s="1"/>
  <c r="P34" i="533" s="1"/>
  <c r="K33" i="532"/>
  <c r="L33" i="532" s="1"/>
  <c r="Q33" i="532" s="1"/>
  <c r="AA33" i="532" s="1"/>
  <c r="J34" i="532" s="1"/>
  <c r="N34" i="532" s="1"/>
  <c r="P34" i="532" s="1"/>
  <c r="M37" i="532"/>
  <c r="O37" i="532"/>
  <c r="D38" i="532"/>
  <c r="R37" i="532"/>
  <c r="U37" i="532"/>
  <c r="S37" i="532"/>
  <c r="V35" i="532"/>
  <c r="Y35" i="532" s="1"/>
  <c r="Z34" i="531"/>
  <c r="X35" i="532"/>
  <c r="Z35" i="532" s="1"/>
  <c r="C40" i="532"/>
  <c r="H39" i="532"/>
  <c r="E39" i="532"/>
  <c r="T39" i="532"/>
  <c r="W36" i="532"/>
  <c r="X36" i="532" s="1"/>
  <c r="Z34" i="530"/>
  <c r="K33" i="531"/>
  <c r="L33" i="531" s="1"/>
  <c r="Q33" i="531" s="1"/>
  <c r="AA33" i="531" s="1"/>
  <c r="J34" i="531" s="1"/>
  <c r="N34" i="531" s="1"/>
  <c r="P34" i="531" s="1"/>
  <c r="W36" i="531"/>
  <c r="X36" i="531"/>
  <c r="V35" i="531"/>
  <c r="Y35" i="531" s="1"/>
  <c r="X35" i="531"/>
  <c r="M37" i="531"/>
  <c r="D38" i="531"/>
  <c r="O37" i="531"/>
  <c r="U37" i="531"/>
  <c r="R37" i="531"/>
  <c r="S37" i="531"/>
  <c r="C40" i="531"/>
  <c r="E39" i="531"/>
  <c r="H39" i="531"/>
  <c r="T39" i="531"/>
  <c r="K33" i="530"/>
  <c r="L33" i="530" s="1"/>
  <c r="Q33" i="530" s="1"/>
  <c r="AA33" i="530" s="1"/>
  <c r="J34" i="530" s="1"/>
  <c r="N34" i="530" s="1"/>
  <c r="P34" i="530" s="1"/>
  <c r="W36" i="530"/>
  <c r="X36" i="530" s="1"/>
  <c r="V35" i="530"/>
  <c r="Y35" i="530" s="1"/>
  <c r="M37" i="530"/>
  <c r="D38" i="530"/>
  <c r="O37" i="530"/>
  <c r="S37" i="530"/>
  <c r="U37" i="530"/>
  <c r="R37" i="530"/>
  <c r="X35" i="530"/>
  <c r="Z35" i="530" s="1"/>
  <c r="C40" i="530"/>
  <c r="E39" i="530"/>
  <c r="H39" i="530"/>
  <c r="T39" i="530"/>
  <c r="K33" i="529"/>
  <c r="L33" i="529" s="1"/>
  <c r="Q33" i="529" s="1"/>
  <c r="AA33" i="529" s="1"/>
  <c r="J34" i="529" s="1"/>
  <c r="N34" i="529" s="1"/>
  <c r="P34" i="529" s="1"/>
  <c r="V35" i="529"/>
  <c r="Y35" i="529" s="1"/>
  <c r="M37" i="529"/>
  <c r="D38" i="529"/>
  <c r="O37" i="529"/>
  <c r="R37" i="529"/>
  <c r="U37" i="529"/>
  <c r="S37" i="529"/>
  <c r="X35" i="529"/>
  <c r="Z35" i="529" s="1"/>
  <c r="W36" i="529"/>
  <c r="X36" i="529" s="1"/>
  <c r="C40" i="529"/>
  <c r="H39" i="529"/>
  <c r="E39" i="529"/>
  <c r="T39" i="529"/>
  <c r="Z34" i="528"/>
  <c r="K32" i="528"/>
  <c r="L32" i="528" s="1"/>
  <c r="Q32" i="528" s="1"/>
  <c r="AA32" i="528" s="1"/>
  <c r="J33" i="528" s="1"/>
  <c r="N33" i="528" s="1"/>
  <c r="P33" i="528" s="1"/>
  <c r="M37" i="528"/>
  <c r="D38" i="528"/>
  <c r="O37" i="528"/>
  <c r="R37" i="528"/>
  <c r="U37" i="528"/>
  <c r="S37" i="528"/>
  <c r="C40" i="528"/>
  <c r="H39" i="528"/>
  <c r="E39" i="528"/>
  <c r="T39" i="528"/>
  <c r="V35" i="528"/>
  <c r="Y35" i="528" s="1"/>
  <c r="W36" i="528"/>
  <c r="X36" i="528"/>
  <c r="X35" i="528"/>
  <c r="K33" i="527"/>
  <c r="L33" i="527" s="1"/>
  <c r="Q33" i="527" s="1"/>
  <c r="AA33" i="527" s="1"/>
  <c r="J34" i="527" s="1"/>
  <c r="N34" i="527" s="1"/>
  <c r="P34" i="527" s="1"/>
  <c r="C40" i="527"/>
  <c r="H39" i="527"/>
  <c r="E39" i="527"/>
  <c r="T39" i="527"/>
  <c r="W37" i="527"/>
  <c r="V36" i="527"/>
  <c r="Y36" i="527" s="1"/>
  <c r="Z36" i="527" s="1"/>
  <c r="D39" i="527"/>
  <c r="O38" i="527"/>
  <c r="M38" i="527"/>
  <c r="R38" i="527"/>
  <c r="U38" i="527"/>
  <c r="S38" i="527"/>
  <c r="K33" i="526"/>
  <c r="L33" i="526" s="1"/>
  <c r="Q33" i="526" s="1"/>
  <c r="AA33" i="526" s="1"/>
  <c r="J34" i="526" s="1"/>
  <c r="N34" i="526" s="1"/>
  <c r="P34" i="526" s="1"/>
  <c r="W36" i="526"/>
  <c r="X36" i="526" s="1"/>
  <c r="V35" i="526"/>
  <c r="Y35" i="526" s="1"/>
  <c r="Z35" i="526" s="1"/>
  <c r="C40" i="526"/>
  <c r="E39" i="526"/>
  <c r="H39" i="526"/>
  <c r="T39" i="526"/>
  <c r="M37" i="526"/>
  <c r="D38" i="526"/>
  <c r="O37" i="526"/>
  <c r="R37" i="526"/>
  <c r="U37" i="526"/>
  <c r="S37" i="526"/>
  <c r="M37" i="525"/>
  <c r="D38" i="525"/>
  <c r="O37" i="525"/>
  <c r="U37" i="525"/>
  <c r="S37" i="525"/>
  <c r="R37" i="525"/>
  <c r="V35" i="525"/>
  <c r="Y35" i="525" s="1"/>
  <c r="X35" i="525"/>
  <c r="C42" i="525"/>
  <c r="H41" i="525"/>
  <c r="E41" i="525"/>
  <c r="T41" i="525"/>
  <c r="W36" i="525"/>
  <c r="X36" i="525" s="1"/>
  <c r="K33" i="525"/>
  <c r="L33" i="525" s="1"/>
  <c r="Q33" i="525" s="1"/>
  <c r="AA33" i="525" s="1"/>
  <c r="J34" i="525" s="1"/>
  <c r="N34" i="525" s="1"/>
  <c r="P34" i="525" s="1"/>
  <c r="Z34" i="524"/>
  <c r="K33" i="524"/>
  <c r="L33" i="524" s="1"/>
  <c r="Q33" i="524" s="1"/>
  <c r="AA33" i="524" s="1"/>
  <c r="J34" i="524" s="1"/>
  <c r="N34" i="524" s="1"/>
  <c r="P34" i="524" s="1"/>
  <c r="W36" i="524"/>
  <c r="D38" i="524"/>
  <c r="O37" i="524"/>
  <c r="M37" i="524"/>
  <c r="U37" i="524"/>
  <c r="R37" i="524"/>
  <c r="S37" i="524"/>
  <c r="V35" i="524"/>
  <c r="Y35" i="524" s="1"/>
  <c r="Z35" i="524" s="1"/>
  <c r="C40" i="524"/>
  <c r="H39" i="524"/>
  <c r="E39" i="524"/>
  <c r="T39" i="524"/>
  <c r="M37" i="523"/>
  <c r="D38" i="523"/>
  <c r="O37" i="523"/>
  <c r="R37" i="523"/>
  <c r="U37" i="523"/>
  <c r="S37" i="523"/>
  <c r="Z35" i="523"/>
  <c r="V35" i="523"/>
  <c r="Y35" i="523" s="1"/>
  <c r="W36" i="523"/>
  <c r="X36" i="523" s="1"/>
  <c r="K33" i="523"/>
  <c r="L33" i="523" s="1"/>
  <c r="Q33" i="523" s="1"/>
  <c r="AA33" i="523" s="1"/>
  <c r="J34" i="523" s="1"/>
  <c r="N34" i="523" s="1"/>
  <c r="P34" i="523" s="1"/>
  <c r="C40" i="523"/>
  <c r="E39" i="523"/>
  <c r="H39" i="523"/>
  <c r="T39" i="523"/>
  <c r="M37" i="522"/>
  <c r="D38" i="522"/>
  <c r="O37" i="522"/>
  <c r="R37" i="522"/>
  <c r="U37" i="522"/>
  <c r="S37" i="522"/>
  <c r="K33" i="522"/>
  <c r="L33" i="522" s="1"/>
  <c r="Q33" i="522" s="1"/>
  <c r="AA33" i="522" s="1"/>
  <c r="J34" i="522" s="1"/>
  <c r="N34" i="522" s="1"/>
  <c r="P34" i="522" s="1"/>
  <c r="V35" i="522"/>
  <c r="Y35" i="522" s="1"/>
  <c r="Z35" i="522" s="1"/>
  <c r="W36" i="522"/>
  <c r="C40" i="522"/>
  <c r="H39" i="522"/>
  <c r="E39" i="522"/>
  <c r="T39" i="522"/>
  <c r="K33" i="521"/>
  <c r="L33" i="521" s="1"/>
  <c r="Q33" i="521" s="1"/>
  <c r="AA33" i="521" s="1"/>
  <c r="J34" i="521" s="1"/>
  <c r="N34" i="521" s="1"/>
  <c r="P34" i="521" s="1"/>
  <c r="M37" i="521"/>
  <c r="O37" i="521"/>
  <c r="D38" i="521"/>
  <c r="R37" i="521"/>
  <c r="U37" i="521"/>
  <c r="S37" i="521"/>
  <c r="C41" i="521"/>
  <c r="E40" i="521"/>
  <c r="H40" i="521"/>
  <c r="T40" i="521"/>
  <c r="V35" i="521"/>
  <c r="Y35" i="521" s="1"/>
  <c r="W36" i="521"/>
  <c r="X36" i="521" s="1"/>
  <c r="X35" i="521"/>
  <c r="Z35" i="521" s="1"/>
  <c r="V35" i="520"/>
  <c r="Y35" i="520" s="1"/>
  <c r="W36" i="520"/>
  <c r="K34" i="520"/>
  <c r="L34" i="520" s="1"/>
  <c r="Q34" i="520" s="1"/>
  <c r="AA34" i="520" s="1"/>
  <c r="J35" i="520" s="1"/>
  <c r="N35" i="520" s="1"/>
  <c r="P35" i="520" s="1"/>
  <c r="O37" i="520"/>
  <c r="M37" i="520"/>
  <c r="D38" i="520"/>
  <c r="U37" i="520"/>
  <c r="S37" i="520"/>
  <c r="R37" i="520"/>
  <c r="C41" i="520"/>
  <c r="H40" i="520"/>
  <c r="E40" i="520"/>
  <c r="T40" i="520"/>
  <c r="X35" i="520"/>
  <c r="K32" i="519"/>
  <c r="L32" i="519" s="1"/>
  <c r="Q32" i="519" s="1"/>
  <c r="AA32" i="519" s="1"/>
  <c r="J33" i="519" s="1"/>
  <c r="D39" i="519"/>
  <c r="O38" i="519"/>
  <c r="M38" i="519"/>
  <c r="N38" i="519" s="1"/>
  <c r="P38" i="519" s="1"/>
  <c r="R38" i="519"/>
  <c r="U38" i="519"/>
  <c r="S38" i="519"/>
  <c r="P37" i="519"/>
  <c r="C40" i="519"/>
  <c r="H39" i="519"/>
  <c r="E39" i="519"/>
  <c r="T39" i="519"/>
  <c r="V36" i="519"/>
  <c r="Y36" i="519" s="1"/>
  <c r="Z36" i="519" s="1"/>
  <c r="W37" i="519"/>
  <c r="X37" i="519" s="1"/>
  <c r="Z34" i="518"/>
  <c r="K33" i="518"/>
  <c r="L33" i="518" s="1"/>
  <c r="Q33" i="518" s="1"/>
  <c r="AA33" i="518" s="1"/>
  <c r="J34" i="518" s="1"/>
  <c r="M37" i="518"/>
  <c r="N37" i="518" s="1"/>
  <c r="D38" i="518"/>
  <c r="O37" i="518"/>
  <c r="U37" i="518"/>
  <c r="R37" i="518"/>
  <c r="S37" i="518"/>
  <c r="C40" i="518"/>
  <c r="E39" i="518"/>
  <c r="H39" i="518"/>
  <c r="T39" i="518"/>
  <c r="W36" i="518"/>
  <c r="X36" i="518" s="1"/>
  <c r="V35" i="518"/>
  <c r="Y35" i="518" s="1"/>
  <c r="P36" i="518"/>
  <c r="X35" i="518"/>
  <c r="M37" i="517"/>
  <c r="N37" i="517" s="1"/>
  <c r="D38" i="517"/>
  <c r="O37" i="517"/>
  <c r="U37" i="517"/>
  <c r="R37" i="517"/>
  <c r="S37" i="517"/>
  <c r="C40" i="517"/>
  <c r="E39" i="517"/>
  <c r="H39" i="517"/>
  <c r="T39" i="517"/>
  <c r="V35" i="517"/>
  <c r="Y35" i="517" s="1"/>
  <c r="W36" i="517"/>
  <c r="X36" i="517"/>
  <c r="X35" i="517"/>
  <c r="K33" i="517"/>
  <c r="L33" i="517" s="1"/>
  <c r="Q33" i="517" s="1"/>
  <c r="AA33" i="517" s="1"/>
  <c r="J34" i="517" s="1"/>
  <c r="K33" i="516"/>
  <c r="L33" i="516" s="1"/>
  <c r="Q33" i="516" s="1"/>
  <c r="AA33" i="516" s="1"/>
  <c r="J34" i="516" s="1"/>
  <c r="W36" i="516"/>
  <c r="V35" i="516"/>
  <c r="Y35" i="516" s="1"/>
  <c r="Z35" i="516" s="1"/>
  <c r="M37" i="516"/>
  <c r="N37" i="516" s="1"/>
  <c r="P37" i="516" s="1"/>
  <c r="D38" i="516"/>
  <c r="O37" i="516"/>
  <c r="U37" i="516"/>
  <c r="R37" i="516"/>
  <c r="S37" i="516"/>
  <c r="P36" i="516"/>
  <c r="C40" i="516"/>
  <c r="E39" i="516"/>
  <c r="H39" i="516"/>
  <c r="T39" i="516"/>
  <c r="K32" i="515"/>
  <c r="L32" i="515" s="1"/>
  <c r="Q32" i="515" s="1"/>
  <c r="AA32" i="515" s="1"/>
  <c r="J33" i="515" s="1"/>
  <c r="W36" i="515"/>
  <c r="X36" i="515"/>
  <c r="C39" i="515"/>
  <c r="H38" i="515"/>
  <c r="E38" i="515"/>
  <c r="T38" i="515"/>
  <c r="V35" i="515"/>
  <c r="Y35" i="515" s="1"/>
  <c r="Z35" i="515" s="1"/>
  <c r="M37" i="515"/>
  <c r="N37" i="515" s="1"/>
  <c r="D38" i="515"/>
  <c r="O37" i="515"/>
  <c r="R37" i="515"/>
  <c r="U37" i="515"/>
  <c r="S37" i="515"/>
  <c r="Z34" i="514"/>
  <c r="P36" i="514"/>
  <c r="K32" i="514"/>
  <c r="L32" i="514" s="1"/>
  <c r="Q32" i="514" s="1"/>
  <c r="AA32" i="514" s="1"/>
  <c r="J33" i="514" s="1"/>
  <c r="W36" i="514"/>
  <c r="X36" i="514" s="1"/>
  <c r="C39" i="514"/>
  <c r="H38" i="514"/>
  <c r="E38" i="514"/>
  <c r="T38" i="514"/>
  <c r="M37" i="514"/>
  <c r="N37" i="514" s="1"/>
  <c r="D38" i="514"/>
  <c r="O37" i="514"/>
  <c r="R37" i="514"/>
  <c r="U37" i="514"/>
  <c r="S37" i="514"/>
  <c r="V35" i="514"/>
  <c r="Y35" i="514" s="1"/>
  <c r="X35" i="514"/>
  <c r="P36" i="513"/>
  <c r="Z34" i="513"/>
  <c r="U37" i="513"/>
  <c r="D38" i="513"/>
  <c r="O37" i="513"/>
  <c r="M37" i="513"/>
  <c r="N37" i="513" s="1"/>
  <c r="R37" i="513"/>
  <c r="S37" i="513"/>
  <c r="C40" i="513"/>
  <c r="H39" i="513"/>
  <c r="E39" i="513"/>
  <c r="T39" i="513"/>
  <c r="V35" i="513"/>
  <c r="Y35" i="513" s="1"/>
  <c r="Z35" i="513" s="1"/>
  <c r="W36" i="513"/>
  <c r="X36" i="513" s="1"/>
  <c r="K34" i="513"/>
  <c r="L34" i="513" s="1"/>
  <c r="Q34" i="513" s="1"/>
  <c r="AA34" i="513" s="1"/>
  <c r="J35" i="513" s="1"/>
  <c r="K32" i="512"/>
  <c r="L32" i="512" s="1"/>
  <c r="Q32" i="512" s="1"/>
  <c r="AA32" i="512" s="1"/>
  <c r="J33" i="512" s="1"/>
  <c r="W36" i="512"/>
  <c r="X36" i="512"/>
  <c r="P36" i="512"/>
  <c r="V35" i="512"/>
  <c r="Y35" i="512" s="1"/>
  <c r="X35" i="512"/>
  <c r="C39" i="512"/>
  <c r="E38" i="512"/>
  <c r="H38" i="512"/>
  <c r="T38" i="512"/>
  <c r="M37" i="512"/>
  <c r="N37" i="512" s="1"/>
  <c r="D38" i="512"/>
  <c r="O37" i="512"/>
  <c r="R37" i="512"/>
  <c r="U37" i="512"/>
  <c r="S37" i="512"/>
  <c r="P36" i="511"/>
  <c r="K33" i="511"/>
  <c r="L33" i="511" s="1"/>
  <c r="Q33" i="511" s="1"/>
  <c r="AA33" i="511" s="1"/>
  <c r="J34" i="511" s="1"/>
  <c r="C40" i="511"/>
  <c r="H39" i="511"/>
  <c r="E39" i="511"/>
  <c r="T39" i="511"/>
  <c r="M37" i="511"/>
  <c r="N37" i="511" s="1"/>
  <c r="O37" i="511"/>
  <c r="D38" i="511"/>
  <c r="U37" i="511"/>
  <c r="S37" i="511"/>
  <c r="R37" i="511"/>
  <c r="V35" i="511"/>
  <c r="Y35" i="511" s="1"/>
  <c r="X35" i="511"/>
  <c r="W36" i="511"/>
  <c r="X36" i="511"/>
  <c r="K32" i="510"/>
  <c r="L32" i="510" s="1"/>
  <c r="Q32" i="510" s="1"/>
  <c r="AA32" i="510" s="1"/>
  <c r="J33" i="510" s="1"/>
  <c r="V35" i="510"/>
  <c r="Y35" i="510" s="1"/>
  <c r="M37" i="510"/>
  <c r="N37" i="510" s="1"/>
  <c r="P37" i="510" s="1"/>
  <c r="O37" i="510"/>
  <c r="D38" i="510"/>
  <c r="R37" i="510"/>
  <c r="U37" i="510"/>
  <c r="S37" i="510"/>
  <c r="X35" i="510"/>
  <c r="W36" i="510"/>
  <c r="X36" i="510" s="1"/>
  <c r="C39" i="510"/>
  <c r="H38" i="510"/>
  <c r="E38" i="510"/>
  <c r="T38" i="510"/>
  <c r="P36" i="510"/>
  <c r="K33" i="509"/>
  <c r="L33" i="509" s="1"/>
  <c r="Q33" i="509" s="1"/>
  <c r="AA33" i="509" s="1"/>
  <c r="J34" i="509" s="1"/>
  <c r="N34" i="509" s="1"/>
  <c r="P34" i="509" s="1"/>
  <c r="W36" i="509"/>
  <c r="X36" i="509" s="1"/>
  <c r="C40" i="509"/>
  <c r="E39" i="509"/>
  <c r="H39" i="509"/>
  <c r="T39" i="509"/>
  <c r="V35" i="509"/>
  <c r="Y35" i="509" s="1"/>
  <c r="M37" i="509"/>
  <c r="O37" i="509"/>
  <c r="D38" i="509"/>
  <c r="R37" i="509"/>
  <c r="U37" i="509"/>
  <c r="S37" i="509"/>
  <c r="X35" i="509"/>
  <c r="K33" i="508"/>
  <c r="L33" i="508" s="1"/>
  <c r="Q33" i="508" s="1"/>
  <c r="AA33" i="508" s="1"/>
  <c r="J34" i="508" s="1"/>
  <c r="N34" i="508" s="1"/>
  <c r="P34" i="508" s="1"/>
  <c r="C40" i="508"/>
  <c r="H39" i="508"/>
  <c r="E39" i="508"/>
  <c r="T39" i="508"/>
  <c r="M37" i="508"/>
  <c r="D38" i="508"/>
  <c r="O37" i="508"/>
  <c r="S37" i="508"/>
  <c r="U37" i="508"/>
  <c r="R37" i="508"/>
  <c r="V35" i="508"/>
  <c r="Y35" i="508" s="1"/>
  <c r="X35" i="508"/>
  <c r="W36" i="508"/>
  <c r="X36" i="508" s="1"/>
  <c r="Z34" i="507"/>
  <c r="K33" i="507"/>
  <c r="L33" i="507" s="1"/>
  <c r="Q33" i="507" s="1"/>
  <c r="AA33" i="507" s="1"/>
  <c r="J34" i="507" s="1"/>
  <c r="N34" i="507" s="1"/>
  <c r="P34" i="507" s="1"/>
  <c r="W36" i="507"/>
  <c r="X36" i="507" s="1"/>
  <c r="C40" i="507"/>
  <c r="H39" i="507"/>
  <c r="E39" i="507"/>
  <c r="T39" i="507"/>
  <c r="M37" i="507"/>
  <c r="D38" i="507"/>
  <c r="O37" i="507"/>
  <c r="R37" i="507"/>
  <c r="U37" i="507"/>
  <c r="S37" i="507"/>
  <c r="V35" i="507"/>
  <c r="Y35" i="507" s="1"/>
  <c r="Z35" i="507" s="1"/>
  <c r="K33" i="506"/>
  <c r="L33" i="506" s="1"/>
  <c r="Q33" i="506" s="1"/>
  <c r="AA33" i="506" s="1"/>
  <c r="J34" i="506" s="1"/>
  <c r="N34" i="506" s="1"/>
  <c r="P34" i="506" s="1"/>
  <c r="W36" i="506"/>
  <c r="X36" i="506"/>
  <c r="C40" i="506"/>
  <c r="E39" i="506"/>
  <c r="H39" i="506"/>
  <c r="T39" i="506"/>
  <c r="M37" i="506"/>
  <c r="D38" i="506"/>
  <c r="O37" i="506"/>
  <c r="S37" i="506"/>
  <c r="U37" i="506"/>
  <c r="R37" i="506"/>
  <c r="V35" i="506"/>
  <c r="Y35" i="506" s="1"/>
  <c r="Z35" i="506" s="1"/>
  <c r="W36" i="505"/>
  <c r="X36" i="505"/>
  <c r="P36" i="505"/>
  <c r="C40" i="505"/>
  <c r="E39" i="505"/>
  <c r="H39" i="505"/>
  <c r="T39" i="505"/>
  <c r="M37" i="505"/>
  <c r="N37" i="505" s="1"/>
  <c r="P37" i="505" s="1"/>
  <c r="D38" i="505"/>
  <c r="O37" i="505"/>
  <c r="R37" i="505"/>
  <c r="U37" i="505"/>
  <c r="S37" i="505"/>
  <c r="V35" i="505"/>
  <c r="Y35" i="505" s="1"/>
  <c r="Z35" i="505" s="1"/>
  <c r="K33" i="505"/>
  <c r="L33" i="505" s="1"/>
  <c r="Q33" i="505" s="1"/>
  <c r="AA33" i="505" s="1"/>
  <c r="J34" i="505" s="1"/>
  <c r="Z34" i="504"/>
  <c r="K33" i="504"/>
  <c r="L33" i="504" s="1"/>
  <c r="Q33" i="504" s="1"/>
  <c r="AA33" i="504" s="1"/>
  <c r="J34" i="504" s="1"/>
  <c r="N34" i="504" s="1"/>
  <c r="P34" i="504" s="1"/>
  <c r="W36" i="504"/>
  <c r="X36" i="504" s="1"/>
  <c r="C40" i="504"/>
  <c r="H39" i="504"/>
  <c r="E39" i="504"/>
  <c r="T39" i="504"/>
  <c r="M37" i="504"/>
  <c r="D38" i="504"/>
  <c r="O37" i="504"/>
  <c r="R37" i="504"/>
  <c r="U37" i="504"/>
  <c r="S37" i="504"/>
  <c r="V35" i="504"/>
  <c r="Y35" i="504" s="1"/>
  <c r="Z35" i="504" s="1"/>
  <c r="C40" i="503"/>
  <c r="H39" i="503"/>
  <c r="E39" i="503"/>
  <c r="T39" i="503"/>
  <c r="W36" i="503"/>
  <c r="V35" i="503"/>
  <c r="Y35" i="503" s="1"/>
  <c r="X35" i="503"/>
  <c r="M37" i="503"/>
  <c r="D38" i="503"/>
  <c r="O37" i="503"/>
  <c r="R37" i="503"/>
  <c r="U37" i="503"/>
  <c r="S37" i="503"/>
  <c r="K33" i="503"/>
  <c r="L33" i="503" s="1"/>
  <c r="Q33" i="503" s="1"/>
  <c r="AA33" i="503" s="1"/>
  <c r="J34" i="503" s="1"/>
  <c r="N34" i="503" s="1"/>
  <c r="P34" i="503" s="1"/>
  <c r="W36" i="502"/>
  <c r="X36" i="502" s="1"/>
  <c r="C40" i="502"/>
  <c r="H39" i="502"/>
  <c r="E39" i="502"/>
  <c r="T39" i="502"/>
  <c r="D38" i="502"/>
  <c r="O37" i="502"/>
  <c r="M37" i="502"/>
  <c r="R37" i="502"/>
  <c r="U37" i="502"/>
  <c r="S37" i="502"/>
  <c r="V35" i="502"/>
  <c r="Y35" i="502" s="1"/>
  <c r="Z35" i="502" s="1"/>
  <c r="K32" i="502"/>
  <c r="L32" i="502" s="1"/>
  <c r="Q32" i="502" s="1"/>
  <c r="AA32" i="502" s="1"/>
  <c r="J33" i="502" s="1"/>
  <c r="N33" i="502" s="1"/>
  <c r="P33" i="502" s="1"/>
  <c r="K33" i="501"/>
  <c r="L33" i="501" s="1"/>
  <c r="Q33" i="501" s="1"/>
  <c r="AA33" i="501" s="1"/>
  <c r="J34" i="501" s="1"/>
  <c r="N34" i="501" s="1"/>
  <c r="P34" i="501" s="1"/>
  <c r="W36" i="501"/>
  <c r="X36" i="501" s="1"/>
  <c r="M37" i="501"/>
  <c r="D38" i="501"/>
  <c r="O37" i="501"/>
  <c r="U37" i="501"/>
  <c r="R37" i="501"/>
  <c r="S37" i="501"/>
  <c r="C40" i="501"/>
  <c r="H39" i="501"/>
  <c r="E39" i="501"/>
  <c r="T39" i="501"/>
  <c r="V35" i="501"/>
  <c r="Y35" i="501" s="1"/>
  <c r="X35" i="501"/>
  <c r="C39" i="500"/>
  <c r="E38" i="500"/>
  <c r="H38" i="500"/>
  <c r="T38" i="500"/>
  <c r="V35" i="500"/>
  <c r="Y35" i="500" s="1"/>
  <c r="Z35" i="500" s="1"/>
  <c r="W36" i="500"/>
  <c r="X36" i="500" s="1"/>
  <c r="K32" i="500"/>
  <c r="L32" i="500" s="1"/>
  <c r="Q32" i="500" s="1"/>
  <c r="AA32" i="500" s="1"/>
  <c r="J33" i="500" s="1"/>
  <c r="N33" i="500" s="1"/>
  <c r="P33" i="500" s="1"/>
  <c r="M37" i="500"/>
  <c r="D38" i="500"/>
  <c r="O37" i="500"/>
  <c r="R37" i="500"/>
  <c r="U37" i="500"/>
  <c r="S37" i="500"/>
  <c r="Z34" i="499"/>
  <c r="K32" i="499"/>
  <c r="L32" i="499" s="1"/>
  <c r="Q32" i="499" s="1"/>
  <c r="AA32" i="499" s="1"/>
  <c r="J33" i="499" s="1"/>
  <c r="N33" i="499" s="1"/>
  <c r="P33" i="499" s="1"/>
  <c r="W36" i="499"/>
  <c r="X36" i="499" s="1"/>
  <c r="C40" i="499"/>
  <c r="E39" i="499"/>
  <c r="H39" i="499"/>
  <c r="T39" i="499"/>
  <c r="V35" i="499"/>
  <c r="Y35" i="499" s="1"/>
  <c r="M37" i="499"/>
  <c r="D38" i="499"/>
  <c r="O37" i="499"/>
  <c r="R37" i="499"/>
  <c r="U37" i="499"/>
  <c r="S37" i="499"/>
  <c r="X35" i="499"/>
  <c r="Z35" i="499" s="1"/>
  <c r="Z34" i="498"/>
  <c r="K32" i="498"/>
  <c r="L32" i="498" s="1"/>
  <c r="Q32" i="498" s="1"/>
  <c r="AA32" i="498" s="1"/>
  <c r="J33" i="498" s="1"/>
  <c r="N33" i="498" s="1"/>
  <c r="P33" i="498" s="1"/>
  <c r="W36" i="498"/>
  <c r="X36" i="498"/>
  <c r="V35" i="498"/>
  <c r="Y35" i="498" s="1"/>
  <c r="X35" i="498"/>
  <c r="Z35" i="498" s="1"/>
  <c r="M37" i="498"/>
  <c r="D38" i="498"/>
  <c r="O37" i="498"/>
  <c r="R37" i="498"/>
  <c r="U37" i="498"/>
  <c r="S37" i="498"/>
  <c r="C41" i="498"/>
  <c r="H40" i="498"/>
  <c r="E40" i="498"/>
  <c r="T40" i="498"/>
  <c r="K33" i="497"/>
  <c r="L33" i="497" s="1"/>
  <c r="Q33" i="497" s="1"/>
  <c r="AA33" i="497" s="1"/>
  <c r="J34" i="497" s="1"/>
  <c r="N34" i="497" s="1"/>
  <c r="P34" i="497" s="1"/>
  <c r="M37" i="497"/>
  <c r="D38" i="497"/>
  <c r="O37" i="497"/>
  <c r="S37" i="497"/>
  <c r="U37" i="497"/>
  <c r="R37" i="497"/>
  <c r="C40" i="497"/>
  <c r="E39" i="497"/>
  <c r="H39" i="497"/>
  <c r="T39" i="497"/>
  <c r="V35" i="497"/>
  <c r="Y35" i="497" s="1"/>
  <c r="Z35" i="497" s="1"/>
  <c r="W36" i="497"/>
  <c r="X36" i="497"/>
  <c r="Z34" i="496"/>
  <c r="M37" i="496"/>
  <c r="D38" i="496"/>
  <c r="O37" i="496"/>
  <c r="R37" i="496"/>
  <c r="U37" i="496"/>
  <c r="S37" i="496"/>
  <c r="V35" i="496"/>
  <c r="Y35" i="496" s="1"/>
  <c r="Z35" i="496" s="1"/>
  <c r="K32" i="496"/>
  <c r="L32" i="496" s="1"/>
  <c r="Q32" i="496" s="1"/>
  <c r="AA32" i="496" s="1"/>
  <c r="J33" i="496" s="1"/>
  <c r="N33" i="496" s="1"/>
  <c r="P33" i="496" s="1"/>
  <c r="W36" i="496"/>
  <c r="X36" i="496" s="1"/>
  <c r="C39" i="496"/>
  <c r="E38" i="496"/>
  <c r="H38" i="496"/>
  <c r="T38" i="496"/>
  <c r="Z34" i="495"/>
  <c r="K33" i="495"/>
  <c r="L33" i="495" s="1"/>
  <c r="Q33" i="495" s="1"/>
  <c r="AA33" i="495" s="1"/>
  <c r="J34" i="495" s="1"/>
  <c r="N34" i="495" s="1"/>
  <c r="P34" i="495" s="1"/>
  <c r="W36" i="495"/>
  <c r="X36" i="495"/>
  <c r="M37" i="495"/>
  <c r="D38" i="495"/>
  <c r="O37" i="495"/>
  <c r="R37" i="495"/>
  <c r="U37" i="495"/>
  <c r="S37" i="495"/>
  <c r="V35" i="495"/>
  <c r="Y35" i="495" s="1"/>
  <c r="X35" i="495"/>
  <c r="Z35" i="495" s="1"/>
  <c r="C42" i="495"/>
  <c r="E41" i="495"/>
  <c r="H41" i="495"/>
  <c r="T41" i="495"/>
  <c r="K33" i="494"/>
  <c r="L33" i="494" s="1"/>
  <c r="Q33" i="494" s="1"/>
  <c r="AA33" i="494" s="1"/>
  <c r="J34" i="494" s="1"/>
  <c r="P36" i="494"/>
  <c r="M37" i="494"/>
  <c r="N37" i="494" s="1"/>
  <c r="O37" i="494"/>
  <c r="D38" i="494"/>
  <c r="R37" i="494"/>
  <c r="U37" i="494"/>
  <c r="S37" i="494"/>
  <c r="C40" i="494"/>
  <c r="E39" i="494"/>
  <c r="H39" i="494"/>
  <c r="T39" i="494"/>
  <c r="V35" i="494"/>
  <c r="Y35" i="494" s="1"/>
  <c r="X35" i="494"/>
  <c r="Z35" i="494" s="1"/>
  <c r="W36" i="494"/>
  <c r="X36" i="494" s="1"/>
  <c r="P36" i="493"/>
  <c r="K32" i="493"/>
  <c r="L32" i="493" s="1"/>
  <c r="Q32" i="493" s="1"/>
  <c r="AA32" i="493" s="1"/>
  <c r="J33" i="493" s="1"/>
  <c r="C39" i="493"/>
  <c r="E38" i="493"/>
  <c r="H38" i="493"/>
  <c r="T38" i="493"/>
  <c r="W36" i="493"/>
  <c r="X36" i="493" s="1"/>
  <c r="V35" i="493"/>
  <c r="Y35" i="493" s="1"/>
  <c r="Z35" i="493" s="1"/>
  <c r="M37" i="493"/>
  <c r="N37" i="493" s="1"/>
  <c r="D38" i="493"/>
  <c r="O37" i="493"/>
  <c r="R37" i="493"/>
  <c r="U37" i="493"/>
  <c r="S37" i="493"/>
  <c r="P36" i="492"/>
  <c r="K33" i="492"/>
  <c r="L33" i="492" s="1"/>
  <c r="Q33" i="492" s="1"/>
  <c r="AA33" i="492" s="1"/>
  <c r="J34" i="492" s="1"/>
  <c r="C40" i="492"/>
  <c r="E39" i="492"/>
  <c r="H39" i="492"/>
  <c r="T39" i="492"/>
  <c r="M37" i="492"/>
  <c r="N37" i="492" s="1"/>
  <c r="D38" i="492"/>
  <c r="O37" i="492"/>
  <c r="R37" i="492"/>
  <c r="S37" i="492"/>
  <c r="U37" i="492"/>
  <c r="V35" i="492"/>
  <c r="Y35" i="492" s="1"/>
  <c r="Z35" i="492" s="1"/>
  <c r="W36" i="492"/>
  <c r="X36" i="492" s="1"/>
  <c r="K33" i="491"/>
  <c r="L33" i="491" s="1"/>
  <c r="Q33" i="491" s="1"/>
  <c r="AA33" i="491" s="1"/>
  <c r="J34" i="491" s="1"/>
  <c r="M37" i="491"/>
  <c r="N37" i="491" s="1"/>
  <c r="P37" i="491" s="1"/>
  <c r="O37" i="491"/>
  <c r="D38" i="491"/>
  <c r="R37" i="491"/>
  <c r="U37" i="491"/>
  <c r="S37" i="491"/>
  <c r="V35" i="491"/>
  <c r="Y35" i="491" s="1"/>
  <c r="X35" i="491"/>
  <c r="W36" i="491"/>
  <c r="X36" i="491" s="1"/>
  <c r="C40" i="491"/>
  <c r="E39" i="491"/>
  <c r="H39" i="491"/>
  <c r="T39" i="491"/>
  <c r="P36" i="490"/>
  <c r="Z34" i="490"/>
  <c r="K32" i="490"/>
  <c r="L32" i="490" s="1"/>
  <c r="Q32" i="490" s="1"/>
  <c r="AA32" i="490" s="1"/>
  <c r="J33" i="490" s="1"/>
  <c r="W36" i="490"/>
  <c r="X36" i="490"/>
  <c r="C41" i="490"/>
  <c r="H40" i="490"/>
  <c r="E40" i="490"/>
  <c r="T40" i="490"/>
  <c r="V35" i="490"/>
  <c r="Y35" i="490" s="1"/>
  <c r="M37" i="490"/>
  <c r="N37" i="490" s="1"/>
  <c r="P37" i="490" s="1"/>
  <c r="D38" i="490"/>
  <c r="O37" i="490"/>
  <c r="R37" i="490"/>
  <c r="U37" i="490"/>
  <c r="S37" i="490"/>
  <c r="X35" i="490"/>
  <c r="K33" i="489"/>
  <c r="L33" i="489" s="1"/>
  <c r="Q33" i="489" s="1"/>
  <c r="AA33" i="489" s="1"/>
  <c r="J34" i="489" s="1"/>
  <c r="N34" i="489" s="1"/>
  <c r="P34" i="489" s="1"/>
  <c r="W36" i="489"/>
  <c r="C40" i="489"/>
  <c r="H39" i="489"/>
  <c r="E39" i="489"/>
  <c r="T39" i="489"/>
  <c r="O37" i="489"/>
  <c r="D38" i="489"/>
  <c r="M37" i="489"/>
  <c r="R37" i="489"/>
  <c r="U37" i="489"/>
  <c r="S37" i="489"/>
  <c r="V35" i="489"/>
  <c r="Y35" i="489" s="1"/>
  <c r="X35" i="489"/>
  <c r="Z35" i="489" s="1"/>
  <c r="K33" i="488"/>
  <c r="L33" i="488" s="1"/>
  <c r="Q33" i="488" s="1"/>
  <c r="AA33" i="488" s="1"/>
  <c r="J34" i="488" s="1"/>
  <c r="N34" i="488" s="1"/>
  <c r="P34" i="488" s="1"/>
  <c r="M37" i="488"/>
  <c r="D38" i="488"/>
  <c r="O37" i="488"/>
  <c r="U37" i="488"/>
  <c r="R37" i="488"/>
  <c r="S37" i="488"/>
  <c r="V35" i="488"/>
  <c r="Y35" i="488" s="1"/>
  <c r="Z35" i="488" s="1"/>
  <c r="W36" i="488"/>
  <c r="X36" i="488"/>
  <c r="C39" i="488"/>
  <c r="E38" i="488"/>
  <c r="H38" i="488"/>
  <c r="T38" i="488"/>
  <c r="M37" i="487"/>
  <c r="D38" i="487"/>
  <c r="O37" i="487"/>
  <c r="R37" i="487"/>
  <c r="U37" i="487"/>
  <c r="S37" i="487"/>
  <c r="W36" i="487"/>
  <c r="X36" i="487"/>
  <c r="C39" i="487"/>
  <c r="E38" i="487"/>
  <c r="H38" i="487"/>
  <c r="T38" i="487"/>
  <c r="V35" i="487"/>
  <c r="Y35" i="487" s="1"/>
  <c r="K32" i="487"/>
  <c r="L32" i="487" s="1"/>
  <c r="Q32" i="487" s="1"/>
  <c r="AA32" i="487" s="1"/>
  <c r="J33" i="487" s="1"/>
  <c r="N33" i="487" s="1"/>
  <c r="P33" i="487" s="1"/>
  <c r="X35" i="487"/>
  <c r="C40" i="486"/>
  <c r="E39" i="486"/>
  <c r="H39" i="486"/>
  <c r="T39" i="486"/>
  <c r="K33" i="486"/>
  <c r="L33" i="486" s="1"/>
  <c r="Q33" i="486" s="1"/>
  <c r="AA33" i="486" s="1"/>
  <c r="J34" i="486" s="1"/>
  <c r="N34" i="486" s="1"/>
  <c r="P34" i="486" s="1"/>
  <c r="M37" i="486"/>
  <c r="D38" i="486"/>
  <c r="O37" i="486"/>
  <c r="R37" i="486"/>
  <c r="U37" i="486"/>
  <c r="S37" i="486"/>
  <c r="V35" i="486"/>
  <c r="Y35" i="486" s="1"/>
  <c r="W36" i="486"/>
  <c r="X36" i="486" s="1"/>
  <c r="X35" i="486"/>
  <c r="K34" i="485"/>
  <c r="L34" i="485" s="1"/>
  <c r="Q34" i="485" s="1"/>
  <c r="AA34" i="485" s="1"/>
  <c r="J35" i="485" s="1"/>
  <c r="N35" i="485" s="1"/>
  <c r="P35" i="485" s="1"/>
  <c r="C41" i="485"/>
  <c r="H40" i="485"/>
  <c r="E40" i="485"/>
  <c r="T40" i="485"/>
  <c r="M37" i="485"/>
  <c r="O37" i="485"/>
  <c r="D38" i="485"/>
  <c r="U37" i="485"/>
  <c r="S37" i="485"/>
  <c r="R37" i="485"/>
  <c r="V35" i="485"/>
  <c r="Y35" i="485" s="1"/>
  <c r="X35" i="485"/>
  <c r="Z35" i="485" s="1"/>
  <c r="W36" i="485"/>
  <c r="X36" i="485" s="1"/>
  <c r="M28" i="4"/>
  <c r="U28" i="4"/>
  <c r="V2" i="2"/>
  <c r="E9" i="4"/>
  <c r="P23" i="4"/>
  <c r="O28" i="4"/>
  <c r="G31" i="4"/>
  <c r="H31" i="4"/>
  <c r="B32" i="4"/>
  <c r="D29" i="4"/>
  <c r="N24" i="4"/>
  <c r="E31" i="4"/>
  <c r="C32" i="4"/>
  <c r="A31" i="4"/>
  <c r="Z35" i="548" l="1"/>
  <c r="K33" i="548"/>
  <c r="L33" i="548" s="1"/>
  <c r="Q33" i="548" s="1"/>
  <c r="AA33" i="548" s="1"/>
  <c r="J34" i="548" s="1"/>
  <c r="N34" i="548" s="1"/>
  <c r="P34" i="548" s="1"/>
  <c r="D39" i="548"/>
  <c r="O38" i="548"/>
  <c r="M38" i="548"/>
  <c r="R38" i="548"/>
  <c r="U38" i="548"/>
  <c r="S38" i="548"/>
  <c r="V36" i="548"/>
  <c r="Y36" i="548" s="1"/>
  <c r="Z36" i="548" s="1"/>
  <c r="C43" i="548"/>
  <c r="E42" i="548"/>
  <c r="H42" i="548"/>
  <c r="T42" i="548"/>
  <c r="W37" i="548"/>
  <c r="X37" i="548"/>
  <c r="K34" i="547"/>
  <c r="L34" i="547" s="1"/>
  <c r="Q34" i="547" s="1"/>
  <c r="AA34" i="547" s="1"/>
  <c r="J35" i="547" s="1"/>
  <c r="N35" i="547" s="1"/>
  <c r="P35" i="547" s="1"/>
  <c r="D39" i="547"/>
  <c r="O38" i="547"/>
  <c r="M38" i="547"/>
  <c r="R38" i="547"/>
  <c r="U38" i="547"/>
  <c r="S38" i="547"/>
  <c r="V36" i="547"/>
  <c r="Y36" i="547" s="1"/>
  <c r="Z36" i="547" s="1"/>
  <c r="W37" i="547"/>
  <c r="C41" i="547"/>
  <c r="E40" i="547"/>
  <c r="H40" i="547"/>
  <c r="T40" i="547"/>
  <c r="K34" i="546"/>
  <c r="L34" i="546" s="1"/>
  <c r="Q34" i="546" s="1"/>
  <c r="AA34" i="546" s="1"/>
  <c r="J35" i="546" s="1"/>
  <c r="N35" i="546" s="1"/>
  <c r="P35" i="546" s="1"/>
  <c r="W37" i="546"/>
  <c r="X37" i="546" s="1"/>
  <c r="M38" i="546"/>
  <c r="D39" i="546"/>
  <c r="O38" i="546"/>
  <c r="S38" i="546"/>
  <c r="R38" i="546"/>
  <c r="U38" i="546"/>
  <c r="C42" i="546"/>
  <c r="H41" i="546"/>
  <c r="E41" i="546"/>
  <c r="T41" i="546"/>
  <c r="V36" i="546"/>
  <c r="Y36" i="546" s="1"/>
  <c r="Z36" i="546" s="1"/>
  <c r="Z35" i="545"/>
  <c r="K33" i="545"/>
  <c r="L33" i="545" s="1"/>
  <c r="Q33" i="545" s="1"/>
  <c r="AA33" i="545" s="1"/>
  <c r="J34" i="545" s="1"/>
  <c r="N34" i="545" s="1"/>
  <c r="P34" i="545" s="1"/>
  <c r="V36" i="545"/>
  <c r="Y36" i="545" s="1"/>
  <c r="Z36" i="545" s="1"/>
  <c r="W37" i="545"/>
  <c r="D39" i="545"/>
  <c r="O38" i="545"/>
  <c r="M38" i="545"/>
  <c r="R38" i="545"/>
  <c r="U38" i="545"/>
  <c r="S38" i="545"/>
  <c r="C40" i="545"/>
  <c r="H39" i="545"/>
  <c r="E39" i="545"/>
  <c r="T39" i="545"/>
  <c r="Z35" i="544"/>
  <c r="K33" i="544"/>
  <c r="L33" i="544" s="1"/>
  <c r="Q33" i="544" s="1"/>
  <c r="AA33" i="544" s="1"/>
  <c r="J34" i="544" s="1"/>
  <c r="N34" i="544" s="1"/>
  <c r="P34" i="544" s="1"/>
  <c r="W37" i="544"/>
  <c r="C40" i="544"/>
  <c r="H39" i="544"/>
  <c r="E39" i="544"/>
  <c r="T39" i="544"/>
  <c r="D39" i="544"/>
  <c r="O38" i="544"/>
  <c r="M38" i="544"/>
  <c r="R38" i="544"/>
  <c r="U38" i="544"/>
  <c r="S38" i="544"/>
  <c r="V36" i="544"/>
  <c r="Y36" i="544" s="1"/>
  <c r="Z36" i="544" s="1"/>
  <c r="K34" i="543"/>
  <c r="L34" i="543" s="1"/>
  <c r="Q34" i="543" s="1"/>
  <c r="AA34" i="543" s="1"/>
  <c r="J35" i="543" s="1"/>
  <c r="N35" i="543" s="1"/>
  <c r="P35" i="543" s="1"/>
  <c r="D39" i="543"/>
  <c r="O38" i="543"/>
  <c r="M38" i="543"/>
  <c r="U38" i="543"/>
  <c r="R38" i="543"/>
  <c r="S38" i="543"/>
  <c r="C41" i="543"/>
  <c r="E40" i="543"/>
  <c r="H40" i="543"/>
  <c r="T40" i="543"/>
  <c r="W37" i="543"/>
  <c r="X37" i="543" s="1"/>
  <c r="V36" i="543"/>
  <c r="Y36" i="543" s="1"/>
  <c r="Z36" i="543" s="1"/>
  <c r="K34" i="542"/>
  <c r="L34" i="542" s="1"/>
  <c r="Q34" i="542" s="1"/>
  <c r="AA34" i="542" s="1"/>
  <c r="J35" i="542" s="1"/>
  <c r="N35" i="542" s="1"/>
  <c r="P35" i="542" s="1"/>
  <c r="W37" i="542"/>
  <c r="X37" i="542" s="1"/>
  <c r="D39" i="542"/>
  <c r="O38" i="542"/>
  <c r="M38" i="542"/>
  <c r="R38" i="542"/>
  <c r="U38" i="542"/>
  <c r="S38" i="542"/>
  <c r="C41" i="542"/>
  <c r="H40" i="542"/>
  <c r="E40" i="542"/>
  <c r="T40" i="542"/>
  <c r="V36" i="542"/>
  <c r="Y36" i="542" s="1"/>
  <c r="Z36" i="542" s="1"/>
  <c r="W37" i="541"/>
  <c r="C41" i="541"/>
  <c r="E40" i="541"/>
  <c r="H40" i="541"/>
  <c r="T40" i="541"/>
  <c r="V36" i="541"/>
  <c r="Y36" i="541" s="1"/>
  <c r="Z36" i="541" s="1"/>
  <c r="D39" i="541"/>
  <c r="O38" i="541"/>
  <c r="M38" i="541"/>
  <c r="S38" i="541"/>
  <c r="R38" i="541"/>
  <c r="U38" i="541"/>
  <c r="K34" i="541"/>
  <c r="L34" i="541" s="1"/>
  <c r="Q34" i="541" s="1"/>
  <c r="AA34" i="541" s="1"/>
  <c r="J35" i="541" s="1"/>
  <c r="N35" i="541" s="1"/>
  <c r="P35" i="541" s="1"/>
  <c r="Z35" i="540"/>
  <c r="W37" i="540"/>
  <c r="C41" i="540"/>
  <c r="E40" i="540"/>
  <c r="H40" i="540"/>
  <c r="T40" i="540"/>
  <c r="M38" i="540"/>
  <c r="D39" i="540"/>
  <c r="O38" i="540"/>
  <c r="S38" i="540"/>
  <c r="U38" i="540"/>
  <c r="R38" i="540"/>
  <c r="V36" i="540"/>
  <c r="Y36" i="540" s="1"/>
  <c r="Z36" i="540" s="1"/>
  <c r="K34" i="540"/>
  <c r="L34" i="540" s="1"/>
  <c r="Q34" i="540" s="1"/>
  <c r="AA34" i="540" s="1"/>
  <c r="J35" i="540" s="1"/>
  <c r="N35" i="540" s="1"/>
  <c r="P35" i="540" s="1"/>
  <c r="Z35" i="539"/>
  <c r="K33" i="539"/>
  <c r="L33" i="539" s="1"/>
  <c r="Q33" i="539" s="1"/>
  <c r="AA33" i="539" s="1"/>
  <c r="J34" i="539" s="1"/>
  <c r="N34" i="539" s="1"/>
  <c r="P34" i="539" s="1"/>
  <c r="D39" i="539"/>
  <c r="O38" i="539"/>
  <c r="M38" i="539"/>
  <c r="R38" i="539"/>
  <c r="U38" i="539"/>
  <c r="S38" i="539"/>
  <c r="C42" i="539"/>
  <c r="E41" i="539"/>
  <c r="H41" i="539"/>
  <c r="T41" i="539"/>
  <c r="V36" i="539"/>
  <c r="Y36" i="539" s="1"/>
  <c r="Z36" i="539" s="1"/>
  <c r="W37" i="539"/>
  <c r="K34" i="538"/>
  <c r="L34" i="538" s="1"/>
  <c r="Q34" i="538" s="1"/>
  <c r="AA34" i="538" s="1"/>
  <c r="J35" i="538" s="1"/>
  <c r="N35" i="538" s="1"/>
  <c r="P35" i="538" s="1"/>
  <c r="W37" i="538"/>
  <c r="X37" i="538" s="1"/>
  <c r="C41" i="538"/>
  <c r="H40" i="538"/>
  <c r="E40" i="538"/>
  <c r="T40" i="538"/>
  <c r="D39" i="538"/>
  <c r="M38" i="538"/>
  <c r="O38" i="538"/>
  <c r="R38" i="538"/>
  <c r="S38" i="538"/>
  <c r="U38" i="538"/>
  <c r="V36" i="538"/>
  <c r="Y36" i="538" s="1"/>
  <c r="Z36" i="538" s="1"/>
  <c r="Z35" i="537"/>
  <c r="K33" i="537"/>
  <c r="L33" i="537" s="1"/>
  <c r="Q33" i="537" s="1"/>
  <c r="AA33" i="537" s="1"/>
  <c r="J34" i="537" s="1"/>
  <c r="N34" i="537" s="1"/>
  <c r="P34" i="537" s="1"/>
  <c r="V36" i="537"/>
  <c r="Y36" i="537" s="1"/>
  <c r="D39" i="537"/>
  <c r="O38" i="537"/>
  <c r="M38" i="537"/>
  <c r="R38" i="537"/>
  <c r="U38" i="537"/>
  <c r="S38" i="537"/>
  <c r="X36" i="537"/>
  <c r="W37" i="537"/>
  <c r="X37" i="537" s="1"/>
  <c r="C40" i="537"/>
  <c r="H39" i="537"/>
  <c r="E39" i="537"/>
  <c r="T39" i="537"/>
  <c r="K33" i="536"/>
  <c r="L33" i="536" s="1"/>
  <c r="Q33" i="536" s="1"/>
  <c r="AA33" i="536" s="1"/>
  <c r="J34" i="536" s="1"/>
  <c r="N34" i="536" s="1"/>
  <c r="P34" i="536" s="1"/>
  <c r="D39" i="536"/>
  <c r="O38" i="536"/>
  <c r="M38" i="536"/>
  <c r="R38" i="536"/>
  <c r="U38" i="536"/>
  <c r="S38" i="536"/>
  <c r="C41" i="536"/>
  <c r="H40" i="536"/>
  <c r="E40" i="536"/>
  <c r="T40" i="536"/>
  <c r="W37" i="536"/>
  <c r="X37" i="536" s="1"/>
  <c r="V36" i="536"/>
  <c r="Y36" i="536" s="1"/>
  <c r="Z36" i="536" s="1"/>
  <c r="K33" i="535"/>
  <c r="L33" i="535" s="1"/>
  <c r="Q33" i="535" s="1"/>
  <c r="AA33" i="535" s="1"/>
  <c r="J34" i="535" s="1"/>
  <c r="N34" i="535" s="1"/>
  <c r="P34" i="535" s="1"/>
  <c r="W37" i="535"/>
  <c r="D39" i="535"/>
  <c r="O38" i="535"/>
  <c r="M38" i="535"/>
  <c r="R38" i="535"/>
  <c r="U38" i="535"/>
  <c r="S38" i="535"/>
  <c r="C40" i="535"/>
  <c r="E39" i="535"/>
  <c r="H39" i="535"/>
  <c r="T39" i="535"/>
  <c r="V36" i="535"/>
  <c r="Y36" i="535" s="1"/>
  <c r="Z36" i="535" s="1"/>
  <c r="Z35" i="534"/>
  <c r="K34" i="534"/>
  <c r="L34" i="534" s="1"/>
  <c r="Q34" i="534" s="1"/>
  <c r="AA34" i="534" s="1"/>
  <c r="J35" i="534" s="1"/>
  <c r="N35" i="534" s="1"/>
  <c r="P35" i="534" s="1"/>
  <c r="C40" i="534"/>
  <c r="H39" i="534"/>
  <c r="E39" i="534"/>
  <c r="T39" i="534"/>
  <c r="V36" i="534"/>
  <c r="Y36" i="534" s="1"/>
  <c r="Z36" i="534" s="1"/>
  <c r="W37" i="534"/>
  <c r="D39" i="534"/>
  <c r="O38" i="534"/>
  <c r="M38" i="534"/>
  <c r="R38" i="534"/>
  <c r="U38" i="534"/>
  <c r="S38" i="534"/>
  <c r="K34" i="533"/>
  <c r="L34" i="533" s="1"/>
  <c r="Q34" i="533" s="1"/>
  <c r="AA34" i="533" s="1"/>
  <c r="J35" i="533" s="1"/>
  <c r="N35" i="533" s="1"/>
  <c r="P35" i="533" s="1"/>
  <c r="X37" i="533"/>
  <c r="W37" i="533"/>
  <c r="C41" i="533"/>
  <c r="E40" i="533"/>
  <c r="H40" i="533"/>
  <c r="T40" i="533"/>
  <c r="D39" i="533"/>
  <c r="O38" i="533"/>
  <c r="M38" i="533"/>
  <c r="U38" i="533"/>
  <c r="R38" i="533"/>
  <c r="S38" i="533"/>
  <c r="V36" i="533"/>
  <c r="Y36" i="533" s="1"/>
  <c r="Z36" i="533" s="1"/>
  <c r="K34" i="532"/>
  <c r="L34" i="532" s="1"/>
  <c r="Q34" i="532" s="1"/>
  <c r="AA34" i="532" s="1"/>
  <c r="J35" i="532" s="1"/>
  <c r="N35" i="532" s="1"/>
  <c r="P35" i="532" s="1"/>
  <c r="W37" i="532"/>
  <c r="X37" i="532" s="1"/>
  <c r="C41" i="532"/>
  <c r="E40" i="532"/>
  <c r="H40" i="532"/>
  <c r="T40" i="532"/>
  <c r="D39" i="532"/>
  <c r="O38" i="532"/>
  <c r="M38" i="532"/>
  <c r="U38" i="532"/>
  <c r="R38" i="532"/>
  <c r="S38" i="532"/>
  <c r="V36" i="532"/>
  <c r="Y36" i="532" s="1"/>
  <c r="Z36" i="532" s="1"/>
  <c r="Z35" i="531"/>
  <c r="K34" i="531"/>
  <c r="L34" i="531" s="1"/>
  <c r="Q34" i="531" s="1"/>
  <c r="AA34" i="531" s="1"/>
  <c r="J35" i="531" s="1"/>
  <c r="N35" i="531" s="1"/>
  <c r="P35" i="531" s="1"/>
  <c r="C41" i="531"/>
  <c r="E40" i="531"/>
  <c r="H40" i="531"/>
  <c r="T40" i="531"/>
  <c r="W37" i="531"/>
  <c r="X37" i="531"/>
  <c r="V36" i="531"/>
  <c r="Y36" i="531" s="1"/>
  <c r="Z36" i="531" s="1"/>
  <c r="D39" i="531"/>
  <c r="O38" i="531"/>
  <c r="M38" i="531"/>
  <c r="U38" i="531"/>
  <c r="R38" i="531"/>
  <c r="S38" i="531"/>
  <c r="K34" i="530"/>
  <c r="L34" i="530" s="1"/>
  <c r="Q34" i="530" s="1"/>
  <c r="AA34" i="530" s="1"/>
  <c r="J35" i="530" s="1"/>
  <c r="N35" i="530" s="1"/>
  <c r="P35" i="530" s="1"/>
  <c r="C41" i="530"/>
  <c r="E40" i="530"/>
  <c r="H40" i="530"/>
  <c r="T40" i="530"/>
  <c r="W37" i="530"/>
  <c r="V36" i="530"/>
  <c r="Y36" i="530" s="1"/>
  <c r="Z36" i="530" s="1"/>
  <c r="D39" i="530"/>
  <c r="O38" i="530"/>
  <c r="M38" i="530"/>
  <c r="S38" i="530"/>
  <c r="U38" i="530"/>
  <c r="R38" i="530"/>
  <c r="W37" i="529"/>
  <c r="C41" i="529"/>
  <c r="E40" i="529"/>
  <c r="H40" i="529"/>
  <c r="T40" i="529"/>
  <c r="D39" i="529"/>
  <c r="O38" i="529"/>
  <c r="M38" i="529"/>
  <c r="R38" i="529"/>
  <c r="U38" i="529"/>
  <c r="S38" i="529"/>
  <c r="V36" i="529"/>
  <c r="Y36" i="529" s="1"/>
  <c r="Z36" i="529" s="1"/>
  <c r="K34" i="529"/>
  <c r="L34" i="529" s="1"/>
  <c r="Q34" i="529" s="1"/>
  <c r="AA34" i="529" s="1"/>
  <c r="J35" i="529" s="1"/>
  <c r="N35" i="529" s="1"/>
  <c r="P35" i="529" s="1"/>
  <c r="Z35" i="528"/>
  <c r="K33" i="528"/>
  <c r="L33" i="528" s="1"/>
  <c r="Q33" i="528" s="1"/>
  <c r="AA33" i="528" s="1"/>
  <c r="J34" i="528" s="1"/>
  <c r="N34" i="528" s="1"/>
  <c r="P34" i="528" s="1"/>
  <c r="W37" i="528"/>
  <c r="M38" i="528"/>
  <c r="D39" i="528"/>
  <c r="O38" i="528"/>
  <c r="R38" i="528"/>
  <c r="U38" i="528"/>
  <c r="S38" i="528"/>
  <c r="V36" i="528"/>
  <c r="Y36" i="528" s="1"/>
  <c r="Z36" i="528" s="1"/>
  <c r="C41" i="528"/>
  <c r="E40" i="528"/>
  <c r="H40" i="528"/>
  <c r="T40" i="528"/>
  <c r="D40" i="527"/>
  <c r="O39" i="527"/>
  <c r="M39" i="527"/>
  <c r="U39" i="527"/>
  <c r="R39" i="527"/>
  <c r="S39" i="527"/>
  <c r="C41" i="527"/>
  <c r="E40" i="527"/>
  <c r="H40" i="527"/>
  <c r="T40" i="527"/>
  <c r="V37" i="527"/>
  <c r="Y37" i="527" s="1"/>
  <c r="X37" i="527"/>
  <c r="W38" i="527"/>
  <c r="X38" i="527" s="1"/>
  <c r="K34" i="527"/>
  <c r="L34" i="527" s="1"/>
  <c r="Q34" i="527" s="1"/>
  <c r="AA34" i="527" s="1"/>
  <c r="J35" i="527" s="1"/>
  <c r="N35" i="527" s="1"/>
  <c r="P35" i="527" s="1"/>
  <c r="K34" i="526"/>
  <c r="L34" i="526" s="1"/>
  <c r="Q34" i="526" s="1"/>
  <c r="AA34" i="526" s="1"/>
  <c r="J35" i="526" s="1"/>
  <c r="N35" i="526" s="1"/>
  <c r="P35" i="526" s="1"/>
  <c r="D39" i="526"/>
  <c r="O38" i="526"/>
  <c r="M38" i="526"/>
  <c r="U38" i="526"/>
  <c r="R38" i="526"/>
  <c r="S38" i="526"/>
  <c r="C41" i="526"/>
  <c r="E40" i="526"/>
  <c r="H40" i="526"/>
  <c r="T40" i="526"/>
  <c r="Z36" i="526"/>
  <c r="V36" i="526"/>
  <c r="Y36" i="526" s="1"/>
  <c r="W37" i="526"/>
  <c r="Z35" i="525"/>
  <c r="W37" i="525"/>
  <c r="C43" i="525"/>
  <c r="E42" i="525"/>
  <c r="H42" i="525"/>
  <c r="T42" i="525"/>
  <c r="K34" i="525"/>
  <c r="L34" i="525" s="1"/>
  <c r="Q34" i="525" s="1"/>
  <c r="AA34" i="525" s="1"/>
  <c r="J35" i="525" s="1"/>
  <c r="N35" i="525" s="1"/>
  <c r="P35" i="525" s="1"/>
  <c r="D39" i="525"/>
  <c r="O38" i="525"/>
  <c r="M38" i="525"/>
  <c r="U38" i="525"/>
  <c r="R38" i="525"/>
  <c r="S38" i="525"/>
  <c r="V36" i="525"/>
  <c r="Y36" i="525" s="1"/>
  <c r="Z36" i="525" s="1"/>
  <c r="C41" i="524"/>
  <c r="E40" i="524"/>
  <c r="H40" i="524"/>
  <c r="T40" i="524"/>
  <c r="D39" i="524"/>
  <c r="O38" i="524"/>
  <c r="M38" i="524"/>
  <c r="R38" i="524"/>
  <c r="U38" i="524"/>
  <c r="S38" i="524"/>
  <c r="V36" i="524"/>
  <c r="Y36" i="524" s="1"/>
  <c r="X36" i="524"/>
  <c r="Z36" i="524" s="1"/>
  <c r="X37" i="524"/>
  <c r="W37" i="524"/>
  <c r="K34" i="524"/>
  <c r="L34" i="524" s="1"/>
  <c r="Q34" i="524" s="1"/>
  <c r="AA34" i="524" s="1"/>
  <c r="J35" i="524" s="1"/>
  <c r="N35" i="524" s="1"/>
  <c r="P35" i="524" s="1"/>
  <c r="C41" i="523"/>
  <c r="H40" i="523"/>
  <c r="E40" i="523"/>
  <c r="T40" i="523"/>
  <c r="K34" i="523"/>
  <c r="L34" i="523" s="1"/>
  <c r="Q34" i="523" s="1"/>
  <c r="AA34" i="523" s="1"/>
  <c r="J35" i="523" s="1"/>
  <c r="N35" i="523" s="1"/>
  <c r="P35" i="523" s="1"/>
  <c r="W37" i="523"/>
  <c r="V36" i="523"/>
  <c r="Y36" i="523" s="1"/>
  <c r="Z36" i="523" s="1"/>
  <c r="D39" i="523"/>
  <c r="O38" i="523"/>
  <c r="M38" i="523"/>
  <c r="U38" i="523"/>
  <c r="R38" i="523"/>
  <c r="S38" i="523"/>
  <c r="V36" i="522"/>
  <c r="Y36" i="522" s="1"/>
  <c r="D39" i="522"/>
  <c r="O38" i="522"/>
  <c r="M38" i="522"/>
  <c r="R38" i="522"/>
  <c r="U38" i="522"/>
  <c r="S38" i="522"/>
  <c r="C41" i="522"/>
  <c r="H40" i="522"/>
  <c r="E40" i="522"/>
  <c r="T40" i="522"/>
  <c r="K34" i="522"/>
  <c r="L34" i="522" s="1"/>
  <c r="Q34" i="522" s="1"/>
  <c r="AA34" i="522" s="1"/>
  <c r="J35" i="522" s="1"/>
  <c r="N35" i="522" s="1"/>
  <c r="P35" i="522" s="1"/>
  <c r="W37" i="522"/>
  <c r="X37" i="522" s="1"/>
  <c r="X36" i="522"/>
  <c r="W37" i="521"/>
  <c r="X37" i="521"/>
  <c r="O38" i="521"/>
  <c r="D39" i="521"/>
  <c r="M38" i="521"/>
  <c r="U38" i="521"/>
  <c r="R38" i="521"/>
  <c r="S38" i="521"/>
  <c r="K34" i="521"/>
  <c r="L34" i="521" s="1"/>
  <c r="Q34" i="521" s="1"/>
  <c r="AA34" i="521" s="1"/>
  <c r="J35" i="521" s="1"/>
  <c r="N35" i="521" s="1"/>
  <c r="P35" i="521" s="1"/>
  <c r="V36" i="521"/>
  <c r="Y36" i="521" s="1"/>
  <c r="Z36" i="521" s="1"/>
  <c r="E41" i="521"/>
  <c r="C42" i="521"/>
  <c r="H41" i="521"/>
  <c r="T41" i="521"/>
  <c r="Z35" i="520"/>
  <c r="K35" i="520"/>
  <c r="L35" i="520" s="1"/>
  <c r="Q35" i="520" s="1"/>
  <c r="AA35" i="520" s="1"/>
  <c r="J36" i="520" s="1"/>
  <c r="N36" i="520" s="1"/>
  <c r="P36" i="520" s="1"/>
  <c r="W37" i="520"/>
  <c r="V36" i="520"/>
  <c r="Y36" i="520" s="1"/>
  <c r="C42" i="520"/>
  <c r="E41" i="520"/>
  <c r="H41" i="520"/>
  <c r="T41" i="520"/>
  <c r="D39" i="520"/>
  <c r="M38" i="520"/>
  <c r="O38" i="520"/>
  <c r="R38" i="520"/>
  <c r="U38" i="520"/>
  <c r="S38" i="520"/>
  <c r="X36" i="520"/>
  <c r="D40" i="519"/>
  <c r="O39" i="519"/>
  <c r="M39" i="519"/>
  <c r="N39" i="519" s="1"/>
  <c r="P39" i="519" s="1"/>
  <c r="R39" i="519"/>
  <c r="U39" i="519"/>
  <c r="S39" i="519"/>
  <c r="K33" i="519"/>
  <c r="L33" i="519" s="1"/>
  <c r="Q33" i="519" s="1"/>
  <c r="AA33" i="519" s="1"/>
  <c r="J34" i="519" s="1"/>
  <c r="W38" i="519"/>
  <c r="V37" i="519"/>
  <c r="Y37" i="519" s="1"/>
  <c r="Z37" i="519" s="1"/>
  <c r="C41" i="519"/>
  <c r="E40" i="519"/>
  <c r="H40" i="519"/>
  <c r="T40" i="519"/>
  <c r="P37" i="518"/>
  <c r="Z35" i="518"/>
  <c r="K34" i="518"/>
  <c r="L34" i="518" s="1"/>
  <c r="Q34" i="518" s="1"/>
  <c r="AA34" i="518" s="1"/>
  <c r="J35" i="518" s="1"/>
  <c r="V36" i="518"/>
  <c r="Y36" i="518" s="1"/>
  <c r="Z36" i="518" s="1"/>
  <c r="W37" i="518"/>
  <c r="D39" i="518"/>
  <c r="O38" i="518"/>
  <c r="M38" i="518"/>
  <c r="N38" i="518" s="1"/>
  <c r="R38" i="518"/>
  <c r="U38" i="518"/>
  <c r="S38" i="518"/>
  <c r="C41" i="518"/>
  <c r="H40" i="518"/>
  <c r="E40" i="518"/>
  <c r="T40" i="518"/>
  <c r="Z35" i="517"/>
  <c r="V36" i="517"/>
  <c r="Y36" i="517" s="1"/>
  <c r="Z36" i="517" s="1"/>
  <c r="C41" i="517"/>
  <c r="E40" i="517"/>
  <c r="H40" i="517"/>
  <c r="T40" i="517"/>
  <c r="W37" i="517"/>
  <c r="X37" i="517" s="1"/>
  <c r="K34" i="517"/>
  <c r="L34" i="517" s="1"/>
  <c r="Q34" i="517" s="1"/>
  <c r="AA34" i="517" s="1"/>
  <c r="J35" i="517" s="1"/>
  <c r="D39" i="517"/>
  <c r="O38" i="517"/>
  <c r="M38" i="517"/>
  <c r="N38" i="517" s="1"/>
  <c r="P38" i="517" s="1"/>
  <c r="R38" i="517"/>
  <c r="U38" i="517"/>
  <c r="S38" i="517"/>
  <c r="P37" i="517"/>
  <c r="D39" i="516"/>
  <c r="O38" i="516"/>
  <c r="M38" i="516"/>
  <c r="N38" i="516" s="1"/>
  <c r="U38" i="516"/>
  <c r="R38" i="516"/>
  <c r="S38" i="516"/>
  <c r="C41" i="516"/>
  <c r="H40" i="516"/>
  <c r="E40" i="516"/>
  <c r="T40" i="516"/>
  <c r="V36" i="516"/>
  <c r="Y36" i="516" s="1"/>
  <c r="W37" i="516"/>
  <c r="X37" i="516" s="1"/>
  <c r="X36" i="516"/>
  <c r="Z36" i="516" s="1"/>
  <c r="K34" i="516"/>
  <c r="L34" i="516" s="1"/>
  <c r="Q34" i="516" s="1"/>
  <c r="AA34" i="516" s="1"/>
  <c r="J35" i="516" s="1"/>
  <c r="K33" i="515"/>
  <c r="L33" i="515" s="1"/>
  <c r="Q33" i="515" s="1"/>
  <c r="AA33" i="515" s="1"/>
  <c r="J34" i="515" s="1"/>
  <c r="D39" i="515"/>
  <c r="O38" i="515"/>
  <c r="M38" i="515"/>
  <c r="N38" i="515" s="1"/>
  <c r="R38" i="515"/>
  <c r="U38" i="515"/>
  <c r="S38" i="515"/>
  <c r="P37" i="515"/>
  <c r="C40" i="515"/>
  <c r="E39" i="515"/>
  <c r="H39" i="515"/>
  <c r="T39" i="515"/>
  <c r="V36" i="515"/>
  <c r="Y36" i="515" s="1"/>
  <c r="Z36" i="515" s="1"/>
  <c r="W37" i="515"/>
  <c r="Z35" i="514"/>
  <c r="K33" i="514"/>
  <c r="L33" i="514" s="1"/>
  <c r="Q33" i="514" s="1"/>
  <c r="AA33" i="514" s="1"/>
  <c r="J34" i="514" s="1"/>
  <c r="W37" i="514"/>
  <c r="C40" i="514"/>
  <c r="E39" i="514"/>
  <c r="H39" i="514"/>
  <c r="T39" i="514"/>
  <c r="O38" i="514"/>
  <c r="M38" i="514"/>
  <c r="N38" i="514" s="1"/>
  <c r="D39" i="514"/>
  <c r="R38" i="514"/>
  <c r="U38" i="514"/>
  <c r="S38" i="514"/>
  <c r="P37" i="514"/>
  <c r="V36" i="514"/>
  <c r="Y36" i="514" s="1"/>
  <c r="Z36" i="514" s="1"/>
  <c r="K35" i="513"/>
  <c r="L35" i="513" s="1"/>
  <c r="Q35" i="513" s="1"/>
  <c r="AA35" i="513" s="1"/>
  <c r="J36" i="513" s="1"/>
  <c r="C41" i="513"/>
  <c r="E40" i="513"/>
  <c r="H40" i="513"/>
  <c r="T40" i="513"/>
  <c r="W37" i="513"/>
  <c r="P37" i="513"/>
  <c r="D39" i="513"/>
  <c r="O38" i="513"/>
  <c r="M38" i="513"/>
  <c r="N38" i="513" s="1"/>
  <c r="P38" i="513" s="1"/>
  <c r="U38" i="513"/>
  <c r="R38" i="513"/>
  <c r="S38" i="513"/>
  <c r="V36" i="513"/>
  <c r="Y36" i="513" s="1"/>
  <c r="Z36" i="513" s="1"/>
  <c r="P37" i="512"/>
  <c r="Z35" i="512"/>
  <c r="K33" i="512"/>
  <c r="L33" i="512" s="1"/>
  <c r="Q33" i="512" s="1"/>
  <c r="AA33" i="512" s="1"/>
  <c r="J34" i="512" s="1"/>
  <c r="V36" i="512"/>
  <c r="Y36" i="512" s="1"/>
  <c r="Z36" i="512" s="1"/>
  <c r="W37" i="512"/>
  <c r="C40" i="512"/>
  <c r="E39" i="512"/>
  <c r="H39" i="512"/>
  <c r="T39" i="512"/>
  <c r="D39" i="512"/>
  <c r="O38" i="512"/>
  <c r="M38" i="512"/>
  <c r="N38" i="512" s="1"/>
  <c r="P38" i="512" s="1"/>
  <c r="R38" i="512"/>
  <c r="U38" i="512"/>
  <c r="S38" i="512"/>
  <c r="P37" i="511"/>
  <c r="Z35" i="511"/>
  <c r="K34" i="511"/>
  <c r="L34" i="511" s="1"/>
  <c r="Q34" i="511" s="1"/>
  <c r="AA34" i="511" s="1"/>
  <c r="J35" i="511" s="1"/>
  <c r="X37" i="511"/>
  <c r="W37" i="511"/>
  <c r="V36" i="511"/>
  <c r="Y36" i="511" s="1"/>
  <c r="Z36" i="511" s="1"/>
  <c r="D39" i="511"/>
  <c r="O38" i="511"/>
  <c r="M38" i="511"/>
  <c r="N38" i="511" s="1"/>
  <c r="S38" i="511"/>
  <c r="U38" i="511"/>
  <c r="R38" i="511"/>
  <c r="C41" i="511"/>
  <c r="H40" i="511"/>
  <c r="E40" i="511"/>
  <c r="T40" i="511"/>
  <c r="Z35" i="510"/>
  <c r="K33" i="510"/>
  <c r="L33" i="510" s="1"/>
  <c r="Q33" i="510" s="1"/>
  <c r="AA33" i="510" s="1"/>
  <c r="J34" i="510" s="1"/>
  <c r="D39" i="510"/>
  <c r="O38" i="510"/>
  <c r="M38" i="510"/>
  <c r="N38" i="510" s="1"/>
  <c r="R38" i="510"/>
  <c r="U38" i="510"/>
  <c r="S38" i="510"/>
  <c r="V36" i="510"/>
  <c r="Y36" i="510" s="1"/>
  <c r="Z36" i="510" s="1"/>
  <c r="C40" i="510"/>
  <c r="E39" i="510"/>
  <c r="H39" i="510"/>
  <c r="T39" i="510"/>
  <c r="W37" i="510"/>
  <c r="Z35" i="509"/>
  <c r="V36" i="509"/>
  <c r="Y36" i="509" s="1"/>
  <c r="Z36" i="509" s="1"/>
  <c r="C41" i="509"/>
  <c r="E40" i="509"/>
  <c r="H40" i="509"/>
  <c r="T40" i="509"/>
  <c r="X37" i="509"/>
  <c r="W37" i="509"/>
  <c r="K34" i="509"/>
  <c r="L34" i="509" s="1"/>
  <c r="Q34" i="509" s="1"/>
  <c r="AA34" i="509" s="1"/>
  <c r="J35" i="509" s="1"/>
  <c r="N35" i="509" s="1"/>
  <c r="P35" i="509" s="1"/>
  <c r="D39" i="509"/>
  <c r="O38" i="509"/>
  <c r="M38" i="509"/>
  <c r="R38" i="509"/>
  <c r="U38" i="509"/>
  <c r="S38" i="509"/>
  <c r="Z35" i="508"/>
  <c r="W37" i="508"/>
  <c r="C41" i="508"/>
  <c r="E40" i="508"/>
  <c r="H40" i="508"/>
  <c r="T40" i="508"/>
  <c r="V36" i="508"/>
  <c r="Y36" i="508" s="1"/>
  <c r="Z36" i="508" s="1"/>
  <c r="D39" i="508"/>
  <c r="O38" i="508"/>
  <c r="M38" i="508"/>
  <c r="S38" i="508"/>
  <c r="R38" i="508"/>
  <c r="U38" i="508"/>
  <c r="K34" i="508"/>
  <c r="L34" i="508" s="1"/>
  <c r="Q34" i="508" s="1"/>
  <c r="AA34" i="508" s="1"/>
  <c r="J35" i="508" s="1"/>
  <c r="N35" i="508" s="1"/>
  <c r="P35" i="508" s="1"/>
  <c r="W37" i="507"/>
  <c r="C41" i="507"/>
  <c r="E40" i="507"/>
  <c r="H40" i="507"/>
  <c r="T40" i="507"/>
  <c r="M38" i="507"/>
  <c r="D39" i="507"/>
  <c r="O38" i="507"/>
  <c r="U38" i="507"/>
  <c r="R38" i="507"/>
  <c r="S38" i="507"/>
  <c r="V36" i="507"/>
  <c r="Y36" i="507" s="1"/>
  <c r="Z36" i="507" s="1"/>
  <c r="K34" i="507"/>
  <c r="L34" i="507" s="1"/>
  <c r="Q34" i="507" s="1"/>
  <c r="AA34" i="507" s="1"/>
  <c r="J35" i="507" s="1"/>
  <c r="N35" i="507" s="1"/>
  <c r="P35" i="507" s="1"/>
  <c r="K34" i="506"/>
  <c r="L34" i="506" s="1"/>
  <c r="Q34" i="506" s="1"/>
  <c r="AA34" i="506" s="1"/>
  <c r="J35" i="506" s="1"/>
  <c r="N35" i="506" s="1"/>
  <c r="P35" i="506" s="1"/>
  <c r="C41" i="506"/>
  <c r="E40" i="506"/>
  <c r="H40" i="506"/>
  <c r="T40" i="506"/>
  <c r="M38" i="506"/>
  <c r="O38" i="506"/>
  <c r="D39" i="506"/>
  <c r="S38" i="506"/>
  <c r="R38" i="506"/>
  <c r="U38" i="506"/>
  <c r="V36" i="506"/>
  <c r="Y36" i="506" s="1"/>
  <c r="Z36" i="506" s="1"/>
  <c r="W37" i="506"/>
  <c r="K34" i="505"/>
  <c r="L34" i="505" s="1"/>
  <c r="Q34" i="505" s="1"/>
  <c r="AA34" i="505" s="1"/>
  <c r="J35" i="505" s="1"/>
  <c r="W37" i="505"/>
  <c r="C41" i="505"/>
  <c r="E40" i="505"/>
  <c r="H40" i="505"/>
  <c r="T40" i="505"/>
  <c r="D39" i="505"/>
  <c r="O38" i="505"/>
  <c r="M38" i="505"/>
  <c r="N38" i="505" s="1"/>
  <c r="P38" i="505" s="1"/>
  <c r="R38" i="505"/>
  <c r="U38" i="505"/>
  <c r="S38" i="505"/>
  <c r="V36" i="505"/>
  <c r="Y36" i="505" s="1"/>
  <c r="Z36" i="505" s="1"/>
  <c r="C41" i="504"/>
  <c r="E40" i="504"/>
  <c r="H40" i="504"/>
  <c r="T40" i="504"/>
  <c r="D39" i="504"/>
  <c r="O38" i="504"/>
  <c r="M38" i="504"/>
  <c r="S38" i="504"/>
  <c r="R38" i="504"/>
  <c r="U38" i="504"/>
  <c r="V36" i="504"/>
  <c r="Y36" i="504" s="1"/>
  <c r="Z36" i="504" s="1"/>
  <c r="K34" i="504"/>
  <c r="L34" i="504" s="1"/>
  <c r="Q34" i="504" s="1"/>
  <c r="AA34" i="504" s="1"/>
  <c r="J35" i="504" s="1"/>
  <c r="N35" i="504" s="1"/>
  <c r="P35" i="504" s="1"/>
  <c r="X37" i="504"/>
  <c r="W37" i="504"/>
  <c r="Z35" i="503"/>
  <c r="D39" i="503"/>
  <c r="O38" i="503"/>
  <c r="M38" i="503"/>
  <c r="U38" i="503"/>
  <c r="S38" i="503"/>
  <c r="R38" i="503"/>
  <c r="K34" i="503"/>
  <c r="L34" i="503" s="1"/>
  <c r="Q34" i="503" s="1"/>
  <c r="AA34" i="503" s="1"/>
  <c r="J35" i="503" s="1"/>
  <c r="N35" i="503" s="1"/>
  <c r="P35" i="503" s="1"/>
  <c r="V36" i="503"/>
  <c r="Y36" i="503" s="1"/>
  <c r="W37" i="503"/>
  <c r="X36" i="503"/>
  <c r="C41" i="503"/>
  <c r="E40" i="503"/>
  <c r="H40" i="503"/>
  <c r="T40" i="503"/>
  <c r="W37" i="502"/>
  <c r="K33" i="502"/>
  <c r="L33" i="502" s="1"/>
  <c r="Q33" i="502" s="1"/>
  <c r="AA33" i="502" s="1"/>
  <c r="J34" i="502" s="1"/>
  <c r="N34" i="502" s="1"/>
  <c r="P34" i="502" s="1"/>
  <c r="C41" i="502"/>
  <c r="H40" i="502"/>
  <c r="E40" i="502"/>
  <c r="T40" i="502"/>
  <c r="D39" i="502"/>
  <c r="O38" i="502"/>
  <c r="M38" i="502"/>
  <c r="R38" i="502"/>
  <c r="U38" i="502"/>
  <c r="S38" i="502"/>
  <c r="V36" i="502"/>
  <c r="Y36" i="502" s="1"/>
  <c r="Z36" i="502" s="1"/>
  <c r="Z35" i="501"/>
  <c r="K34" i="501"/>
  <c r="L34" i="501" s="1"/>
  <c r="Q34" i="501" s="1"/>
  <c r="AA34" i="501" s="1"/>
  <c r="J35" i="501" s="1"/>
  <c r="N35" i="501" s="1"/>
  <c r="P35" i="501" s="1"/>
  <c r="D39" i="501"/>
  <c r="O38" i="501"/>
  <c r="M38" i="501"/>
  <c r="R38" i="501"/>
  <c r="U38" i="501"/>
  <c r="S38" i="501"/>
  <c r="C41" i="501"/>
  <c r="H40" i="501"/>
  <c r="E40" i="501"/>
  <c r="T40" i="501"/>
  <c r="V36" i="501"/>
  <c r="Y36" i="501" s="1"/>
  <c r="Z36" i="501" s="1"/>
  <c r="W37" i="501"/>
  <c r="K33" i="500"/>
  <c r="L33" i="500" s="1"/>
  <c r="Q33" i="500" s="1"/>
  <c r="AA33" i="500" s="1"/>
  <c r="J34" i="500" s="1"/>
  <c r="N34" i="500" s="1"/>
  <c r="P34" i="500" s="1"/>
  <c r="D39" i="500"/>
  <c r="O38" i="500"/>
  <c r="M38" i="500"/>
  <c r="R38" i="500"/>
  <c r="U38" i="500"/>
  <c r="S38" i="500"/>
  <c r="V36" i="500"/>
  <c r="Y36" i="500" s="1"/>
  <c r="Z36" i="500" s="1"/>
  <c r="C40" i="500"/>
  <c r="E39" i="500"/>
  <c r="H39" i="500"/>
  <c r="T39" i="500"/>
  <c r="W37" i="500"/>
  <c r="K33" i="499"/>
  <c r="L33" i="499" s="1"/>
  <c r="Q33" i="499" s="1"/>
  <c r="AA33" i="499" s="1"/>
  <c r="J34" i="499" s="1"/>
  <c r="N34" i="499" s="1"/>
  <c r="P34" i="499" s="1"/>
  <c r="D39" i="499"/>
  <c r="O38" i="499"/>
  <c r="M38" i="499"/>
  <c r="R38" i="499"/>
  <c r="U38" i="499"/>
  <c r="S38" i="499"/>
  <c r="C41" i="499"/>
  <c r="E40" i="499"/>
  <c r="H40" i="499"/>
  <c r="T40" i="499"/>
  <c r="Z36" i="499"/>
  <c r="V36" i="499"/>
  <c r="Y36" i="499" s="1"/>
  <c r="W37" i="499"/>
  <c r="K33" i="498"/>
  <c r="L33" i="498" s="1"/>
  <c r="Q33" i="498" s="1"/>
  <c r="AA33" i="498" s="1"/>
  <c r="J34" i="498" s="1"/>
  <c r="N34" i="498" s="1"/>
  <c r="P34" i="498" s="1"/>
  <c r="C42" i="498"/>
  <c r="E41" i="498"/>
  <c r="H41" i="498"/>
  <c r="T41" i="498"/>
  <c r="W37" i="498"/>
  <c r="V36" i="498"/>
  <c r="Y36" i="498" s="1"/>
  <c r="Z36" i="498" s="1"/>
  <c r="D39" i="498"/>
  <c r="O38" i="498"/>
  <c r="M38" i="498"/>
  <c r="R38" i="498"/>
  <c r="U38" i="498"/>
  <c r="S38" i="498"/>
  <c r="K34" i="497"/>
  <c r="L34" i="497" s="1"/>
  <c r="Q34" i="497" s="1"/>
  <c r="AA34" i="497" s="1"/>
  <c r="J35" i="497" s="1"/>
  <c r="N35" i="497" s="1"/>
  <c r="P35" i="497" s="1"/>
  <c r="W37" i="497"/>
  <c r="M38" i="497"/>
  <c r="O38" i="497"/>
  <c r="D39" i="497"/>
  <c r="U38" i="497"/>
  <c r="S38" i="497"/>
  <c r="R38" i="497"/>
  <c r="V36" i="497"/>
  <c r="Y36" i="497" s="1"/>
  <c r="Z36" i="497" s="1"/>
  <c r="C41" i="497"/>
  <c r="E40" i="497"/>
  <c r="H40" i="497"/>
  <c r="T40" i="497"/>
  <c r="K33" i="496"/>
  <c r="L33" i="496" s="1"/>
  <c r="Q33" i="496" s="1"/>
  <c r="AA33" i="496" s="1"/>
  <c r="J34" i="496" s="1"/>
  <c r="N34" i="496" s="1"/>
  <c r="P34" i="496" s="1"/>
  <c r="C40" i="496"/>
  <c r="H39" i="496"/>
  <c r="E39" i="496"/>
  <c r="T39" i="496"/>
  <c r="V36" i="496"/>
  <c r="Y36" i="496" s="1"/>
  <c r="Z36" i="496" s="1"/>
  <c r="X37" i="496"/>
  <c r="W37" i="496"/>
  <c r="D39" i="496"/>
  <c r="O38" i="496"/>
  <c r="M38" i="496"/>
  <c r="R38" i="496"/>
  <c r="U38" i="496"/>
  <c r="S38" i="496"/>
  <c r="K34" i="495"/>
  <c r="L34" i="495" s="1"/>
  <c r="Q34" i="495" s="1"/>
  <c r="AA34" i="495" s="1"/>
  <c r="J35" i="495" s="1"/>
  <c r="N35" i="495" s="1"/>
  <c r="P35" i="495" s="1"/>
  <c r="W37" i="495"/>
  <c r="C43" i="495"/>
  <c r="E42" i="495"/>
  <c r="H42" i="495"/>
  <c r="T42" i="495"/>
  <c r="D39" i="495"/>
  <c r="O38" i="495"/>
  <c r="M38" i="495"/>
  <c r="U38" i="495"/>
  <c r="R38" i="495"/>
  <c r="S38" i="495"/>
  <c r="V36" i="495"/>
  <c r="Y36" i="495" s="1"/>
  <c r="Z36" i="495" s="1"/>
  <c r="P37" i="494"/>
  <c r="K34" i="494"/>
  <c r="L34" i="494" s="1"/>
  <c r="Q34" i="494" s="1"/>
  <c r="AA34" i="494" s="1"/>
  <c r="J35" i="494" s="1"/>
  <c r="D39" i="494"/>
  <c r="O38" i="494"/>
  <c r="M38" i="494"/>
  <c r="N38" i="494" s="1"/>
  <c r="P38" i="494" s="1"/>
  <c r="R38" i="494"/>
  <c r="U38" i="494"/>
  <c r="S38" i="494"/>
  <c r="W37" i="494"/>
  <c r="V36" i="494"/>
  <c r="Y36" i="494" s="1"/>
  <c r="Z36" i="494" s="1"/>
  <c r="C41" i="494"/>
  <c r="H40" i="494"/>
  <c r="E40" i="494"/>
  <c r="T40" i="494"/>
  <c r="D39" i="493"/>
  <c r="O38" i="493"/>
  <c r="M38" i="493"/>
  <c r="N38" i="493" s="1"/>
  <c r="P38" i="493" s="1"/>
  <c r="R38" i="493"/>
  <c r="U38" i="493"/>
  <c r="S38" i="493"/>
  <c r="P37" i="493"/>
  <c r="C40" i="493"/>
  <c r="H39" i="493"/>
  <c r="E39" i="493"/>
  <c r="T39" i="493"/>
  <c r="V36" i="493"/>
  <c r="Y36" i="493" s="1"/>
  <c r="Z36" i="493" s="1"/>
  <c r="K33" i="493"/>
  <c r="L33" i="493" s="1"/>
  <c r="Q33" i="493" s="1"/>
  <c r="AA33" i="493" s="1"/>
  <c r="J34" i="493" s="1"/>
  <c r="W37" i="493"/>
  <c r="W37" i="492"/>
  <c r="C41" i="492"/>
  <c r="E40" i="492"/>
  <c r="H40" i="492"/>
  <c r="T40" i="492"/>
  <c r="D39" i="492"/>
  <c r="O38" i="492"/>
  <c r="M38" i="492"/>
  <c r="N38" i="492" s="1"/>
  <c r="P38" i="492" s="1"/>
  <c r="U38" i="492"/>
  <c r="S38" i="492"/>
  <c r="R38" i="492"/>
  <c r="V36" i="492"/>
  <c r="Y36" i="492" s="1"/>
  <c r="Z36" i="492" s="1"/>
  <c r="P37" i="492"/>
  <c r="K34" i="492"/>
  <c r="L34" i="492" s="1"/>
  <c r="Q34" i="492" s="1"/>
  <c r="AA34" i="492" s="1"/>
  <c r="J35" i="492" s="1"/>
  <c r="Z35" i="491"/>
  <c r="K34" i="491"/>
  <c r="L34" i="491" s="1"/>
  <c r="Q34" i="491" s="1"/>
  <c r="AA34" i="491" s="1"/>
  <c r="J35" i="491" s="1"/>
  <c r="C41" i="491"/>
  <c r="H40" i="491"/>
  <c r="E40" i="491"/>
  <c r="T40" i="491"/>
  <c r="W37" i="491"/>
  <c r="D39" i="491"/>
  <c r="O38" i="491"/>
  <c r="M38" i="491"/>
  <c r="N38" i="491" s="1"/>
  <c r="P38" i="491" s="1"/>
  <c r="R38" i="491"/>
  <c r="U38" i="491"/>
  <c r="S38" i="491"/>
  <c r="V36" i="491"/>
  <c r="Y36" i="491" s="1"/>
  <c r="Z36" i="491" s="1"/>
  <c r="Z35" i="490"/>
  <c r="K33" i="490"/>
  <c r="L33" i="490" s="1"/>
  <c r="Q33" i="490" s="1"/>
  <c r="AA33" i="490" s="1"/>
  <c r="J34" i="490" s="1"/>
  <c r="D39" i="490"/>
  <c r="O38" i="490"/>
  <c r="M38" i="490"/>
  <c r="N38" i="490" s="1"/>
  <c r="P38" i="490" s="1"/>
  <c r="R38" i="490"/>
  <c r="U38" i="490"/>
  <c r="S38" i="490"/>
  <c r="C42" i="490"/>
  <c r="E41" i="490"/>
  <c r="H41" i="490"/>
  <c r="T41" i="490"/>
  <c r="V36" i="490"/>
  <c r="Y36" i="490" s="1"/>
  <c r="Z36" i="490" s="1"/>
  <c r="W37" i="490"/>
  <c r="K34" i="489"/>
  <c r="L34" i="489" s="1"/>
  <c r="Q34" i="489" s="1"/>
  <c r="AA34" i="489" s="1"/>
  <c r="J35" i="489" s="1"/>
  <c r="N35" i="489" s="1"/>
  <c r="P35" i="489" s="1"/>
  <c r="C41" i="489"/>
  <c r="H40" i="489"/>
  <c r="E40" i="489"/>
  <c r="T40" i="489"/>
  <c r="V36" i="489"/>
  <c r="Y36" i="489" s="1"/>
  <c r="D39" i="489"/>
  <c r="O38" i="489"/>
  <c r="M38" i="489"/>
  <c r="U38" i="489"/>
  <c r="R38" i="489"/>
  <c r="S38" i="489"/>
  <c r="X36" i="489"/>
  <c r="Z36" i="489" s="1"/>
  <c r="W37" i="489"/>
  <c r="X37" i="489" s="1"/>
  <c r="Z35" i="487"/>
  <c r="K34" i="488"/>
  <c r="L34" i="488" s="1"/>
  <c r="Q34" i="488" s="1"/>
  <c r="AA34" i="488" s="1"/>
  <c r="J35" i="488" s="1"/>
  <c r="N35" i="488" s="1"/>
  <c r="P35" i="488" s="1"/>
  <c r="C40" i="488"/>
  <c r="E39" i="488"/>
  <c r="H39" i="488"/>
  <c r="T39" i="488"/>
  <c r="W37" i="488"/>
  <c r="V36" i="488"/>
  <c r="Y36" i="488" s="1"/>
  <c r="Z36" i="488" s="1"/>
  <c r="D39" i="488"/>
  <c r="O38" i="488"/>
  <c r="M38" i="488"/>
  <c r="R38" i="488"/>
  <c r="U38" i="488"/>
  <c r="S38" i="488"/>
  <c r="K33" i="487"/>
  <c r="L33" i="487" s="1"/>
  <c r="Q33" i="487" s="1"/>
  <c r="AA33" i="487" s="1"/>
  <c r="J34" i="487" s="1"/>
  <c r="N34" i="487" s="1"/>
  <c r="P34" i="487" s="1"/>
  <c r="V36" i="487"/>
  <c r="Y36" i="487" s="1"/>
  <c r="Z36" i="487" s="1"/>
  <c r="W37" i="487"/>
  <c r="X37" i="487"/>
  <c r="C40" i="487"/>
  <c r="H39" i="487"/>
  <c r="E39" i="487"/>
  <c r="T39" i="487"/>
  <c r="D39" i="487"/>
  <c r="O38" i="487"/>
  <c r="M38" i="487"/>
  <c r="R38" i="487"/>
  <c r="U38" i="487"/>
  <c r="S38" i="487"/>
  <c r="Z35" i="486"/>
  <c r="K34" i="486"/>
  <c r="L34" i="486" s="1"/>
  <c r="Q34" i="486" s="1"/>
  <c r="AA34" i="486" s="1"/>
  <c r="J35" i="486" s="1"/>
  <c r="N35" i="486" s="1"/>
  <c r="P35" i="486" s="1"/>
  <c r="W37" i="486"/>
  <c r="D39" i="486"/>
  <c r="O38" i="486"/>
  <c r="M38" i="486"/>
  <c r="U38" i="486"/>
  <c r="S38" i="486"/>
  <c r="R38" i="486"/>
  <c r="V36" i="486"/>
  <c r="Y36" i="486" s="1"/>
  <c r="Z36" i="486" s="1"/>
  <c r="C41" i="486"/>
  <c r="H40" i="486"/>
  <c r="E40" i="486"/>
  <c r="T40" i="486"/>
  <c r="C42" i="485"/>
  <c r="E41" i="485"/>
  <c r="H41" i="485"/>
  <c r="T41" i="485"/>
  <c r="V36" i="485"/>
  <c r="Y36" i="485" s="1"/>
  <c r="Z36" i="485" s="1"/>
  <c r="K35" i="485"/>
  <c r="L35" i="485" s="1"/>
  <c r="Q35" i="485" s="1"/>
  <c r="AA35" i="485" s="1"/>
  <c r="J36" i="485" s="1"/>
  <c r="N36" i="485" s="1"/>
  <c r="P36" i="485" s="1"/>
  <c r="W37" i="485"/>
  <c r="X37" i="485" s="1"/>
  <c r="D39" i="485"/>
  <c r="O38" i="485"/>
  <c r="M38" i="485"/>
  <c r="U38" i="485"/>
  <c r="S38" i="485"/>
  <c r="R38" i="485"/>
  <c r="M29" i="4"/>
  <c r="U29" i="4"/>
  <c r="W2" i="2"/>
  <c r="P24" i="4"/>
  <c r="O29" i="4"/>
  <c r="G32" i="4"/>
  <c r="H32" i="4"/>
  <c r="B33" i="4"/>
  <c r="D30" i="4"/>
  <c r="E32" i="4"/>
  <c r="C33" i="4"/>
  <c r="A32" i="4"/>
  <c r="K34" i="548" l="1"/>
  <c r="L34" i="548"/>
  <c r="Q34" i="548" s="1"/>
  <c r="AA34" i="548" s="1"/>
  <c r="J35" i="548" s="1"/>
  <c r="N35" i="548" s="1"/>
  <c r="P35" i="548" s="1"/>
  <c r="W38" i="548"/>
  <c r="C44" i="548"/>
  <c r="E43" i="548"/>
  <c r="H43" i="548"/>
  <c r="T43" i="548"/>
  <c r="D40" i="548"/>
  <c r="O39" i="548"/>
  <c r="M39" i="548"/>
  <c r="R39" i="548"/>
  <c r="U39" i="548"/>
  <c r="S39" i="548"/>
  <c r="V37" i="548"/>
  <c r="Y37" i="548" s="1"/>
  <c r="Z37" i="548" s="1"/>
  <c r="C42" i="547"/>
  <c r="E41" i="547"/>
  <c r="H41" i="547"/>
  <c r="T41" i="547"/>
  <c r="W38" i="547"/>
  <c r="V37" i="547"/>
  <c r="Y37" i="547" s="1"/>
  <c r="X37" i="547"/>
  <c r="D40" i="547"/>
  <c r="O39" i="547"/>
  <c r="M39" i="547"/>
  <c r="U39" i="547"/>
  <c r="S39" i="547"/>
  <c r="R39" i="547"/>
  <c r="K35" i="547"/>
  <c r="L35" i="547" s="1"/>
  <c r="Q35" i="547" s="1"/>
  <c r="AA35" i="547" s="1"/>
  <c r="J36" i="547" s="1"/>
  <c r="N36" i="547" s="1"/>
  <c r="P36" i="547" s="1"/>
  <c r="D40" i="546"/>
  <c r="O39" i="546"/>
  <c r="M39" i="546"/>
  <c r="R39" i="546"/>
  <c r="S39" i="546"/>
  <c r="U39" i="546"/>
  <c r="C43" i="546"/>
  <c r="H42" i="546"/>
  <c r="E42" i="546"/>
  <c r="T42" i="546"/>
  <c r="V37" i="546"/>
  <c r="Y37" i="546" s="1"/>
  <c r="Z37" i="546" s="1"/>
  <c r="X38" i="546"/>
  <c r="W38" i="546"/>
  <c r="K35" i="546"/>
  <c r="L35" i="546" s="1"/>
  <c r="Q35" i="546" s="1"/>
  <c r="AA35" i="546" s="1"/>
  <c r="J36" i="546" s="1"/>
  <c r="N36" i="546" s="1"/>
  <c r="P36" i="546" s="1"/>
  <c r="K34" i="545"/>
  <c r="L34" i="545" s="1"/>
  <c r="Q34" i="545" s="1"/>
  <c r="AA34" i="545" s="1"/>
  <c r="J35" i="545" s="1"/>
  <c r="N35" i="545" s="1"/>
  <c r="P35" i="545" s="1"/>
  <c r="V37" i="545"/>
  <c r="Y37" i="545" s="1"/>
  <c r="C41" i="545"/>
  <c r="H40" i="545"/>
  <c r="E40" i="545"/>
  <c r="T40" i="545"/>
  <c r="X37" i="545"/>
  <c r="Z37" i="545" s="1"/>
  <c r="W38" i="545"/>
  <c r="D40" i="545"/>
  <c r="O39" i="545"/>
  <c r="M39" i="545"/>
  <c r="R39" i="545"/>
  <c r="U39" i="545"/>
  <c r="S39" i="545"/>
  <c r="K34" i="544"/>
  <c r="L34" i="544" s="1"/>
  <c r="Q34" i="544" s="1"/>
  <c r="AA34" i="544" s="1"/>
  <c r="J35" i="544" s="1"/>
  <c r="N35" i="544" s="1"/>
  <c r="P35" i="544" s="1"/>
  <c r="W38" i="544"/>
  <c r="C41" i="544"/>
  <c r="H40" i="544"/>
  <c r="E40" i="544"/>
  <c r="T40" i="544"/>
  <c r="V37" i="544"/>
  <c r="Y37" i="544" s="1"/>
  <c r="D40" i="544"/>
  <c r="O39" i="544"/>
  <c r="M39" i="544"/>
  <c r="R39" i="544"/>
  <c r="U39" i="544"/>
  <c r="S39" i="544"/>
  <c r="X37" i="544"/>
  <c r="W38" i="543"/>
  <c r="V37" i="543"/>
  <c r="Y37" i="543" s="1"/>
  <c r="Z37" i="543" s="1"/>
  <c r="D40" i="543"/>
  <c r="O39" i="543"/>
  <c r="M39" i="543"/>
  <c r="S39" i="543"/>
  <c r="R39" i="543"/>
  <c r="U39" i="543"/>
  <c r="K35" i="543"/>
  <c r="L35" i="543" s="1"/>
  <c r="Q35" i="543" s="1"/>
  <c r="AA35" i="543" s="1"/>
  <c r="J36" i="543" s="1"/>
  <c r="N36" i="543" s="1"/>
  <c r="P36" i="543" s="1"/>
  <c r="C42" i="543"/>
  <c r="E41" i="543"/>
  <c r="H41" i="543"/>
  <c r="T41" i="543"/>
  <c r="W38" i="542"/>
  <c r="D40" i="542"/>
  <c r="O39" i="542"/>
  <c r="M39" i="542"/>
  <c r="U39" i="542"/>
  <c r="R39" i="542"/>
  <c r="S39" i="542"/>
  <c r="V37" i="542"/>
  <c r="Y37" i="542" s="1"/>
  <c r="Z37" i="542" s="1"/>
  <c r="C42" i="542"/>
  <c r="H41" i="542"/>
  <c r="E41" i="542"/>
  <c r="T41" i="542"/>
  <c r="K35" i="542"/>
  <c r="L35" i="542" s="1"/>
  <c r="Q35" i="542" s="1"/>
  <c r="AA35" i="542" s="1"/>
  <c r="J36" i="542" s="1"/>
  <c r="N36" i="542" s="1"/>
  <c r="P36" i="542" s="1"/>
  <c r="K35" i="541"/>
  <c r="L35" i="541" s="1"/>
  <c r="Q35" i="541" s="1"/>
  <c r="AA35" i="541" s="1"/>
  <c r="J36" i="541" s="1"/>
  <c r="N36" i="541" s="1"/>
  <c r="P36" i="541" s="1"/>
  <c r="W38" i="541"/>
  <c r="M39" i="541"/>
  <c r="D40" i="541"/>
  <c r="O39" i="541"/>
  <c r="S39" i="541"/>
  <c r="U39" i="541"/>
  <c r="R39" i="541"/>
  <c r="C42" i="541"/>
  <c r="E41" i="541"/>
  <c r="H41" i="541"/>
  <c r="T41" i="541"/>
  <c r="V37" i="541"/>
  <c r="Y37" i="541" s="1"/>
  <c r="X37" i="541"/>
  <c r="Z37" i="541" s="1"/>
  <c r="K35" i="540"/>
  <c r="L35" i="540" s="1"/>
  <c r="Q35" i="540" s="1"/>
  <c r="AA35" i="540" s="1"/>
  <c r="J36" i="540" s="1"/>
  <c r="N36" i="540" s="1"/>
  <c r="P36" i="540" s="1"/>
  <c r="W38" i="540"/>
  <c r="C42" i="540"/>
  <c r="E41" i="540"/>
  <c r="H41" i="540"/>
  <c r="T41" i="540"/>
  <c r="D40" i="540"/>
  <c r="O39" i="540"/>
  <c r="M39" i="540"/>
  <c r="R39" i="540"/>
  <c r="S39" i="540"/>
  <c r="U39" i="540"/>
  <c r="V37" i="540"/>
  <c r="Y37" i="540" s="1"/>
  <c r="X37" i="540"/>
  <c r="K34" i="539"/>
  <c r="L34" i="539" s="1"/>
  <c r="Q34" i="539" s="1"/>
  <c r="AA34" i="539" s="1"/>
  <c r="J35" i="539" s="1"/>
  <c r="N35" i="539" s="1"/>
  <c r="P35" i="539" s="1"/>
  <c r="W38" i="539"/>
  <c r="V37" i="539"/>
  <c r="Y37" i="539" s="1"/>
  <c r="D40" i="539"/>
  <c r="O39" i="539"/>
  <c r="M39" i="539"/>
  <c r="R39" i="539"/>
  <c r="U39" i="539"/>
  <c r="S39" i="539"/>
  <c r="X37" i="539"/>
  <c r="C43" i="539"/>
  <c r="E42" i="539"/>
  <c r="H42" i="539"/>
  <c r="T42" i="539"/>
  <c r="W38" i="538"/>
  <c r="C42" i="538"/>
  <c r="H41" i="538"/>
  <c r="E41" i="538"/>
  <c r="T41" i="538"/>
  <c r="V37" i="538"/>
  <c r="Y37" i="538" s="1"/>
  <c r="Z37" i="538" s="1"/>
  <c r="D40" i="538"/>
  <c r="O39" i="538"/>
  <c r="M39" i="538"/>
  <c r="U39" i="538"/>
  <c r="R39" i="538"/>
  <c r="S39" i="538"/>
  <c r="K35" i="538"/>
  <c r="L35" i="538" s="1"/>
  <c r="Q35" i="538" s="1"/>
  <c r="AA35" i="538" s="1"/>
  <c r="J36" i="538" s="1"/>
  <c r="N36" i="538" s="1"/>
  <c r="P36" i="538" s="1"/>
  <c r="Z36" i="537"/>
  <c r="W38" i="537"/>
  <c r="C41" i="537"/>
  <c r="E40" i="537"/>
  <c r="H40" i="537"/>
  <c r="T40" i="537"/>
  <c r="V37" i="537"/>
  <c r="Y37" i="537" s="1"/>
  <c r="Z37" i="537" s="1"/>
  <c r="D40" i="537"/>
  <c r="O39" i="537"/>
  <c r="M39" i="537"/>
  <c r="R39" i="537"/>
  <c r="U39" i="537"/>
  <c r="S39" i="537"/>
  <c r="K34" i="537"/>
  <c r="L34" i="537" s="1"/>
  <c r="Q34" i="537" s="1"/>
  <c r="AA34" i="537" s="1"/>
  <c r="J35" i="537" s="1"/>
  <c r="N35" i="537" s="1"/>
  <c r="P35" i="537" s="1"/>
  <c r="K34" i="536"/>
  <c r="L34" i="536" s="1"/>
  <c r="Q34" i="536" s="1"/>
  <c r="AA34" i="536" s="1"/>
  <c r="J35" i="536" s="1"/>
  <c r="N35" i="536" s="1"/>
  <c r="P35" i="536" s="1"/>
  <c r="W38" i="536"/>
  <c r="X38" i="536" s="1"/>
  <c r="D40" i="536"/>
  <c r="O39" i="536"/>
  <c r="M39" i="536"/>
  <c r="R39" i="536"/>
  <c r="U39" i="536"/>
  <c r="S39" i="536"/>
  <c r="C42" i="536"/>
  <c r="H41" i="536"/>
  <c r="E41" i="536"/>
  <c r="T41" i="536"/>
  <c r="V37" i="536"/>
  <c r="Y37" i="536" s="1"/>
  <c r="Z37" i="536" s="1"/>
  <c r="K34" i="535"/>
  <c r="L34" i="535" s="1"/>
  <c r="Q34" i="535" s="1"/>
  <c r="AA34" i="535" s="1"/>
  <c r="J35" i="535" s="1"/>
  <c r="N35" i="535" s="1"/>
  <c r="P35" i="535" s="1"/>
  <c r="W38" i="535"/>
  <c r="D40" i="535"/>
  <c r="O39" i="535"/>
  <c r="M39" i="535"/>
  <c r="R39" i="535"/>
  <c r="U39" i="535"/>
  <c r="S39" i="535"/>
  <c r="C41" i="535"/>
  <c r="E40" i="535"/>
  <c r="H40" i="535"/>
  <c r="T40" i="535"/>
  <c r="V37" i="535"/>
  <c r="Y37" i="535" s="1"/>
  <c r="X37" i="535"/>
  <c r="Z37" i="535" s="1"/>
  <c r="D40" i="534"/>
  <c r="O39" i="534"/>
  <c r="M39" i="534"/>
  <c r="S39" i="534"/>
  <c r="U39" i="534"/>
  <c r="R39" i="534"/>
  <c r="V37" i="534"/>
  <c r="Y37" i="534" s="1"/>
  <c r="X37" i="534"/>
  <c r="C41" i="534"/>
  <c r="E40" i="534"/>
  <c r="H40" i="534"/>
  <c r="T40" i="534"/>
  <c r="K35" i="534"/>
  <c r="L35" i="534" s="1"/>
  <c r="Q35" i="534" s="1"/>
  <c r="AA35" i="534" s="1"/>
  <c r="J36" i="534" s="1"/>
  <c r="N36" i="534" s="1"/>
  <c r="P36" i="534" s="1"/>
  <c r="W38" i="534"/>
  <c r="X38" i="534" s="1"/>
  <c r="K35" i="533"/>
  <c r="L35" i="533" s="1"/>
  <c r="Q35" i="533" s="1"/>
  <c r="AA35" i="533" s="1"/>
  <c r="J36" i="533" s="1"/>
  <c r="N36" i="533" s="1"/>
  <c r="P36" i="533" s="1"/>
  <c r="W38" i="533"/>
  <c r="X38" i="533" s="1"/>
  <c r="C42" i="533"/>
  <c r="H41" i="533"/>
  <c r="E41" i="533"/>
  <c r="T41" i="533"/>
  <c r="V37" i="533"/>
  <c r="Y37" i="533" s="1"/>
  <c r="Z37" i="533" s="1"/>
  <c r="D40" i="533"/>
  <c r="O39" i="533"/>
  <c r="M39" i="533"/>
  <c r="U39" i="533"/>
  <c r="R39" i="533"/>
  <c r="S39" i="533"/>
  <c r="W38" i="532"/>
  <c r="C42" i="532"/>
  <c r="H41" i="532"/>
  <c r="E41" i="532"/>
  <c r="T41" i="532"/>
  <c r="V37" i="532"/>
  <c r="Y37" i="532" s="1"/>
  <c r="Z37" i="532" s="1"/>
  <c r="D40" i="532"/>
  <c r="O39" i="532"/>
  <c r="M39" i="532"/>
  <c r="U39" i="532"/>
  <c r="R39" i="532"/>
  <c r="S39" i="532"/>
  <c r="K35" i="532"/>
  <c r="L35" i="532" s="1"/>
  <c r="Q35" i="532" s="1"/>
  <c r="AA35" i="532" s="1"/>
  <c r="J36" i="532" s="1"/>
  <c r="N36" i="532" s="1"/>
  <c r="P36" i="532" s="1"/>
  <c r="D40" i="531"/>
  <c r="O39" i="531"/>
  <c r="M39" i="531"/>
  <c r="U39" i="531"/>
  <c r="R39" i="531"/>
  <c r="S39" i="531"/>
  <c r="C42" i="531"/>
  <c r="E41" i="531"/>
  <c r="H41" i="531"/>
  <c r="T41" i="531"/>
  <c r="W38" i="531"/>
  <c r="X38" i="531" s="1"/>
  <c r="V37" i="531"/>
  <c r="Y37" i="531" s="1"/>
  <c r="Z37" i="531" s="1"/>
  <c r="K35" i="531"/>
  <c r="L35" i="531" s="1"/>
  <c r="Q35" i="531" s="1"/>
  <c r="AA35" i="531" s="1"/>
  <c r="J36" i="531" s="1"/>
  <c r="N36" i="531" s="1"/>
  <c r="P36" i="531" s="1"/>
  <c r="D40" i="530"/>
  <c r="O39" i="530"/>
  <c r="M39" i="530"/>
  <c r="S39" i="530"/>
  <c r="R39" i="530"/>
  <c r="U39" i="530"/>
  <c r="W38" i="530"/>
  <c r="C42" i="530"/>
  <c r="E41" i="530"/>
  <c r="H41" i="530"/>
  <c r="T41" i="530"/>
  <c r="V37" i="530"/>
  <c r="Y37" i="530" s="1"/>
  <c r="K35" i="530"/>
  <c r="L35" i="530" s="1"/>
  <c r="Q35" i="530" s="1"/>
  <c r="AA35" i="530" s="1"/>
  <c r="J36" i="530" s="1"/>
  <c r="N36" i="530" s="1"/>
  <c r="P36" i="530" s="1"/>
  <c r="X37" i="530"/>
  <c r="K35" i="529"/>
  <c r="L35" i="529" s="1"/>
  <c r="Q35" i="529" s="1"/>
  <c r="AA35" i="529" s="1"/>
  <c r="J36" i="529" s="1"/>
  <c r="N36" i="529" s="1"/>
  <c r="P36" i="529" s="1"/>
  <c r="W38" i="529"/>
  <c r="C42" i="529"/>
  <c r="E41" i="529"/>
  <c r="H41" i="529"/>
  <c r="T41" i="529"/>
  <c r="V37" i="529"/>
  <c r="Y37" i="529" s="1"/>
  <c r="D40" i="529"/>
  <c r="O39" i="529"/>
  <c r="M39" i="529"/>
  <c r="U39" i="529"/>
  <c r="S39" i="529"/>
  <c r="R39" i="529"/>
  <c r="X37" i="529"/>
  <c r="K34" i="528"/>
  <c r="L34" i="528" s="1"/>
  <c r="Q34" i="528" s="1"/>
  <c r="AA34" i="528" s="1"/>
  <c r="J35" i="528" s="1"/>
  <c r="N35" i="528" s="1"/>
  <c r="P35" i="528" s="1"/>
  <c r="C42" i="528"/>
  <c r="H41" i="528"/>
  <c r="E41" i="528"/>
  <c r="T41" i="528"/>
  <c r="D40" i="528"/>
  <c r="O39" i="528"/>
  <c r="M39" i="528"/>
  <c r="R39" i="528"/>
  <c r="U39" i="528"/>
  <c r="S39" i="528"/>
  <c r="V37" i="528"/>
  <c r="Y37" i="528" s="1"/>
  <c r="X37" i="528"/>
  <c r="W38" i="528"/>
  <c r="X38" i="528" s="1"/>
  <c r="Z37" i="527"/>
  <c r="K35" i="527"/>
  <c r="L35" i="527" s="1"/>
  <c r="Q35" i="527" s="1"/>
  <c r="AA35" i="527" s="1"/>
  <c r="J36" i="527" s="1"/>
  <c r="N36" i="527" s="1"/>
  <c r="P36" i="527" s="1"/>
  <c r="C42" i="527"/>
  <c r="E41" i="527"/>
  <c r="H41" i="527"/>
  <c r="T41" i="527"/>
  <c r="W39" i="527"/>
  <c r="V38" i="527"/>
  <c r="Y38" i="527" s="1"/>
  <c r="Z38" i="527" s="1"/>
  <c r="D41" i="527"/>
  <c r="O40" i="527"/>
  <c r="M40" i="527"/>
  <c r="R40" i="527"/>
  <c r="U40" i="527"/>
  <c r="S40" i="527"/>
  <c r="W38" i="526"/>
  <c r="V37" i="526"/>
  <c r="Y37" i="526" s="1"/>
  <c r="M39" i="526"/>
  <c r="D40" i="526"/>
  <c r="R39" i="526"/>
  <c r="O39" i="526"/>
  <c r="U39" i="526"/>
  <c r="S39" i="526"/>
  <c r="X37" i="526"/>
  <c r="K35" i="526"/>
  <c r="L35" i="526" s="1"/>
  <c r="Q35" i="526" s="1"/>
  <c r="AA35" i="526" s="1"/>
  <c r="J36" i="526" s="1"/>
  <c r="N36" i="526" s="1"/>
  <c r="P36" i="526" s="1"/>
  <c r="C42" i="526"/>
  <c r="E41" i="526"/>
  <c r="H41" i="526"/>
  <c r="T41" i="526"/>
  <c r="W38" i="525"/>
  <c r="X38" i="525" s="1"/>
  <c r="C44" i="525"/>
  <c r="E43" i="525"/>
  <c r="H43" i="525"/>
  <c r="T43" i="525"/>
  <c r="D40" i="525"/>
  <c r="O39" i="525"/>
  <c r="M39" i="525"/>
  <c r="R39" i="525"/>
  <c r="U39" i="525"/>
  <c r="S39" i="525"/>
  <c r="K35" i="525"/>
  <c r="L35" i="525" s="1"/>
  <c r="Q35" i="525" s="1"/>
  <c r="AA35" i="525" s="1"/>
  <c r="J36" i="525" s="1"/>
  <c r="N36" i="525" s="1"/>
  <c r="P36" i="525" s="1"/>
  <c r="V37" i="525"/>
  <c r="Y37" i="525" s="1"/>
  <c r="X37" i="525"/>
  <c r="Z37" i="525" s="1"/>
  <c r="K35" i="524"/>
  <c r="L35" i="524" s="1"/>
  <c r="Q35" i="524" s="1"/>
  <c r="AA35" i="524" s="1"/>
  <c r="J36" i="524" s="1"/>
  <c r="N36" i="524" s="1"/>
  <c r="P36" i="524" s="1"/>
  <c r="D40" i="524"/>
  <c r="O39" i="524"/>
  <c r="M39" i="524"/>
  <c r="U39" i="524"/>
  <c r="R39" i="524"/>
  <c r="S39" i="524"/>
  <c r="V37" i="524"/>
  <c r="Y37" i="524" s="1"/>
  <c r="Z37" i="524" s="1"/>
  <c r="W38" i="524"/>
  <c r="X38" i="524" s="1"/>
  <c r="C42" i="524"/>
  <c r="E41" i="524"/>
  <c r="H41" i="524"/>
  <c r="T41" i="524"/>
  <c r="K35" i="523"/>
  <c r="L35" i="523" s="1"/>
  <c r="Q35" i="523" s="1"/>
  <c r="AA35" i="523" s="1"/>
  <c r="J36" i="523" s="1"/>
  <c r="N36" i="523" s="1"/>
  <c r="P36" i="523" s="1"/>
  <c r="D40" i="523"/>
  <c r="O39" i="523"/>
  <c r="M39" i="523"/>
  <c r="U39" i="523"/>
  <c r="S39" i="523"/>
  <c r="R39" i="523"/>
  <c r="V37" i="523"/>
  <c r="Y37" i="523" s="1"/>
  <c r="W38" i="523"/>
  <c r="X37" i="523"/>
  <c r="Z37" i="523" s="1"/>
  <c r="C42" i="523"/>
  <c r="E41" i="523"/>
  <c r="H41" i="523"/>
  <c r="T41" i="523"/>
  <c r="Z36" i="522"/>
  <c r="C42" i="522"/>
  <c r="E41" i="522"/>
  <c r="H41" i="522"/>
  <c r="T41" i="522"/>
  <c r="M39" i="522"/>
  <c r="D40" i="522"/>
  <c r="O39" i="522"/>
  <c r="R39" i="522"/>
  <c r="U39" i="522"/>
  <c r="S39" i="522"/>
  <c r="K35" i="522"/>
  <c r="L35" i="522" s="1"/>
  <c r="Q35" i="522" s="1"/>
  <c r="AA35" i="522" s="1"/>
  <c r="J36" i="522" s="1"/>
  <c r="N36" i="522" s="1"/>
  <c r="P36" i="522" s="1"/>
  <c r="V37" i="522"/>
  <c r="Y37" i="522" s="1"/>
  <c r="Z37" i="522" s="1"/>
  <c r="W38" i="522"/>
  <c r="X38" i="522" s="1"/>
  <c r="K35" i="521"/>
  <c r="L35" i="521" s="1"/>
  <c r="Q35" i="521" s="1"/>
  <c r="AA35" i="521" s="1"/>
  <c r="J36" i="521" s="1"/>
  <c r="N36" i="521" s="1"/>
  <c r="P36" i="521" s="1"/>
  <c r="D40" i="521"/>
  <c r="O39" i="521"/>
  <c r="M39" i="521"/>
  <c r="U39" i="521"/>
  <c r="R39" i="521"/>
  <c r="S39" i="521"/>
  <c r="V37" i="521"/>
  <c r="Y37" i="521" s="1"/>
  <c r="Z37" i="521" s="1"/>
  <c r="C43" i="521"/>
  <c r="H42" i="521"/>
  <c r="E42" i="521"/>
  <c r="T42" i="521"/>
  <c r="W38" i="521"/>
  <c r="Z36" i="520"/>
  <c r="K36" i="520"/>
  <c r="L36" i="520" s="1"/>
  <c r="Q36" i="520" s="1"/>
  <c r="AA36" i="520" s="1"/>
  <c r="J37" i="520" s="1"/>
  <c r="N37" i="520" s="1"/>
  <c r="P37" i="520" s="1"/>
  <c r="W38" i="520"/>
  <c r="X38" i="520"/>
  <c r="C43" i="520"/>
  <c r="H42" i="520"/>
  <c r="E42" i="520"/>
  <c r="T42" i="520"/>
  <c r="D40" i="520"/>
  <c r="O39" i="520"/>
  <c r="M39" i="520"/>
  <c r="U39" i="520"/>
  <c r="R39" i="520"/>
  <c r="S39" i="520"/>
  <c r="V37" i="520"/>
  <c r="Y37" i="520" s="1"/>
  <c r="X37" i="520"/>
  <c r="K34" i="519"/>
  <c r="L34" i="519" s="1"/>
  <c r="Q34" i="519" s="1"/>
  <c r="AA34" i="519" s="1"/>
  <c r="J35" i="519" s="1"/>
  <c r="C42" i="519"/>
  <c r="E41" i="519"/>
  <c r="H41" i="519"/>
  <c r="T41" i="519"/>
  <c r="V38" i="519"/>
  <c r="Y38" i="519" s="1"/>
  <c r="W39" i="519"/>
  <c r="X39" i="519" s="1"/>
  <c r="X38" i="519"/>
  <c r="D41" i="519"/>
  <c r="O40" i="519"/>
  <c r="M40" i="519"/>
  <c r="N40" i="519" s="1"/>
  <c r="R40" i="519"/>
  <c r="U40" i="519"/>
  <c r="S40" i="519"/>
  <c r="P38" i="518"/>
  <c r="D40" i="518"/>
  <c r="O39" i="518"/>
  <c r="M39" i="518"/>
  <c r="N39" i="518" s="1"/>
  <c r="P39" i="518" s="1"/>
  <c r="U39" i="518"/>
  <c r="S39" i="518"/>
  <c r="R39" i="518"/>
  <c r="V37" i="518"/>
  <c r="Y37" i="518" s="1"/>
  <c r="C42" i="518"/>
  <c r="E41" i="518"/>
  <c r="H41" i="518"/>
  <c r="T41" i="518"/>
  <c r="X37" i="518"/>
  <c r="W38" i="518"/>
  <c r="K35" i="518"/>
  <c r="L35" i="518" s="1"/>
  <c r="Q35" i="518" s="1"/>
  <c r="AA35" i="518" s="1"/>
  <c r="J36" i="518" s="1"/>
  <c r="K35" i="517"/>
  <c r="L35" i="517" s="1"/>
  <c r="Q35" i="517" s="1"/>
  <c r="AA35" i="517" s="1"/>
  <c r="J36" i="517" s="1"/>
  <c r="M39" i="517"/>
  <c r="N39" i="517" s="1"/>
  <c r="O39" i="517"/>
  <c r="D40" i="517"/>
  <c r="U39" i="517"/>
  <c r="R39" i="517"/>
  <c r="S39" i="517"/>
  <c r="V37" i="517"/>
  <c r="Y37" i="517" s="1"/>
  <c r="Z37" i="517" s="1"/>
  <c r="C42" i="517"/>
  <c r="H41" i="517"/>
  <c r="E41" i="517"/>
  <c r="T41" i="517"/>
  <c r="W38" i="517"/>
  <c r="X38" i="517"/>
  <c r="W38" i="516"/>
  <c r="X38" i="516" s="1"/>
  <c r="C42" i="516"/>
  <c r="H41" i="516"/>
  <c r="E41" i="516"/>
  <c r="T41" i="516"/>
  <c r="K35" i="516"/>
  <c r="L35" i="516" s="1"/>
  <c r="Q35" i="516" s="1"/>
  <c r="AA35" i="516" s="1"/>
  <c r="J36" i="516" s="1"/>
  <c r="P38" i="516"/>
  <c r="V37" i="516"/>
  <c r="Y37" i="516" s="1"/>
  <c r="Z37" i="516" s="1"/>
  <c r="D40" i="516"/>
  <c r="O39" i="516"/>
  <c r="M39" i="516"/>
  <c r="N39" i="516" s="1"/>
  <c r="R39" i="516"/>
  <c r="U39" i="516"/>
  <c r="S39" i="516"/>
  <c r="P38" i="515"/>
  <c r="V37" i="515"/>
  <c r="Y37" i="515" s="1"/>
  <c r="X37" i="515"/>
  <c r="D40" i="515"/>
  <c r="O39" i="515"/>
  <c r="M39" i="515"/>
  <c r="N39" i="515" s="1"/>
  <c r="P39" i="515" s="1"/>
  <c r="R39" i="515"/>
  <c r="U39" i="515"/>
  <c r="S39" i="515"/>
  <c r="X38" i="515"/>
  <c r="W38" i="515"/>
  <c r="C41" i="515"/>
  <c r="E40" i="515"/>
  <c r="H40" i="515"/>
  <c r="T40" i="515"/>
  <c r="K34" i="515"/>
  <c r="L34" i="515" s="1"/>
  <c r="Q34" i="515" s="1"/>
  <c r="AA34" i="515" s="1"/>
  <c r="J35" i="515" s="1"/>
  <c r="P38" i="514"/>
  <c r="K34" i="514"/>
  <c r="L34" i="514" s="1"/>
  <c r="Q34" i="514" s="1"/>
  <c r="AA34" i="514" s="1"/>
  <c r="J35" i="514" s="1"/>
  <c r="W38" i="514"/>
  <c r="D40" i="514"/>
  <c r="O39" i="514"/>
  <c r="M39" i="514"/>
  <c r="N39" i="514" s="1"/>
  <c r="P39" i="514" s="1"/>
  <c r="R39" i="514"/>
  <c r="U39" i="514"/>
  <c r="S39" i="514"/>
  <c r="C41" i="514"/>
  <c r="H40" i="514"/>
  <c r="E40" i="514"/>
  <c r="T40" i="514"/>
  <c r="V37" i="514"/>
  <c r="Y37" i="514" s="1"/>
  <c r="X37" i="514"/>
  <c r="Z37" i="514" s="1"/>
  <c r="W38" i="513"/>
  <c r="X38" i="513" s="1"/>
  <c r="K36" i="513"/>
  <c r="L36" i="513" s="1"/>
  <c r="Q36" i="513" s="1"/>
  <c r="AA36" i="513" s="1"/>
  <c r="J37" i="513" s="1"/>
  <c r="D40" i="513"/>
  <c r="O39" i="513"/>
  <c r="M39" i="513"/>
  <c r="N39" i="513" s="1"/>
  <c r="S39" i="513"/>
  <c r="U39" i="513"/>
  <c r="R39" i="513"/>
  <c r="V37" i="513"/>
  <c r="Y37" i="513" s="1"/>
  <c r="C42" i="513"/>
  <c r="H41" i="513"/>
  <c r="E41" i="513"/>
  <c r="T41" i="513"/>
  <c r="X37" i="513"/>
  <c r="Z37" i="513" s="1"/>
  <c r="K34" i="512"/>
  <c r="L34" i="512" s="1"/>
  <c r="Q34" i="512" s="1"/>
  <c r="AA34" i="512" s="1"/>
  <c r="J35" i="512" s="1"/>
  <c r="V37" i="512"/>
  <c r="Y37" i="512" s="1"/>
  <c r="D40" i="512"/>
  <c r="O39" i="512"/>
  <c r="M39" i="512"/>
  <c r="N39" i="512" s="1"/>
  <c r="R39" i="512"/>
  <c r="U39" i="512"/>
  <c r="S39" i="512"/>
  <c r="X37" i="512"/>
  <c r="Z37" i="512" s="1"/>
  <c r="W38" i="512"/>
  <c r="X38" i="512"/>
  <c r="C41" i="512"/>
  <c r="H40" i="512"/>
  <c r="E40" i="512"/>
  <c r="T40" i="512"/>
  <c r="P38" i="511"/>
  <c r="K35" i="511"/>
  <c r="L35" i="511" s="1"/>
  <c r="Q35" i="511" s="1"/>
  <c r="AA35" i="511" s="1"/>
  <c r="J36" i="511" s="1"/>
  <c r="D40" i="511"/>
  <c r="O39" i="511"/>
  <c r="M39" i="511"/>
  <c r="N39" i="511" s="1"/>
  <c r="R39" i="511"/>
  <c r="U39" i="511"/>
  <c r="S39" i="511"/>
  <c r="C42" i="511"/>
  <c r="H41" i="511"/>
  <c r="E41" i="511"/>
  <c r="T41" i="511"/>
  <c r="W38" i="511"/>
  <c r="X38" i="511" s="1"/>
  <c r="V37" i="511"/>
  <c r="Y37" i="511" s="1"/>
  <c r="Z37" i="511" s="1"/>
  <c r="P38" i="510"/>
  <c r="K34" i="510"/>
  <c r="L34" i="510" s="1"/>
  <c r="Q34" i="510" s="1"/>
  <c r="AA34" i="510" s="1"/>
  <c r="J35" i="510" s="1"/>
  <c r="X38" i="510"/>
  <c r="W38" i="510"/>
  <c r="V37" i="510"/>
  <c r="Y37" i="510" s="1"/>
  <c r="C41" i="510"/>
  <c r="H40" i="510"/>
  <c r="E40" i="510"/>
  <c r="T40" i="510"/>
  <c r="M39" i="510"/>
  <c r="N39" i="510" s="1"/>
  <c r="O39" i="510"/>
  <c r="D40" i="510"/>
  <c r="R39" i="510"/>
  <c r="U39" i="510"/>
  <c r="S39" i="510"/>
  <c r="X37" i="510"/>
  <c r="K35" i="509"/>
  <c r="L35" i="509" s="1"/>
  <c r="Q35" i="509" s="1"/>
  <c r="AA35" i="509" s="1"/>
  <c r="J36" i="509" s="1"/>
  <c r="N36" i="509" s="1"/>
  <c r="P36" i="509" s="1"/>
  <c r="V37" i="509"/>
  <c r="Y37" i="509" s="1"/>
  <c r="Z37" i="509" s="1"/>
  <c r="C42" i="509"/>
  <c r="H41" i="509"/>
  <c r="E41" i="509"/>
  <c r="T41" i="509"/>
  <c r="D40" i="509"/>
  <c r="O39" i="509"/>
  <c r="M39" i="509"/>
  <c r="U39" i="509"/>
  <c r="R39" i="509"/>
  <c r="S39" i="509"/>
  <c r="W38" i="509"/>
  <c r="W38" i="508"/>
  <c r="D40" i="508"/>
  <c r="O39" i="508"/>
  <c r="M39" i="508"/>
  <c r="U39" i="508"/>
  <c r="S39" i="508"/>
  <c r="R39" i="508"/>
  <c r="C42" i="508"/>
  <c r="H41" i="508"/>
  <c r="E41" i="508"/>
  <c r="T41" i="508"/>
  <c r="K35" i="508"/>
  <c r="L35" i="508" s="1"/>
  <c r="Q35" i="508" s="1"/>
  <c r="AA35" i="508" s="1"/>
  <c r="J36" i="508" s="1"/>
  <c r="N36" i="508" s="1"/>
  <c r="P36" i="508" s="1"/>
  <c r="V37" i="508"/>
  <c r="Y37" i="508" s="1"/>
  <c r="X37" i="508"/>
  <c r="Z37" i="508" s="1"/>
  <c r="W38" i="507"/>
  <c r="K35" i="507"/>
  <c r="L35" i="507" s="1"/>
  <c r="Q35" i="507" s="1"/>
  <c r="AA35" i="507" s="1"/>
  <c r="J36" i="507" s="1"/>
  <c r="N36" i="507" s="1"/>
  <c r="P36" i="507" s="1"/>
  <c r="C42" i="507"/>
  <c r="E41" i="507"/>
  <c r="H41" i="507"/>
  <c r="T41" i="507"/>
  <c r="D40" i="507"/>
  <c r="O39" i="507"/>
  <c r="M39" i="507"/>
  <c r="U39" i="507"/>
  <c r="R39" i="507"/>
  <c r="S39" i="507"/>
  <c r="V37" i="507"/>
  <c r="Y37" i="507" s="1"/>
  <c r="X37" i="507"/>
  <c r="Z37" i="507" s="1"/>
  <c r="W38" i="506"/>
  <c r="V37" i="506"/>
  <c r="Y37" i="506" s="1"/>
  <c r="D40" i="506"/>
  <c r="O39" i="506"/>
  <c r="M39" i="506"/>
  <c r="R39" i="506"/>
  <c r="U39" i="506"/>
  <c r="S39" i="506"/>
  <c r="C42" i="506"/>
  <c r="E41" i="506"/>
  <c r="H41" i="506"/>
  <c r="T41" i="506"/>
  <c r="X37" i="506"/>
  <c r="K35" i="506"/>
  <c r="L35" i="506" s="1"/>
  <c r="Q35" i="506" s="1"/>
  <c r="AA35" i="506" s="1"/>
  <c r="J36" i="506" s="1"/>
  <c r="N36" i="506" s="1"/>
  <c r="P36" i="506" s="1"/>
  <c r="W38" i="505"/>
  <c r="X38" i="505"/>
  <c r="C42" i="505"/>
  <c r="E41" i="505"/>
  <c r="H41" i="505"/>
  <c r="T41" i="505"/>
  <c r="V37" i="505"/>
  <c r="Y37" i="505" s="1"/>
  <c r="D40" i="505"/>
  <c r="O39" i="505"/>
  <c r="M39" i="505"/>
  <c r="N39" i="505" s="1"/>
  <c r="P39" i="505" s="1"/>
  <c r="R39" i="505"/>
  <c r="U39" i="505"/>
  <c r="S39" i="505"/>
  <c r="X37" i="505"/>
  <c r="Z37" i="505" s="1"/>
  <c r="K35" i="505"/>
  <c r="L35" i="505" s="1"/>
  <c r="Q35" i="505" s="1"/>
  <c r="AA35" i="505" s="1"/>
  <c r="J36" i="505" s="1"/>
  <c r="D40" i="504"/>
  <c r="O39" i="504"/>
  <c r="R39" i="504"/>
  <c r="M39" i="504"/>
  <c r="U39" i="504"/>
  <c r="S39" i="504"/>
  <c r="K35" i="504"/>
  <c r="L35" i="504" s="1"/>
  <c r="Q35" i="504" s="1"/>
  <c r="AA35" i="504" s="1"/>
  <c r="J36" i="504" s="1"/>
  <c r="N36" i="504" s="1"/>
  <c r="P36" i="504" s="1"/>
  <c r="W38" i="504"/>
  <c r="V37" i="504"/>
  <c r="Y37" i="504" s="1"/>
  <c r="Z37" i="504" s="1"/>
  <c r="C42" i="504"/>
  <c r="E41" i="504"/>
  <c r="H41" i="504"/>
  <c r="T41" i="504"/>
  <c r="Z36" i="503"/>
  <c r="K35" i="503"/>
  <c r="L35" i="503" s="1"/>
  <c r="Q35" i="503" s="1"/>
  <c r="AA35" i="503" s="1"/>
  <c r="J36" i="503" s="1"/>
  <c r="N36" i="503" s="1"/>
  <c r="P36" i="503" s="1"/>
  <c r="V37" i="503"/>
  <c r="Y37" i="503" s="1"/>
  <c r="W38" i="503"/>
  <c r="X38" i="503" s="1"/>
  <c r="X37" i="503"/>
  <c r="Z37" i="503" s="1"/>
  <c r="C42" i="503"/>
  <c r="H41" i="503"/>
  <c r="E41" i="503"/>
  <c r="T41" i="503"/>
  <c r="M39" i="503"/>
  <c r="O39" i="503"/>
  <c r="D40" i="503"/>
  <c r="U39" i="503"/>
  <c r="R39" i="503"/>
  <c r="S39" i="503"/>
  <c r="K34" i="502"/>
  <c r="L34" i="502" s="1"/>
  <c r="Q34" i="502" s="1"/>
  <c r="AA34" i="502" s="1"/>
  <c r="J35" i="502" s="1"/>
  <c r="N35" i="502" s="1"/>
  <c r="P35" i="502" s="1"/>
  <c r="W38" i="502"/>
  <c r="X38" i="502" s="1"/>
  <c r="C42" i="502"/>
  <c r="H41" i="502"/>
  <c r="E41" i="502"/>
  <c r="T41" i="502"/>
  <c r="V37" i="502"/>
  <c r="Y37" i="502" s="1"/>
  <c r="D40" i="502"/>
  <c r="O39" i="502"/>
  <c r="M39" i="502"/>
  <c r="R39" i="502"/>
  <c r="U39" i="502"/>
  <c r="S39" i="502"/>
  <c r="X37" i="502"/>
  <c r="Z37" i="502" s="1"/>
  <c r="W38" i="501"/>
  <c r="X38" i="501" s="1"/>
  <c r="V37" i="501"/>
  <c r="Y37" i="501" s="1"/>
  <c r="D40" i="501"/>
  <c r="O39" i="501"/>
  <c r="M39" i="501"/>
  <c r="U39" i="501"/>
  <c r="R39" i="501"/>
  <c r="S39" i="501"/>
  <c r="X37" i="501"/>
  <c r="Z37" i="501" s="1"/>
  <c r="K35" i="501"/>
  <c r="L35" i="501" s="1"/>
  <c r="Q35" i="501" s="1"/>
  <c r="AA35" i="501" s="1"/>
  <c r="J36" i="501" s="1"/>
  <c r="N36" i="501" s="1"/>
  <c r="P36" i="501" s="1"/>
  <c r="C42" i="501"/>
  <c r="H41" i="501"/>
  <c r="E41" i="501"/>
  <c r="T41" i="501"/>
  <c r="W38" i="500"/>
  <c r="X38" i="500" s="1"/>
  <c r="C41" i="500"/>
  <c r="E40" i="500"/>
  <c r="H40" i="500"/>
  <c r="T40" i="500"/>
  <c r="D40" i="500"/>
  <c r="O39" i="500"/>
  <c r="M39" i="500"/>
  <c r="R39" i="500"/>
  <c r="U39" i="500"/>
  <c r="S39" i="500"/>
  <c r="V37" i="500"/>
  <c r="Y37" i="500" s="1"/>
  <c r="X37" i="500"/>
  <c r="K34" i="500"/>
  <c r="L34" i="500" s="1"/>
  <c r="Q34" i="500" s="1"/>
  <c r="AA34" i="500" s="1"/>
  <c r="J35" i="500" s="1"/>
  <c r="N35" i="500" s="1"/>
  <c r="P35" i="500" s="1"/>
  <c r="K34" i="499"/>
  <c r="L34" i="499" s="1"/>
  <c r="Q34" i="499" s="1"/>
  <c r="AA34" i="499" s="1"/>
  <c r="J35" i="499" s="1"/>
  <c r="N35" i="499" s="1"/>
  <c r="P35" i="499" s="1"/>
  <c r="W38" i="499"/>
  <c r="V37" i="499"/>
  <c r="Y37" i="499" s="1"/>
  <c r="X37" i="499"/>
  <c r="D40" i="499"/>
  <c r="O39" i="499"/>
  <c r="M39" i="499"/>
  <c r="R39" i="499"/>
  <c r="U39" i="499"/>
  <c r="S39" i="499"/>
  <c r="C42" i="499"/>
  <c r="E41" i="499"/>
  <c r="H41" i="499"/>
  <c r="T41" i="499"/>
  <c r="K34" i="498"/>
  <c r="L34" i="498" s="1"/>
  <c r="Q34" i="498" s="1"/>
  <c r="AA34" i="498" s="1"/>
  <c r="J35" i="498" s="1"/>
  <c r="N35" i="498" s="1"/>
  <c r="P35" i="498" s="1"/>
  <c r="D40" i="498"/>
  <c r="O39" i="498"/>
  <c r="M39" i="498"/>
  <c r="R39" i="498"/>
  <c r="U39" i="498"/>
  <c r="S39" i="498"/>
  <c r="C43" i="498"/>
  <c r="E42" i="498"/>
  <c r="H42" i="498"/>
  <c r="T42" i="498"/>
  <c r="V37" i="498"/>
  <c r="Y37" i="498" s="1"/>
  <c r="W38" i="498"/>
  <c r="X37" i="498"/>
  <c r="Z37" i="498" s="1"/>
  <c r="V37" i="497"/>
  <c r="Y37" i="497" s="1"/>
  <c r="C42" i="497"/>
  <c r="H41" i="497"/>
  <c r="E41" i="497"/>
  <c r="T41" i="497"/>
  <c r="W38" i="497"/>
  <c r="X37" i="497"/>
  <c r="K35" i="497"/>
  <c r="L35" i="497" s="1"/>
  <c r="Q35" i="497" s="1"/>
  <c r="AA35" i="497" s="1"/>
  <c r="J36" i="497" s="1"/>
  <c r="N36" i="497" s="1"/>
  <c r="P36" i="497" s="1"/>
  <c r="D40" i="497"/>
  <c r="O39" i="497"/>
  <c r="M39" i="497"/>
  <c r="S39" i="497"/>
  <c r="U39" i="497"/>
  <c r="R39" i="497"/>
  <c r="K34" i="496"/>
  <c r="L34" i="496" s="1"/>
  <c r="Q34" i="496" s="1"/>
  <c r="AA34" i="496" s="1"/>
  <c r="J35" i="496" s="1"/>
  <c r="N35" i="496" s="1"/>
  <c r="P35" i="496" s="1"/>
  <c r="D40" i="496"/>
  <c r="O39" i="496"/>
  <c r="M39" i="496"/>
  <c r="R39" i="496"/>
  <c r="U39" i="496"/>
  <c r="S39" i="496"/>
  <c r="V37" i="496"/>
  <c r="Y37" i="496" s="1"/>
  <c r="Z37" i="496" s="1"/>
  <c r="C41" i="496"/>
  <c r="E40" i="496"/>
  <c r="H40" i="496"/>
  <c r="T40" i="496"/>
  <c r="W38" i="496"/>
  <c r="W38" i="495"/>
  <c r="C44" i="495"/>
  <c r="E43" i="495"/>
  <c r="H43" i="495"/>
  <c r="T43" i="495"/>
  <c r="V37" i="495"/>
  <c r="Y37" i="495" s="1"/>
  <c r="D40" i="495"/>
  <c r="O39" i="495"/>
  <c r="M39" i="495"/>
  <c r="U39" i="495"/>
  <c r="R39" i="495"/>
  <c r="S39" i="495"/>
  <c r="X37" i="495"/>
  <c r="K35" i="495"/>
  <c r="L35" i="495" s="1"/>
  <c r="Q35" i="495" s="1"/>
  <c r="AA35" i="495" s="1"/>
  <c r="J36" i="495" s="1"/>
  <c r="N36" i="495" s="1"/>
  <c r="P36" i="495" s="1"/>
  <c r="C42" i="494"/>
  <c r="E41" i="494"/>
  <c r="H41" i="494"/>
  <c r="T41" i="494"/>
  <c r="D40" i="494"/>
  <c r="O39" i="494"/>
  <c r="M39" i="494"/>
  <c r="N39" i="494" s="1"/>
  <c r="P39" i="494" s="1"/>
  <c r="R39" i="494"/>
  <c r="S39" i="494"/>
  <c r="U39" i="494"/>
  <c r="V37" i="494"/>
  <c r="Y37" i="494" s="1"/>
  <c r="K35" i="494"/>
  <c r="L35" i="494" s="1"/>
  <c r="Q35" i="494" s="1"/>
  <c r="AA35" i="494" s="1"/>
  <c r="J36" i="494" s="1"/>
  <c r="W38" i="494"/>
  <c r="X37" i="494"/>
  <c r="Z37" i="494" s="1"/>
  <c r="K34" i="493"/>
  <c r="L34" i="493" s="1"/>
  <c r="Q34" i="493" s="1"/>
  <c r="AA34" i="493" s="1"/>
  <c r="J35" i="493" s="1"/>
  <c r="C41" i="493"/>
  <c r="E40" i="493"/>
  <c r="H40" i="493"/>
  <c r="T40" i="493"/>
  <c r="W38" i="493"/>
  <c r="V37" i="493"/>
  <c r="Y37" i="493" s="1"/>
  <c r="X37" i="493"/>
  <c r="D40" i="493"/>
  <c r="O39" i="493"/>
  <c r="M39" i="493"/>
  <c r="N39" i="493" s="1"/>
  <c r="R39" i="493"/>
  <c r="U39" i="493"/>
  <c r="S39" i="493"/>
  <c r="W38" i="492"/>
  <c r="C42" i="492"/>
  <c r="E41" i="492"/>
  <c r="H41" i="492"/>
  <c r="T41" i="492"/>
  <c r="V37" i="492"/>
  <c r="Y37" i="492" s="1"/>
  <c r="K35" i="492"/>
  <c r="L35" i="492" s="1"/>
  <c r="Q35" i="492" s="1"/>
  <c r="AA35" i="492" s="1"/>
  <c r="J36" i="492" s="1"/>
  <c r="D40" i="492"/>
  <c r="O39" i="492"/>
  <c r="M39" i="492"/>
  <c r="N39" i="492" s="1"/>
  <c r="P39" i="492" s="1"/>
  <c r="S39" i="492"/>
  <c r="U39" i="492"/>
  <c r="R39" i="492"/>
  <c r="X37" i="492"/>
  <c r="K35" i="491"/>
  <c r="L35" i="491" s="1"/>
  <c r="Q35" i="491" s="1"/>
  <c r="AA35" i="491" s="1"/>
  <c r="J36" i="491" s="1"/>
  <c r="W38" i="491"/>
  <c r="D40" i="491"/>
  <c r="O39" i="491"/>
  <c r="M39" i="491"/>
  <c r="N39" i="491" s="1"/>
  <c r="P39" i="491" s="1"/>
  <c r="U39" i="491"/>
  <c r="S39" i="491"/>
  <c r="R39" i="491"/>
  <c r="C42" i="491"/>
  <c r="H41" i="491"/>
  <c r="E41" i="491"/>
  <c r="T41" i="491"/>
  <c r="V37" i="491"/>
  <c r="Y37" i="491" s="1"/>
  <c r="X37" i="491"/>
  <c r="Z37" i="491" s="1"/>
  <c r="K34" i="490"/>
  <c r="L34" i="490" s="1"/>
  <c r="Q34" i="490" s="1"/>
  <c r="AA34" i="490" s="1"/>
  <c r="J35" i="490" s="1"/>
  <c r="W38" i="490"/>
  <c r="V37" i="490"/>
  <c r="Y37" i="490" s="1"/>
  <c r="D40" i="490"/>
  <c r="O39" i="490"/>
  <c r="M39" i="490"/>
  <c r="N39" i="490" s="1"/>
  <c r="R39" i="490"/>
  <c r="U39" i="490"/>
  <c r="S39" i="490"/>
  <c r="X37" i="490"/>
  <c r="C43" i="490"/>
  <c r="E42" i="490"/>
  <c r="H42" i="490"/>
  <c r="T42" i="490"/>
  <c r="K35" i="489"/>
  <c r="L35" i="489" s="1"/>
  <c r="Q35" i="489" s="1"/>
  <c r="AA35" i="489" s="1"/>
  <c r="J36" i="489" s="1"/>
  <c r="N36" i="489" s="1"/>
  <c r="P36" i="489" s="1"/>
  <c r="W38" i="489"/>
  <c r="D40" i="489"/>
  <c r="O39" i="489"/>
  <c r="M39" i="489"/>
  <c r="R39" i="489"/>
  <c r="U39" i="489"/>
  <c r="S39" i="489"/>
  <c r="C42" i="489"/>
  <c r="E41" i="489"/>
  <c r="H41" i="489"/>
  <c r="T41" i="489"/>
  <c r="V37" i="489"/>
  <c r="Y37" i="489" s="1"/>
  <c r="Z37" i="489" s="1"/>
  <c r="D40" i="488"/>
  <c r="O39" i="488"/>
  <c r="M39" i="488"/>
  <c r="U39" i="488"/>
  <c r="S39" i="488"/>
  <c r="R39" i="488"/>
  <c r="C41" i="488"/>
  <c r="E40" i="488"/>
  <c r="H40" i="488"/>
  <c r="T40" i="488"/>
  <c r="W38" i="488"/>
  <c r="V37" i="488"/>
  <c r="Y37" i="488" s="1"/>
  <c r="K35" i="488"/>
  <c r="L35" i="488" s="1"/>
  <c r="Q35" i="488" s="1"/>
  <c r="AA35" i="488" s="1"/>
  <c r="J36" i="488" s="1"/>
  <c r="N36" i="488" s="1"/>
  <c r="P36" i="488" s="1"/>
  <c r="X37" i="488"/>
  <c r="K34" i="487"/>
  <c r="L34" i="487" s="1"/>
  <c r="Q34" i="487" s="1"/>
  <c r="AA34" i="487" s="1"/>
  <c r="J35" i="487" s="1"/>
  <c r="N35" i="487" s="1"/>
  <c r="P35" i="487" s="1"/>
  <c r="C41" i="487"/>
  <c r="E40" i="487"/>
  <c r="H40" i="487"/>
  <c r="T40" i="487"/>
  <c r="V37" i="487"/>
  <c r="Y37" i="487" s="1"/>
  <c r="Z37" i="487" s="1"/>
  <c r="D40" i="487"/>
  <c r="O39" i="487"/>
  <c r="M39" i="487"/>
  <c r="R39" i="487"/>
  <c r="U39" i="487"/>
  <c r="S39" i="487"/>
  <c r="W38" i="487"/>
  <c r="C42" i="486"/>
  <c r="E41" i="486"/>
  <c r="H41" i="486"/>
  <c r="T41" i="486"/>
  <c r="M39" i="486"/>
  <c r="D40" i="486"/>
  <c r="O39" i="486"/>
  <c r="R39" i="486"/>
  <c r="U39" i="486"/>
  <c r="S39" i="486"/>
  <c r="V37" i="486"/>
  <c r="Y37" i="486" s="1"/>
  <c r="X37" i="486"/>
  <c r="Z37" i="486" s="1"/>
  <c r="W38" i="486"/>
  <c r="K35" i="486"/>
  <c r="L35" i="486" s="1"/>
  <c r="Q35" i="486" s="1"/>
  <c r="AA35" i="486" s="1"/>
  <c r="J36" i="486" s="1"/>
  <c r="N36" i="486" s="1"/>
  <c r="P36" i="486" s="1"/>
  <c r="K36" i="485"/>
  <c r="L36" i="485" s="1"/>
  <c r="Q36" i="485" s="1"/>
  <c r="AA36" i="485" s="1"/>
  <c r="J37" i="485" s="1"/>
  <c r="N37" i="485" s="1"/>
  <c r="P37" i="485" s="1"/>
  <c r="D40" i="485"/>
  <c r="O39" i="485"/>
  <c r="M39" i="485"/>
  <c r="S39" i="485"/>
  <c r="U39" i="485"/>
  <c r="R39" i="485"/>
  <c r="V37" i="485"/>
  <c r="Y37" i="485" s="1"/>
  <c r="Z37" i="485" s="1"/>
  <c r="W38" i="485"/>
  <c r="C43" i="485"/>
  <c r="H42" i="485"/>
  <c r="E42" i="485"/>
  <c r="T42" i="485"/>
  <c r="M30" i="4"/>
  <c r="U30" i="4"/>
  <c r="R30" i="4" s="1"/>
  <c r="X2" i="2"/>
  <c r="E11" i="4"/>
  <c r="O30" i="4"/>
  <c r="G33" i="4"/>
  <c r="H33" i="4"/>
  <c r="B34" i="4"/>
  <c r="D31" i="4"/>
  <c r="E33" i="4"/>
  <c r="C34" i="4"/>
  <c r="A33" i="4"/>
  <c r="W39" i="548" l="1"/>
  <c r="C45" i="548"/>
  <c r="H44" i="548"/>
  <c r="E44" i="548"/>
  <c r="T44" i="548"/>
  <c r="D41" i="548"/>
  <c r="O40" i="548"/>
  <c r="M40" i="548"/>
  <c r="R40" i="548"/>
  <c r="U40" i="548"/>
  <c r="S40" i="548"/>
  <c r="V38" i="548"/>
  <c r="Y38" i="548" s="1"/>
  <c r="Z38" i="548" s="1"/>
  <c r="X38" i="548"/>
  <c r="K35" i="548"/>
  <c r="L35" i="548" s="1"/>
  <c r="Q35" i="548" s="1"/>
  <c r="AA35" i="548" s="1"/>
  <c r="J36" i="548" s="1"/>
  <c r="N36" i="548" s="1"/>
  <c r="P36" i="548" s="1"/>
  <c r="Z37" i="547"/>
  <c r="K36" i="547"/>
  <c r="L36" i="547" s="1"/>
  <c r="Q36" i="547" s="1"/>
  <c r="AA36" i="547" s="1"/>
  <c r="J37" i="547" s="1"/>
  <c r="N37" i="547" s="1"/>
  <c r="P37" i="547" s="1"/>
  <c r="V38" i="547"/>
  <c r="Y38" i="547" s="1"/>
  <c r="D41" i="547"/>
  <c r="O40" i="547"/>
  <c r="M40" i="547"/>
  <c r="S40" i="547"/>
  <c r="U40" i="547"/>
  <c r="R40" i="547"/>
  <c r="C43" i="547"/>
  <c r="H42" i="547"/>
  <c r="E42" i="547"/>
  <c r="T42" i="547"/>
  <c r="W39" i="547"/>
  <c r="X38" i="547"/>
  <c r="K36" i="546"/>
  <c r="L36" i="546" s="1"/>
  <c r="Q36" i="546" s="1"/>
  <c r="AA36" i="546" s="1"/>
  <c r="J37" i="546" s="1"/>
  <c r="N37" i="546" s="1"/>
  <c r="P37" i="546" s="1"/>
  <c r="W39" i="546"/>
  <c r="V38" i="546"/>
  <c r="Y38" i="546" s="1"/>
  <c r="Z38" i="546" s="1"/>
  <c r="C44" i="546"/>
  <c r="H43" i="546"/>
  <c r="E43" i="546"/>
  <c r="T43" i="546"/>
  <c r="D41" i="546"/>
  <c r="O40" i="546"/>
  <c r="M40" i="546"/>
  <c r="U40" i="546"/>
  <c r="S40" i="546"/>
  <c r="R40" i="546"/>
  <c r="D41" i="545"/>
  <c r="O40" i="545"/>
  <c r="M40" i="545"/>
  <c r="R40" i="545"/>
  <c r="U40" i="545"/>
  <c r="S40" i="545"/>
  <c r="V38" i="545"/>
  <c r="Y38" i="545" s="1"/>
  <c r="X38" i="545"/>
  <c r="C42" i="545"/>
  <c r="H41" i="545"/>
  <c r="E41" i="545"/>
  <c r="T41" i="545"/>
  <c r="W39" i="545"/>
  <c r="K35" i="545"/>
  <c r="L35" i="545" s="1"/>
  <c r="Q35" i="545" s="1"/>
  <c r="AA35" i="545" s="1"/>
  <c r="J36" i="545" s="1"/>
  <c r="N36" i="545" s="1"/>
  <c r="P36" i="545" s="1"/>
  <c r="Z37" i="544"/>
  <c r="D41" i="544"/>
  <c r="O40" i="544"/>
  <c r="M40" i="544"/>
  <c r="R40" i="544"/>
  <c r="U40" i="544"/>
  <c r="S40" i="544"/>
  <c r="C42" i="544"/>
  <c r="H41" i="544"/>
  <c r="E41" i="544"/>
  <c r="T41" i="544"/>
  <c r="V38" i="544"/>
  <c r="Y38" i="544" s="1"/>
  <c r="X38" i="544"/>
  <c r="Z38" i="544" s="1"/>
  <c r="W39" i="544"/>
  <c r="K35" i="544"/>
  <c r="L35" i="544" s="1"/>
  <c r="Q35" i="544" s="1"/>
  <c r="AA35" i="544" s="1"/>
  <c r="J36" i="544" s="1"/>
  <c r="N36" i="544" s="1"/>
  <c r="P36" i="544" s="1"/>
  <c r="K36" i="543"/>
  <c r="L36" i="543" s="1"/>
  <c r="Q36" i="543" s="1"/>
  <c r="AA36" i="543" s="1"/>
  <c r="J37" i="543" s="1"/>
  <c r="N37" i="543" s="1"/>
  <c r="P37" i="543" s="1"/>
  <c r="C43" i="543"/>
  <c r="E42" i="543"/>
  <c r="H42" i="543"/>
  <c r="T42" i="543"/>
  <c r="D41" i="543"/>
  <c r="O40" i="543"/>
  <c r="M40" i="543"/>
  <c r="S40" i="543"/>
  <c r="U40" i="543"/>
  <c r="R40" i="543"/>
  <c r="W39" i="543"/>
  <c r="X39" i="543" s="1"/>
  <c r="V38" i="543"/>
  <c r="Y38" i="543" s="1"/>
  <c r="X38" i="543"/>
  <c r="K36" i="542"/>
  <c r="L36" i="542" s="1"/>
  <c r="Q36" i="542" s="1"/>
  <c r="AA36" i="542" s="1"/>
  <c r="J37" i="542" s="1"/>
  <c r="N37" i="542" s="1"/>
  <c r="P37" i="542" s="1"/>
  <c r="W39" i="542"/>
  <c r="X39" i="542" s="1"/>
  <c r="C43" i="542"/>
  <c r="H42" i="542"/>
  <c r="E42" i="542"/>
  <c r="T42" i="542"/>
  <c r="D41" i="542"/>
  <c r="O40" i="542"/>
  <c r="M40" i="542"/>
  <c r="U40" i="542"/>
  <c r="S40" i="542"/>
  <c r="R40" i="542"/>
  <c r="V38" i="542"/>
  <c r="Y38" i="542" s="1"/>
  <c r="X38" i="542"/>
  <c r="K36" i="541"/>
  <c r="L36" i="541" s="1"/>
  <c r="Q36" i="541" s="1"/>
  <c r="AA36" i="541" s="1"/>
  <c r="J37" i="541" s="1"/>
  <c r="N37" i="541" s="1"/>
  <c r="P37" i="541" s="1"/>
  <c r="D41" i="541"/>
  <c r="O40" i="541"/>
  <c r="M40" i="541"/>
  <c r="R40" i="541"/>
  <c r="U40" i="541"/>
  <c r="S40" i="541"/>
  <c r="C43" i="541"/>
  <c r="E42" i="541"/>
  <c r="H42" i="541"/>
  <c r="T42" i="541"/>
  <c r="V38" i="541"/>
  <c r="Y38" i="541" s="1"/>
  <c r="W39" i="541"/>
  <c r="X38" i="541"/>
  <c r="Z38" i="541" s="1"/>
  <c r="Z37" i="540"/>
  <c r="W39" i="540"/>
  <c r="C43" i="540"/>
  <c r="E42" i="540"/>
  <c r="H42" i="540"/>
  <c r="T42" i="540"/>
  <c r="D41" i="540"/>
  <c r="O40" i="540"/>
  <c r="M40" i="540"/>
  <c r="S40" i="540"/>
  <c r="U40" i="540"/>
  <c r="R40" i="540"/>
  <c r="V38" i="540"/>
  <c r="Y38" i="540" s="1"/>
  <c r="X38" i="540"/>
  <c r="Z38" i="540" s="1"/>
  <c r="K36" i="540"/>
  <c r="L36" i="540" s="1"/>
  <c r="Q36" i="540" s="1"/>
  <c r="AA36" i="540" s="1"/>
  <c r="J37" i="540" s="1"/>
  <c r="N37" i="540" s="1"/>
  <c r="P37" i="540" s="1"/>
  <c r="Z37" i="539"/>
  <c r="V38" i="539"/>
  <c r="Y38" i="539" s="1"/>
  <c r="C44" i="539"/>
  <c r="E43" i="539"/>
  <c r="H43" i="539"/>
  <c r="T43" i="539"/>
  <c r="W39" i="539"/>
  <c r="X38" i="539"/>
  <c r="K35" i="539"/>
  <c r="L35" i="539" s="1"/>
  <c r="Q35" i="539" s="1"/>
  <c r="AA35" i="539" s="1"/>
  <c r="J36" i="539" s="1"/>
  <c r="N36" i="539" s="1"/>
  <c r="P36" i="539" s="1"/>
  <c r="D41" i="539"/>
  <c r="O40" i="539"/>
  <c r="M40" i="539"/>
  <c r="R40" i="539"/>
  <c r="U40" i="539"/>
  <c r="S40" i="539"/>
  <c r="K36" i="538"/>
  <c r="L36" i="538" s="1"/>
  <c r="Q36" i="538" s="1"/>
  <c r="AA36" i="538" s="1"/>
  <c r="J37" i="538" s="1"/>
  <c r="N37" i="538" s="1"/>
  <c r="P37" i="538" s="1"/>
  <c r="C43" i="538"/>
  <c r="E42" i="538"/>
  <c r="H42" i="538"/>
  <c r="T42" i="538"/>
  <c r="V38" i="538"/>
  <c r="Y38" i="538" s="1"/>
  <c r="W39" i="538"/>
  <c r="D41" i="538"/>
  <c r="O40" i="538"/>
  <c r="M40" i="538"/>
  <c r="S40" i="538"/>
  <c r="U40" i="538"/>
  <c r="R40" i="538"/>
  <c r="X38" i="538"/>
  <c r="Z38" i="538" s="1"/>
  <c r="W39" i="537"/>
  <c r="K35" i="537"/>
  <c r="L35" i="537" s="1"/>
  <c r="Q35" i="537" s="1"/>
  <c r="AA35" i="537" s="1"/>
  <c r="J36" i="537" s="1"/>
  <c r="N36" i="537" s="1"/>
  <c r="P36" i="537" s="1"/>
  <c r="D41" i="537"/>
  <c r="O40" i="537"/>
  <c r="M40" i="537"/>
  <c r="R40" i="537"/>
  <c r="U40" i="537"/>
  <c r="S40" i="537"/>
  <c r="C42" i="537"/>
  <c r="H41" i="537"/>
  <c r="E41" i="537"/>
  <c r="T41" i="537"/>
  <c r="V38" i="537"/>
  <c r="Y38" i="537" s="1"/>
  <c r="X38" i="537"/>
  <c r="D41" i="536"/>
  <c r="O40" i="536"/>
  <c r="M40" i="536"/>
  <c r="R40" i="536"/>
  <c r="U40" i="536"/>
  <c r="S40" i="536"/>
  <c r="C43" i="536"/>
  <c r="E42" i="536"/>
  <c r="H42" i="536"/>
  <c r="T42" i="536"/>
  <c r="V38" i="536"/>
  <c r="Y38" i="536" s="1"/>
  <c r="Z38" i="536" s="1"/>
  <c r="K35" i="536"/>
  <c r="L35" i="536" s="1"/>
  <c r="Q35" i="536" s="1"/>
  <c r="AA35" i="536" s="1"/>
  <c r="J36" i="536" s="1"/>
  <c r="N36" i="536" s="1"/>
  <c r="P36" i="536" s="1"/>
  <c r="W39" i="536"/>
  <c r="W39" i="535"/>
  <c r="X39" i="535"/>
  <c r="D41" i="535"/>
  <c r="O40" i="535"/>
  <c r="M40" i="535"/>
  <c r="R40" i="535"/>
  <c r="U40" i="535"/>
  <c r="S40" i="535"/>
  <c r="C42" i="535"/>
  <c r="H41" i="535"/>
  <c r="E41" i="535"/>
  <c r="T41" i="535"/>
  <c r="V38" i="535"/>
  <c r="Y38" i="535" s="1"/>
  <c r="X38" i="535"/>
  <c r="K35" i="535"/>
  <c r="L35" i="535" s="1"/>
  <c r="Q35" i="535" s="1"/>
  <c r="AA35" i="535" s="1"/>
  <c r="J36" i="535" s="1"/>
  <c r="N36" i="535" s="1"/>
  <c r="P36" i="535" s="1"/>
  <c r="Z37" i="534"/>
  <c r="V38" i="534"/>
  <c r="Y38" i="534" s="1"/>
  <c r="Z38" i="534" s="1"/>
  <c r="W39" i="534"/>
  <c r="C42" i="534"/>
  <c r="H41" i="534"/>
  <c r="E41" i="534"/>
  <c r="T41" i="534"/>
  <c r="K36" i="534"/>
  <c r="L36" i="534" s="1"/>
  <c r="Q36" i="534" s="1"/>
  <c r="AA36" i="534" s="1"/>
  <c r="J37" i="534" s="1"/>
  <c r="N37" i="534" s="1"/>
  <c r="P37" i="534" s="1"/>
  <c r="D41" i="534"/>
  <c r="O40" i="534"/>
  <c r="M40" i="534"/>
  <c r="U40" i="534"/>
  <c r="S40" i="534"/>
  <c r="R40" i="534"/>
  <c r="K36" i="533"/>
  <c r="L36" i="533" s="1"/>
  <c r="Q36" i="533" s="1"/>
  <c r="AA36" i="533" s="1"/>
  <c r="J37" i="533" s="1"/>
  <c r="N37" i="533" s="1"/>
  <c r="P37" i="533" s="1"/>
  <c r="C43" i="533"/>
  <c r="H42" i="533"/>
  <c r="E42" i="533"/>
  <c r="T42" i="533"/>
  <c r="D41" i="533"/>
  <c r="O40" i="533"/>
  <c r="M40" i="533"/>
  <c r="U40" i="533"/>
  <c r="R40" i="533"/>
  <c r="S40" i="533"/>
  <c r="V38" i="533"/>
  <c r="Y38" i="533" s="1"/>
  <c r="Z38" i="533" s="1"/>
  <c r="W39" i="533"/>
  <c r="X39" i="533"/>
  <c r="K36" i="532"/>
  <c r="L36" i="532" s="1"/>
  <c r="Q36" i="532" s="1"/>
  <c r="AA36" i="532" s="1"/>
  <c r="J37" i="532" s="1"/>
  <c r="N37" i="532" s="1"/>
  <c r="P37" i="532" s="1"/>
  <c r="W39" i="532"/>
  <c r="C43" i="532"/>
  <c r="E42" i="532"/>
  <c r="H42" i="532"/>
  <c r="T42" i="532"/>
  <c r="D41" i="532"/>
  <c r="O40" i="532"/>
  <c r="M40" i="532"/>
  <c r="R40" i="532"/>
  <c r="U40" i="532"/>
  <c r="S40" i="532"/>
  <c r="V38" i="532"/>
  <c r="Y38" i="532" s="1"/>
  <c r="X38" i="532"/>
  <c r="V38" i="531"/>
  <c r="Y38" i="531" s="1"/>
  <c r="Z38" i="531" s="1"/>
  <c r="W39" i="531"/>
  <c r="K36" i="531"/>
  <c r="L36" i="531" s="1"/>
  <c r="Q36" i="531" s="1"/>
  <c r="AA36" i="531" s="1"/>
  <c r="J37" i="531" s="1"/>
  <c r="N37" i="531" s="1"/>
  <c r="P37" i="531" s="1"/>
  <c r="C43" i="531"/>
  <c r="E42" i="531"/>
  <c r="H42" i="531"/>
  <c r="T42" i="531"/>
  <c r="D41" i="531"/>
  <c r="O40" i="531"/>
  <c r="M40" i="531"/>
  <c r="U40" i="531"/>
  <c r="R40" i="531"/>
  <c r="S40" i="531"/>
  <c r="Z37" i="530"/>
  <c r="K36" i="530"/>
  <c r="L36" i="530" s="1"/>
  <c r="Q36" i="530" s="1"/>
  <c r="AA36" i="530" s="1"/>
  <c r="J37" i="530" s="1"/>
  <c r="N37" i="530" s="1"/>
  <c r="P37" i="530" s="1"/>
  <c r="V38" i="530"/>
  <c r="Y38" i="530" s="1"/>
  <c r="X38" i="530"/>
  <c r="Z38" i="530" s="1"/>
  <c r="W39" i="530"/>
  <c r="C43" i="530"/>
  <c r="H42" i="530"/>
  <c r="E42" i="530"/>
  <c r="T42" i="530"/>
  <c r="D41" i="530"/>
  <c r="O40" i="530"/>
  <c r="M40" i="530"/>
  <c r="U40" i="530"/>
  <c r="S40" i="530"/>
  <c r="R40" i="530"/>
  <c r="Z37" i="529"/>
  <c r="K36" i="529"/>
  <c r="L36" i="529" s="1"/>
  <c r="Q36" i="529" s="1"/>
  <c r="AA36" i="529" s="1"/>
  <c r="J37" i="529" s="1"/>
  <c r="N37" i="529" s="1"/>
  <c r="P37" i="529" s="1"/>
  <c r="C43" i="529"/>
  <c r="H42" i="529"/>
  <c r="E42" i="529"/>
  <c r="T42" i="529"/>
  <c r="D41" i="529"/>
  <c r="O40" i="529"/>
  <c r="M40" i="529"/>
  <c r="U40" i="529"/>
  <c r="R40" i="529"/>
  <c r="S40" i="529"/>
  <c r="V38" i="529"/>
  <c r="Y38" i="529" s="1"/>
  <c r="X38" i="529"/>
  <c r="W39" i="529"/>
  <c r="Z37" i="528"/>
  <c r="V38" i="528"/>
  <c r="Y38" i="528" s="1"/>
  <c r="Z38" i="528" s="1"/>
  <c r="X39" i="528"/>
  <c r="W39" i="528"/>
  <c r="C43" i="528"/>
  <c r="H42" i="528"/>
  <c r="E42" i="528"/>
  <c r="T42" i="528"/>
  <c r="K35" i="528"/>
  <c r="L35" i="528" s="1"/>
  <c r="Q35" i="528" s="1"/>
  <c r="AA35" i="528" s="1"/>
  <c r="J36" i="528" s="1"/>
  <c r="N36" i="528" s="1"/>
  <c r="P36" i="528" s="1"/>
  <c r="D41" i="528"/>
  <c r="O40" i="528"/>
  <c r="M40" i="528"/>
  <c r="R40" i="528"/>
  <c r="U40" i="528"/>
  <c r="S40" i="528"/>
  <c r="K36" i="527"/>
  <c r="L36" i="527" s="1"/>
  <c r="Q36" i="527" s="1"/>
  <c r="AA36" i="527" s="1"/>
  <c r="J37" i="527" s="1"/>
  <c r="N37" i="527" s="1"/>
  <c r="P37" i="527" s="1"/>
  <c r="M41" i="527"/>
  <c r="D42" i="527"/>
  <c r="O41" i="527"/>
  <c r="R41" i="527"/>
  <c r="U41" i="527"/>
  <c r="S41" i="527"/>
  <c r="C43" i="527"/>
  <c r="H42" i="527"/>
  <c r="E42" i="527"/>
  <c r="T42" i="527"/>
  <c r="V39" i="527"/>
  <c r="Y39" i="527" s="1"/>
  <c r="X39" i="527"/>
  <c r="Z39" i="527" s="1"/>
  <c r="W40" i="527"/>
  <c r="X40" i="527" s="1"/>
  <c r="Z37" i="526"/>
  <c r="K36" i="526"/>
  <c r="L36" i="526" s="1"/>
  <c r="Q36" i="526" s="1"/>
  <c r="AA36" i="526" s="1"/>
  <c r="J37" i="526" s="1"/>
  <c r="N37" i="526" s="1"/>
  <c r="P37" i="526" s="1"/>
  <c r="C43" i="526"/>
  <c r="H42" i="526"/>
  <c r="E42" i="526"/>
  <c r="T42" i="526"/>
  <c r="W39" i="526"/>
  <c r="D41" i="526"/>
  <c r="O40" i="526"/>
  <c r="M40" i="526"/>
  <c r="R40" i="526"/>
  <c r="U40" i="526"/>
  <c r="S40" i="526"/>
  <c r="V38" i="526"/>
  <c r="Y38" i="526" s="1"/>
  <c r="X38" i="526"/>
  <c r="Z38" i="526" s="1"/>
  <c r="K36" i="525"/>
  <c r="L36" i="525" s="1"/>
  <c r="Q36" i="525" s="1"/>
  <c r="AA36" i="525" s="1"/>
  <c r="J37" i="525" s="1"/>
  <c r="N37" i="525" s="1"/>
  <c r="P37" i="525" s="1"/>
  <c r="W39" i="525"/>
  <c r="C45" i="525"/>
  <c r="E44" i="525"/>
  <c r="H44" i="525"/>
  <c r="T44" i="525"/>
  <c r="V38" i="525"/>
  <c r="Y38" i="525" s="1"/>
  <c r="Z38" i="525" s="1"/>
  <c r="D41" i="525"/>
  <c r="O40" i="525"/>
  <c r="M40" i="525"/>
  <c r="R40" i="525"/>
  <c r="S40" i="525"/>
  <c r="U40" i="525"/>
  <c r="K36" i="524"/>
  <c r="L36" i="524" s="1"/>
  <c r="Q36" i="524" s="1"/>
  <c r="AA36" i="524" s="1"/>
  <c r="J37" i="524" s="1"/>
  <c r="N37" i="524" s="1"/>
  <c r="P37" i="524" s="1"/>
  <c r="C43" i="524"/>
  <c r="E42" i="524"/>
  <c r="H42" i="524"/>
  <c r="T42" i="524"/>
  <c r="W39" i="524"/>
  <c r="X39" i="524"/>
  <c r="V38" i="524"/>
  <c r="Y38" i="524" s="1"/>
  <c r="Z38" i="524" s="1"/>
  <c r="D41" i="524"/>
  <c r="O40" i="524"/>
  <c r="M40" i="524"/>
  <c r="U40" i="524"/>
  <c r="S40" i="524"/>
  <c r="R40" i="524"/>
  <c r="K36" i="523"/>
  <c r="L36" i="523" s="1"/>
  <c r="Q36" i="523" s="1"/>
  <c r="AA36" i="523" s="1"/>
  <c r="J37" i="523" s="1"/>
  <c r="N37" i="523" s="1"/>
  <c r="P37" i="523" s="1"/>
  <c r="C43" i="523"/>
  <c r="E42" i="523"/>
  <c r="H42" i="523"/>
  <c r="T42" i="523"/>
  <c r="W39" i="523"/>
  <c r="X39" i="523" s="1"/>
  <c r="V38" i="523"/>
  <c r="Y38" i="523" s="1"/>
  <c r="X38" i="523"/>
  <c r="Z38" i="523" s="1"/>
  <c r="D41" i="523"/>
  <c r="O40" i="523"/>
  <c r="M40" i="523"/>
  <c r="R40" i="523"/>
  <c r="U40" i="523"/>
  <c r="S40" i="523"/>
  <c r="D41" i="522"/>
  <c r="O40" i="522"/>
  <c r="M40" i="522"/>
  <c r="R40" i="522"/>
  <c r="U40" i="522"/>
  <c r="S40" i="522"/>
  <c r="K36" i="522"/>
  <c r="L36" i="522" s="1"/>
  <c r="Q36" i="522" s="1"/>
  <c r="AA36" i="522" s="1"/>
  <c r="J37" i="522" s="1"/>
  <c r="N37" i="522" s="1"/>
  <c r="P37" i="522" s="1"/>
  <c r="V38" i="522"/>
  <c r="Y38" i="522" s="1"/>
  <c r="Z38" i="522" s="1"/>
  <c r="W39" i="522"/>
  <c r="X39" i="522" s="1"/>
  <c r="C43" i="522"/>
  <c r="H42" i="522"/>
  <c r="E42" i="522"/>
  <c r="T42" i="522"/>
  <c r="K36" i="521"/>
  <c r="L36" i="521" s="1"/>
  <c r="Q36" i="521" s="1"/>
  <c r="AA36" i="521" s="1"/>
  <c r="J37" i="521" s="1"/>
  <c r="N37" i="521" s="1"/>
  <c r="P37" i="521" s="1"/>
  <c r="W39" i="521"/>
  <c r="X39" i="521" s="1"/>
  <c r="V38" i="521"/>
  <c r="Y38" i="521" s="1"/>
  <c r="D41" i="521"/>
  <c r="O40" i="521"/>
  <c r="M40" i="521"/>
  <c r="U40" i="521"/>
  <c r="R40" i="521"/>
  <c r="S40" i="521"/>
  <c r="C44" i="521"/>
  <c r="E43" i="521"/>
  <c r="H43" i="521"/>
  <c r="T43" i="521"/>
  <c r="X38" i="521"/>
  <c r="Z38" i="521" s="1"/>
  <c r="Z37" i="520"/>
  <c r="K37" i="520"/>
  <c r="L37" i="520" s="1"/>
  <c r="Q37" i="520" s="1"/>
  <c r="AA37" i="520" s="1"/>
  <c r="J38" i="520" s="1"/>
  <c r="N38" i="520" s="1"/>
  <c r="P38" i="520" s="1"/>
  <c r="W39" i="520"/>
  <c r="X39" i="520"/>
  <c r="C44" i="520"/>
  <c r="E43" i="520"/>
  <c r="H43" i="520"/>
  <c r="T43" i="520"/>
  <c r="M40" i="520"/>
  <c r="O40" i="520"/>
  <c r="D41" i="520"/>
  <c r="U40" i="520"/>
  <c r="R40" i="520"/>
  <c r="S40" i="520"/>
  <c r="Z38" i="520"/>
  <c r="V38" i="520"/>
  <c r="Y38" i="520" s="1"/>
  <c r="Z38" i="519"/>
  <c r="M41" i="519"/>
  <c r="N41" i="519" s="1"/>
  <c r="D42" i="519"/>
  <c r="O41" i="519"/>
  <c r="R41" i="519"/>
  <c r="U41" i="519"/>
  <c r="S41" i="519"/>
  <c r="Z39" i="519"/>
  <c r="V39" i="519"/>
  <c r="Y39" i="519" s="1"/>
  <c r="C43" i="519"/>
  <c r="E42" i="519"/>
  <c r="H42" i="519"/>
  <c r="T42" i="519"/>
  <c r="W40" i="519"/>
  <c r="K35" i="519"/>
  <c r="L35" i="519" s="1"/>
  <c r="Q35" i="519" s="1"/>
  <c r="AA35" i="519" s="1"/>
  <c r="J36" i="519" s="1"/>
  <c r="P40" i="519"/>
  <c r="Z37" i="518"/>
  <c r="K36" i="518"/>
  <c r="L36" i="518" s="1"/>
  <c r="Q36" i="518" s="1"/>
  <c r="AA36" i="518" s="1"/>
  <c r="J37" i="518" s="1"/>
  <c r="W39" i="518"/>
  <c r="X39" i="518" s="1"/>
  <c r="V38" i="518"/>
  <c r="Y38" i="518" s="1"/>
  <c r="C43" i="518"/>
  <c r="E42" i="518"/>
  <c r="H42" i="518"/>
  <c r="T42" i="518"/>
  <c r="X38" i="518"/>
  <c r="D41" i="518"/>
  <c r="O40" i="518"/>
  <c r="M40" i="518"/>
  <c r="N40" i="518" s="1"/>
  <c r="R40" i="518"/>
  <c r="U40" i="518"/>
  <c r="S40" i="518"/>
  <c r="P39" i="517"/>
  <c r="K36" i="517"/>
  <c r="L36" i="517" s="1"/>
  <c r="Q36" i="517" s="1"/>
  <c r="AA36" i="517" s="1"/>
  <c r="J37" i="517" s="1"/>
  <c r="W39" i="517"/>
  <c r="D41" i="517"/>
  <c r="O40" i="517"/>
  <c r="M40" i="517"/>
  <c r="N40" i="517" s="1"/>
  <c r="U40" i="517"/>
  <c r="S40" i="517"/>
  <c r="R40" i="517"/>
  <c r="C43" i="517"/>
  <c r="E42" i="517"/>
  <c r="H42" i="517"/>
  <c r="T42" i="517"/>
  <c r="V38" i="517"/>
  <c r="Y38" i="517" s="1"/>
  <c r="Z38" i="517" s="1"/>
  <c r="K36" i="516"/>
  <c r="L36" i="516" s="1"/>
  <c r="Q36" i="516" s="1"/>
  <c r="AA36" i="516" s="1"/>
  <c r="J37" i="516" s="1"/>
  <c r="M40" i="516"/>
  <c r="N40" i="516" s="1"/>
  <c r="O40" i="516"/>
  <c r="D41" i="516"/>
  <c r="R40" i="516"/>
  <c r="U40" i="516"/>
  <c r="S40" i="516"/>
  <c r="C43" i="516"/>
  <c r="H42" i="516"/>
  <c r="E42" i="516"/>
  <c r="T42" i="516"/>
  <c r="W39" i="516"/>
  <c r="V38" i="516"/>
  <c r="Y38" i="516" s="1"/>
  <c r="Z38" i="516" s="1"/>
  <c r="P39" i="516"/>
  <c r="Z37" i="515"/>
  <c r="K35" i="515"/>
  <c r="L35" i="515" s="1"/>
  <c r="Q35" i="515" s="1"/>
  <c r="AA35" i="515" s="1"/>
  <c r="J36" i="515" s="1"/>
  <c r="C42" i="515"/>
  <c r="H41" i="515"/>
  <c r="E41" i="515"/>
  <c r="T41" i="515"/>
  <c r="D41" i="515"/>
  <c r="O40" i="515"/>
  <c r="M40" i="515"/>
  <c r="N40" i="515" s="1"/>
  <c r="R40" i="515"/>
  <c r="U40" i="515"/>
  <c r="S40" i="515"/>
  <c r="V38" i="515"/>
  <c r="Y38" i="515" s="1"/>
  <c r="Z38" i="515" s="1"/>
  <c r="W39" i="515"/>
  <c r="X39" i="515"/>
  <c r="D41" i="514"/>
  <c r="O40" i="514"/>
  <c r="M40" i="514"/>
  <c r="N40" i="514" s="1"/>
  <c r="P40" i="514" s="1"/>
  <c r="R40" i="514"/>
  <c r="U40" i="514"/>
  <c r="S40" i="514"/>
  <c r="V38" i="514"/>
  <c r="Y38" i="514" s="1"/>
  <c r="C42" i="514"/>
  <c r="E41" i="514"/>
  <c r="H41" i="514"/>
  <c r="T41" i="514"/>
  <c r="X38" i="514"/>
  <c r="Z38" i="514" s="1"/>
  <c r="K35" i="514"/>
  <c r="L35" i="514" s="1"/>
  <c r="Q35" i="514" s="1"/>
  <c r="AA35" i="514" s="1"/>
  <c r="J36" i="514" s="1"/>
  <c r="W39" i="514"/>
  <c r="X39" i="514" s="1"/>
  <c r="P39" i="513"/>
  <c r="K37" i="513"/>
  <c r="L37" i="513" s="1"/>
  <c r="Q37" i="513" s="1"/>
  <c r="AA37" i="513" s="1"/>
  <c r="J38" i="513" s="1"/>
  <c r="C43" i="513"/>
  <c r="H42" i="513"/>
  <c r="E42" i="513"/>
  <c r="T42" i="513"/>
  <c r="M40" i="513"/>
  <c r="N40" i="513" s="1"/>
  <c r="P40" i="513" s="1"/>
  <c r="D41" i="513"/>
  <c r="O40" i="513"/>
  <c r="S40" i="513"/>
  <c r="R40" i="513"/>
  <c r="U40" i="513"/>
  <c r="W39" i="513"/>
  <c r="X39" i="513" s="1"/>
  <c r="V38" i="513"/>
  <c r="Y38" i="513" s="1"/>
  <c r="Z38" i="513" s="1"/>
  <c r="P39" i="512"/>
  <c r="W39" i="512"/>
  <c r="C42" i="512"/>
  <c r="E41" i="512"/>
  <c r="H41" i="512"/>
  <c r="T41" i="512"/>
  <c r="V38" i="512"/>
  <c r="Y38" i="512" s="1"/>
  <c r="Z38" i="512" s="1"/>
  <c r="D41" i="512"/>
  <c r="O40" i="512"/>
  <c r="M40" i="512"/>
  <c r="N40" i="512" s="1"/>
  <c r="R40" i="512"/>
  <c r="U40" i="512"/>
  <c r="S40" i="512"/>
  <c r="K35" i="512"/>
  <c r="L35" i="512" s="1"/>
  <c r="Q35" i="512" s="1"/>
  <c r="AA35" i="512" s="1"/>
  <c r="J36" i="512" s="1"/>
  <c r="K36" i="511"/>
  <c r="L36" i="511" s="1"/>
  <c r="Q36" i="511" s="1"/>
  <c r="AA36" i="511" s="1"/>
  <c r="J37" i="511" s="1"/>
  <c r="V38" i="511"/>
  <c r="Y38" i="511" s="1"/>
  <c r="Z38" i="511" s="1"/>
  <c r="W39" i="511"/>
  <c r="X39" i="511" s="1"/>
  <c r="P39" i="511"/>
  <c r="D41" i="511"/>
  <c r="O40" i="511"/>
  <c r="M40" i="511"/>
  <c r="N40" i="511" s="1"/>
  <c r="R40" i="511"/>
  <c r="S40" i="511"/>
  <c r="U40" i="511"/>
  <c r="C43" i="511"/>
  <c r="E42" i="511"/>
  <c r="H42" i="511"/>
  <c r="T42" i="511"/>
  <c r="P39" i="510"/>
  <c r="Z37" i="510"/>
  <c r="W39" i="510"/>
  <c r="X39" i="510" s="1"/>
  <c r="C42" i="510"/>
  <c r="E41" i="510"/>
  <c r="H41" i="510"/>
  <c r="T41" i="510"/>
  <c r="D41" i="510"/>
  <c r="O40" i="510"/>
  <c r="M40" i="510"/>
  <c r="N40" i="510" s="1"/>
  <c r="P40" i="510" s="1"/>
  <c r="R40" i="510"/>
  <c r="U40" i="510"/>
  <c r="S40" i="510"/>
  <c r="V38" i="510"/>
  <c r="Y38" i="510" s="1"/>
  <c r="Z38" i="510" s="1"/>
  <c r="K35" i="510"/>
  <c r="L35" i="510" s="1"/>
  <c r="Q35" i="510" s="1"/>
  <c r="AA35" i="510" s="1"/>
  <c r="J36" i="510" s="1"/>
  <c r="W39" i="509"/>
  <c r="C43" i="509"/>
  <c r="E42" i="509"/>
  <c r="H42" i="509"/>
  <c r="T42" i="509"/>
  <c r="D41" i="509"/>
  <c r="O40" i="509"/>
  <c r="M40" i="509"/>
  <c r="S40" i="509"/>
  <c r="U40" i="509"/>
  <c r="R40" i="509"/>
  <c r="V38" i="509"/>
  <c r="Y38" i="509" s="1"/>
  <c r="X38" i="509"/>
  <c r="K36" i="509"/>
  <c r="L36" i="509" s="1"/>
  <c r="Q36" i="509" s="1"/>
  <c r="AA36" i="509" s="1"/>
  <c r="J37" i="509" s="1"/>
  <c r="N37" i="509" s="1"/>
  <c r="P37" i="509" s="1"/>
  <c r="K36" i="508"/>
  <c r="L36" i="508" s="1"/>
  <c r="Q36" i="508" s="1"/>
  <c r="AA36" i="508" s="1"/>
  <c r="J37" i="508" s="1"/>
  <c r="N37" i="508" s="1"/>
  <c r="P37" i="508" s="1"/>
  <c r="D41" i="508"/>
  <c r="O40" i="508"/>
  <c r="M40" i="508"/>
  <c r="U40" i="508"/>
  <c r="R40" i="508"/>
  <c r="S40" i="508"/>
  <c r="C43" i="508"/>
  <c r="E42" i="508"/>
  <c r="H42" i="508"/>
  <c r="T42" i="508"/>
  <c r="W39" i="508"/>
  <c r="X39" i="508" s="1"/>
  <c r="V38" i="508"/>
  <c r="Y38" i="508" s="1"/>
  <c r="X38" i="508"/>
  <c r="Z38" i="508" s="1"/>
  <c r="K36" i="507"/>
  <c r="L36" i="507" s="1"/>
  <c r="Q36" i="507" s="1"/>
  <c r="AA36" i="507" s="1"/>
  <c r="J37" i="507" s="1"/>
  <c r="N37" i="507" s="1"/>
  <c r="P37" i="507" s="1"/>
  <c r="W39" i="507"/>
  <c r="C43" i="507"/>
  <c r="H42" i="507"/>
  <c r="E42" i="507"/>
  <c r="T42" i="507"/>
  <c r="D41" i="507"/>
  <c r="O40" i="507"/>
  <c r="M40" i="507"/>
  <c r="R40" i="507"/>
  <c r="U40" i="507"/>
  <c r="S40" i="507"/>
  <c r="V38" i="507"/>
  <c r="Y38" i="507" s="1"/>
  <c r="X38" i="507"/>
  <c r="Z38" i="507" s="1"/>
  <c r="Z37" i="506"/>
  <c r="K36" i="506"/>
  <c r="L36" i="506" s="1"/>
  <c r="Q36" i="506" s="1"/>
  <c r="AA36" i="506" s="1"/>
  <c r="J37" i="506" s="1"/>
  <c r="N37" i="506" s="1"/>
  <c r="P37" i="506" s="1"/>
  <c r="D41" i="506"/>
  <c r="O40" i="506"/>
  <c r="M40" i="506"/>
  <c r="U40" i="506"/>
  <c r="R40" i="506"/>
  <c r="S40" i="506"/>
  <c r="C43" i="506"/>
  <c r="E42" i="506"/>
  <c r="H42" i="506"/>
  <c r="T42" i="506"/>
  <c r="V38" i="506"/>
  <c r="Y38" i="506" s="1"/>
  <c r="W39" i="506"/>
  <c r="X38" i="506"/>
  <c r="W39" i="505"/>
  <c r="X39" i="505"/>
  <c r="D41" i="505"/>
  <c r="O40" i="505"/>
  <c r="M40" i="505"/>
  <c r="N40" i="505" s="1"/>
  <c r="P40" i="505" s="1"/>
  <c r="R40" i="505"/>
  <c r="U40" i="505"/>
  <c r="S40" i="505"/>
  <c r="C43" i="505"/>
  <c r="E42" i="505"/>
  <c r="H42" i="505"/>
  <c r="T42" i="505"/>
  <c r="K36" i="505"/>
  <c r="L36" i="505" s="1"/>
  <c r="Q36" i="505" s="1"/>
  <c r="AA36" i="505" s="1"/>
  <c r="J37" i="505" s="1"/>
  <c r="V38" i="505"/>
  <c r="Y38" i="505" s="1"/>
  <c r="Z38" i="505" s="1"/>
  <c r="K36" i="504"/>
  <c r="L36" i="504" s="1"/>
  <c r="Q36" i="504" s="1"/>
  <c r="AA36" i="504" s="1"/>
  <c r="J37" i="504" s="1"/>
  <c r="N37" i="504" s="1"/>
  <c r="P37" i="504" s="1"/>
  <c r="C43" i="504"/>
  <c r="E42" i="504"/>
  <c r="H42" i="504"/>
  <c r="T42" i="504"/>
  <c r="W39" i="504"/>
  <c r="X39" i="504"/>
  <c r="V38" i="504"/>
  <c r="Y38" i="504" s="1"/>
  <c r="X38" i="504"/>
  <c r="Z38" i="504" s="1"/>
  <c r="D41" i="504"/>
  <c r="O40" i="504"/>
  <c r="M40" i="504"/>
  <c r="U40" i="504"/>
  <c r="R40" i="504"/>
  <c r="S40" i="504"/>
  <c r="K36" i="503"/>
  <c r="L36" i="503" s="1"/>
  <c r="Q36" i="503" s="1"/>
  <c r="AA36" i="503" s="1"/>
  <c r="J37" i="503" s="1"/>
  <c r="N37" i="503" s="1"/>
  <c r="P37" i="503" s="1"/>
  <c r="V38" i="503"/>
  <c r="Y38" i="503" s="1"/>
  <c r="Z38" i="503" s="1"/>
  <c r="W39" i="503"/>
  <c r="C43" i="503"/>
  <c r="E42" i="503"/>
  <c r="H42" i="503"/>
  <c r="T42" i="503"/>
  <c r="D41" i="503"/>
  <c r="O40" i="503"/>
  <c r="M40" i="503"/>
  <c r="S40" i="503"/>
  <c r="R40" i="503"/>
  <c r="U40" i="503"/>
  <c r="M40" i="502"/>
  <c r="D41" i="502"/>
  <c r="O40" i="502"/>
  <c r="R40" i="502"/>
  <c r="U40" i="502"/>
  <c r="S40" i="502"/>
  <c r="C43" i="502"/>
  <c r="E42" i="502"/>
  <c r="H42" i="502"/>
  <c r="T42" i="502"/>
  <c r="W39" i="502"/>
  <c r="X39" i="502" s="1"/>
  <c r="V38" i="502"/>
  <c r="Y38" i="502" s="1"/>
  <c r="Z38" i="502" s="1"/>
  <c r="K35" i="502"/>
  <c r="L35" i="502" s="1"/>
  <c r="Q35" i="502" s="1"/>
  <c r="AA35" i="502" s="1"/>
  <c r="J36" i="502" s="1"/>
  <c r="N36" i="502" s="1"/>
  <c r="P36" i="502" s="1"/>
  <c r="C43" i="501"/>
  <c r="H42" i="501"/>
  <c r="E42" i="501"/>
  <c r="T42" i="501"/>
  <c r="D41" i="501"/>
  <c r="O40" i="501"/>
  <c r="M40" i="501"/>
  <c r="U40" i="501"/>
  <c r="R40" i="501"/>
  <c r="S40" i="501"/>
  <c r="K36" i="501"/>
  <c r="L36" i="501" s="1"/>
  <c r="Q36" i="501" s="1"/>
  <c r="AA36" i="501" s="1"/>
  <c r="J37" i="501" s="1"/>
  <c r="N37" i="501" s="1"/>
  <c r="P37" i="501" s="1"/>
  <c r="V38" i="501"/>
  <c r="Y38" i="501" s="1"/>
  <c r="Z38" i="501" s="1"/>
  <c r="W39" i="501"/>
  <c r="Z37" i="500"/>
  <c r="W39" i="500"/>
  <c r="K35" i="500"/>
  <c r="L35" i="500" s="1"/>
  <c r="Q35" i="500" s="1"/>
  <c r="AA35" i="500" s="1"/>
  <c r="J36" i="500" s="1"/>
  <c r="N36" i="500" s="1"/>
  <c r="P36" i="500" s="1"/>
  <c r="C42" i="500"/>
  <c r="H41" i="500"/>
  <c r="E41" i="500"/>
  <c r="T41" i="500"/>
  <c r="V38" i="500"/>
  <c r="Y38" i="500" s="1"/>
  <c r="Z38" i="500" s="1"/>
  <c r="D41" i="500"/>
  <c r="O40" i="500"/>
  <c r="M40" i="500"/>
  <c r="R40" i="500"/>
  <c r="U40" i="500"/>
  <c r="S40" i="500"/>
  <c r="Z37" i="499"/>
  <c r="C43" i="499"/>
  <c r="E42" i="499"/>
  <c r="H42" i="499"/>
  <c r="T42" i="499"/>
  <c r="V38" i="499"/>
  <c r="Y38" i="499" s="1"/>
  <c r="W39" i="499"/>
  <c r="X38" i="499"/>
  <c r="K35" i="499"/>
  <c r="L35" i="499" s="1"/>
  <c r="Q35" i="499" s="1"/>
  <c r="AA35" i="499" s="1"/>
  <c r="J36" i="499" s="1"/>
  <c r="N36" i="499" s="1"/>
  <c r="P36" i="499" s="1"/>
  <c r="D41" i="499"/>
  <c r="O40" i="499"/>
  <c r="M40" i="499"/>
  <c r="R40" i="499"/>
  <c r="U40" i="499"/>
  <c r="S40" i="499"/>
  <c r="K35" i="498"/>
  <c r="L35" i="498" s="1"/>
  <c r="Q35" i="498" s="1"/>
  <c r="AA35" i="498" s="1"/>
  <c r="J36" i="498" s="1"/>
  <c r="N36" i="498" s="1"/>
  <c r="P36" i="498" s="1"/>
  <c r="W39" i="498"/>
  <c r="V38" i="498"/>
  <c r="Y38" i="498" s="1"/>
  <c r="D41" i="498"/>
  <c r="O40" i="498"/>
  <c r="M40" i="498"/>
  <c r="R40" i="498"/>
  <c r="U40" i="498"/>
  <c r="S40" i="498"/>
  <c r="X38" i="498"/>
  <c r="Z38" i="498" s="1"/>
  <c r="C44" i="498"/>
  <c r="H43" i="498"/>
  <c r="E43" i="498"/>
  <c r="T43" i="498"/>
  <c r="Z37" i="497"/>
  <c r="K36" i="497"/>
  <c r="L36" i="497" s="1"/>
  <c r="Q36" i="497" s="1"/>
  <c r="AA36" i="497" s="1"/>
  <c r="J37" i="497" s="1"/>
  <c r="N37" i="497" s="1"/>
  <c r="P37" i="497" s="1"/>
  <c r="W39" i="497"/>
  <c r="C43" i="497"/>
  <c r="E42" i="497"/>
  <c r="H42" i="497"/>
  <c r="T42" i="497"/>
  <c r="V38" i="497"/>
  <c r="Y38" i="497" s="1"/>
  <c r="D41" i="497"/>
  <c r="O40" i="497"/>
  <c r="M40" i="497"/>
  <c r="U40" i="497"/>
  <c r="S40" i="497"/>
  <c r="R40" i="497"/>
  <c r="X38" i="497"/>
  <c r="Z38" i="497" s="1"/>
  <c r="W39" i="496"/>
  <c r="C42" i="496"/>
  <c r="H41" i="496"/>
  <c r="E41" i="496"/>
  <c r="T41" i="496"/>
  <c r="V38" i="496"/>
  <c r="Y38" i="496" s="1"/>
  <c r="D41" i="496"/>
  <c r="O40" i="496"/>
  <c r="M40" i="496"/>
  <c r="R40" i="496"/>
  <c r="U40" i="496"/>
  <c r="S40" i="496"/>
  <c r="X38" i="496"/>
  <c r="K35" i="496"/>
  <c r="L35" i="496" s="1"/>
  <c r="Q35" i="496" s="1"/>
  <c r="AA35" i="496" s="1"/>
  <c r="J36" i="496" s="1"/>
  <c r="N36" i="496" s="1"/>
  <c r="P36" i="496" s="1"/>
  <c r="Z37" i="495"/>
  <c r="K36" i="495"/>
  <c r="L36" i="495" s="1"/>
  <c r="Q36" i="495" s="1"/>
  <c r="AA36" i="495" s="1"/>
  <c r="J37" i="495" s="1"/>
  <c r="N37" i="495" s="1"/>
  <c r="P37" i="495" s="1"/>
  <c r="D41" i="495"/>
  <c r="O40" i="495"/>
  <c r="M40" i="495"/>
  <c r="U40" i="495"/>
  <c r="S40" i="495"/>
  <c r="R40" i="495"/>
  <c r="C45" i="495"/>
  <c r="H44" i="495"/>
  <c r="E44" i="495"/>
  <c r="T44" i="495"/>
  <c r="V38" i="495"/>
  <c r="Y38" i="495" s="1"/>
  <c r="X38" i="495"/>
  <c r="W39" i="495"/>
  <c r="K36" i="494"/>
  <c r="L36" i="494" s="1"/>
  <c r="Q36" i="494" s="1"/>
  <c r="AA36" i="494" s="1"/>
  <c r="J37" i="494" s="1"/>
  <c r="D41" i="494"/>
  <c r="O40" i="494"/>
  <c r="M40" i="494"/>
  <c r="N40" i="494" s="1"/>
  <c r="P40" i="494" s="1"/>
  <c r="U40" i="494"/>
  <c r="R40" i="494"/>
  <c r="S40" i="494"/>
  <c r="V38" i="494"/>
  <c r="Y38" i="494" s="1"/>
  <c r="W39" i="494"/>
  <c r="C43" i="494"/>
  <c r="E42" i="494"/>
  <c r="H42" i="494"/>
  <c r="T42" i="494"/>
  <c r="X38" i="494"/>
  <c r="Z38" i="494" s="1"/>
  <c r="Z37" i="493"/>
  <c r="D41" i="493"/>
  <c r="O40" i="493"/>
  <c r="M40" i="493"/>
  <c r="N40" i="493" s="1"/>
  <c r="P40" i="493" s="1"/>
  <c r="R40" i="493"/>
  <c r="U40" i="493"/>
  <c r="S40" i="493"/>
  <c r="V38" i="493"/>
  <c r="Y38" i="493" s="1"/>
  <c r="C42" i="493"/>
  <c r="E41" i="493"/>
  <c r="H41" i="493"/>
  <c r="T41" i="493"/>
  <c r="X39" i="493"/>
  <c r="W39" i="493"/>
  <c r="X38" i="493"/>
  <c r="K35" i="493"/>
  <c r="L35" i="493" s="1"/>
  <c r="Q35" i="493" s="1"/>
  <c r="AA35" i="493" s="1"/>
  <c r="J36" i="493" s="1"/>
  <c r="P39" i="493"/>
  <c r="Z37" i="492"/>
  <c r="K36" i="492"/>
  <c r="L36" i="492" s="1"/>
  <c r="Q36" i="492" s="1"/>
  <c r="AA36" i="492" s="1"/>
  <c r="J37" i="492" s="1"/>
  <c r="D41" i="492"/>
  <c r="O40" i="492"/>
  <c r="M40" i="492"/>
  <c r="N40" i="492" s="1"/>
  <c r="P40" i="492" s="1"/>
  <c r="R40" i="492"/>
  <c r="S40" i="492"/>
  <c r="U40" i="492"/>
  <c r="C43" i="492"/>
  <c r="E42" i="492"/>
  <c r="H42" i="492"/>
  <c r="T42" i="492"/>
  <c r="W39" i="492"/>
  <c r="X39" i="492" s="1"/>
  <c r="V38" i="492"/>
  <c r="Y38" i="492" s="1"/>
  <c r="X38" i="492"/>
  <c r="Z38" i="492" s="1"/>
  <c r="K36" i="491"/>
  <c r="L36" i="491" s="1"/>
  <c r="Q36" i="491" s="1"/>
  <c r="AA36" i="491" s="1"/>
  <c r="J37" i="491" s="1"/>
  <c r="D41" i="491"/>
  <c r="O40" i="491"/>
  <c r="M40" i="491"/>
  <c r="N40" i="491" s="1"/>
  <c r="P40" i="491" s="1"/>
  <c r="U40" i="491"/>
  <c r="R40" i="491"/>
  <c r="S40" i="491"/>
  <c r="C43" i="491"/>
  <c r="E42" i="491"/>
  <c r="H42" i="491"/>
  <c r="T42" i="491"/>
  <c r="V38" i="491"/>
  <c r="Y38" i="491" s="1"/>
  <c r="X38" i="491"/>
  <c r="W39" i="491"/>
  <c r="P39" i="490"/>
  <c r="Z37" i="490"/>
  <c r="C44" i="490"/>
  <c r="E43" i="490"/>
  <c r="H43" i="490"/>
  <c r="T43" i="490"/>
  <c r="D41" i="490"/>
  <c r="O40" i="490"/>
  <c r="M40" i="490"/>
  <c r="N40" i="490" s="1"/>
  <c r="R40" i="490"/>
  <c r="U40" i="490"/>
  <c r="S40" i="490"/>
  <c r="V38" i="490"/>
  <c r="Y38" i="490" s="1"/>
  <c r="X38" i="490"/>
  <c r="W39" i="490"/>
  <c r="K35" i="490"/>
  <c r="L35" i="490" s="1"/>
  <c r="Q35" i="490" s="1"/>
  <c r="AA35" i="490" s="1"/>
  <c r="J36" i="490" s="1"/>
  <c r="K36" i="489"/>
  <c r="L36" i="489" s="1"/>
  <c r="Q36" i="489" s="1"/>
  <c r="AA36" i="489" s="1"/>
  <c r="J37" i="489" s="1"/>
  <c r="N37" i="489" s="1"/>
  <c r="P37" i="489" s="1"/>
  <c r="W39" i="489"/>
  <c r="M40" i="489"/>
  <c r="O40" i="489"/>
  <c r="D41" i="489"/>
  <c r="R40" i="489"/>
  <c r="U40" i="489"/>
  <c r="S40" i="489"/>
  <c r="C43" i="489"/>
  <c r="H42" i="489"/>
  <c r="E42" i="489"/>
  <c r="T42" i="489"/>
  <c r="V38" i="489"/>
  <c r="Y38" i="489" s="1"/>
  <c r="X38" i="489"/>
  <c r="Z38" i="489" s="1"/>
  <c r="Z37" i="488"/>
  <c r="K36" i="488"/>
  <c r="L36" i="488" s="1"/>
  <c r="Q36" i="488" s="1"/>
  <c r="AA36" i="488" s="1"/>
  <c r="J37" i="488" s="1"/>
  <c r="N37" i="488" s="1"/>
  <c r="P37" i="488" s="1"/>
  <c r="V38" i="488"/>
  <c r="Y38" i="488" s="1"/>
  <c r="C42" i="488"/>
  <c r="H41" i="488"/>
  <c r="E41" i="488"/>
  <c r="T41" i="488"/>
  <c r="X38" i="488"/>
  <c r="Z38" i="488" s="1"/>
  <c r="W39" i="488"/>
  <c r="X39" i="488" s="1"/>
  <c r="D41" i="488"/>
  <c r="O40" i="488"/>
  <c r="M40" i="488"/>
  <c r="U40" i="488"/>
  <c r="R40" i="488"/>
  <c r="S40" i="488"/>
  <c r="V38" i="487"/>
  <c r="Y38" i="487" s="1"/>
  <c r="D41" i="487"/>
  <c r="O40" i="487"/>
  <c r="M40" i="487"/>
  <c r="R40" i="487"/>
  <c r="U40" i="487"/>
  <c r="S40" i="487"/>
  <c r="C42" i="487"/>
  <c r="H41" i="487"/>
  <c r="E41" i="487"/>
  <c r="T41" i="487"/>
  <c r="X39" i="487"/>
  <c r="W39" i="487"/>
  <c r="X38" i="487"/>
  <c r="Z38" i="487" s="1"/>
  <c r="K35" i="487"/>
  <c r="L35" i="487" s="1"/>
  <c r="Q35" i="487" s="1"/>
  <c r="AA35" i="487" s="1"/>
  <c r="J36" i="487" s="1"/>
  <c r="N36" i="487" s="1"/>
  <c r="P36" i="487" s="1"/>
  <c r="V38" i="486"/>
  <c r="Y38" i="486" s="1"/>
  <c r="D41" i="486"/>
  <c r="O40" i="486"/>
  <c r="M40" i="486"/>
  <c r="R40" i="486"/>
  <c r="U40" i="486"/>
  <c r="S40" i="486"/>
  <c r="K36" i="486"/>
  <c r="L36" i="486" s="1"/>
  <c r="Q36" i="486" s="1"/>
  <c r="AA36" i="486" s="1"/>
  <c r="J37" i="486" s="1"/>
  <c r="N37" i="486" s="1"/>
  <c r="P37" i="486" s="1"/>
  <c r="W39" i="486"/>
  <c r="X38" i="486"/>
  <c r="Z38" i="486" s="1"/>
  <c r="C43" i="486"/>
  <c r="E42" i="486"/>
  <c r="H42" i="486"/>
  <c r="T42" i="486"/>
  <c r="K37" i="485"/>
  <c r="L37" i="485" s="1"/>
  <c r="Q37" i="485" s="1"/>
  <c r="AA37" i="485" s="1"/>
  <c r="J38" i="485" s="1"/>
  <c r="N38" i="485" s="1"/>
  <c r="P38" i="485" s="1"/>
  <c r="W39" i="485"/>
  <c r="C44" i="485"/>
  <c r="H43" i="485"/>
  <c r="E43" i="485"/>
  <c r="T43" i="485"/>
  <c r="V38" i="485"/>
  <c r="Y38" i="485" s="1"/>
  <c r="X38" i="485"/>
  <c r="D41" i="485"/>
  <c r="O40" i="485"/>
  <c r="M40" i="485"/>
  <c r="R40" i="485"/>
  <c r="S40" i="485"/>
  <c r="U40" i="485"/>
  <c r="R29" i="4"/>
  <c r="W29" i="4" s="1"/>
  <c r="V29" i="4" s="1"/>
  <c r="R17" i="4"/>
  <c r="M31" i="4"/>
  <c r="U31" i="4"/>
  <c r="R31" i="4" s="1"/>
  <c r="R27" i="4"/>
  <c r="R26" i="4"/>
  <c r="R22" i="4"/>
  <c r="R20" i="4"/>
  <c r="R19" i="4"/>
  <c r="R18" i="4"/>
  <c r="W18" i="4" s="1"/>
  <c r="R21" i="4"/>
  <c r="R25" i="4"/>
  <c r="R28" i="4"/>
  <c r="R23" i="4"/>
  <c r="R24" i="4"/>
  <c r="Y2" i="2"/>
  <c r="H2" i="4"/>
  <c r="W30" i="4"/>
  <c r="V30" i="4" s="1"/>
  <c r="O31" i="4"/>
  <c r="G34" i="4"/>
  <c r="H34" i="4"/>
  <c r="B35" i="4"/>
  <c r="D32" i="4"/>
  <c r="E34" i="4"/>
  <c r="C35" i="4"/>
  <c r="A34" i="4"/>
  <c r="K36" i="548" l="1"/>
  <c r="L36" i="548" s="1"/>
  <c r="Q36" i="548" s="1"/>
  <c r="AA36" i="548" s="1"/>
  <c r="J37" i="548" s="1"/>
  <c r="N37" i="548" s="1"/>
  <c r="P37" i="548" s="1"/>
  <c r="W40" i="548"/>
  <c r="X40" i="548" s="1"/>
  <c r="C46" i="548"/>
  <c r="E45" i="548"/>
  <c r="H45" i="548"/>
  <c r="T45" i="548"/>
  <c r="V39" i="548"/>
  <c r="Y39" i="548" s="1"/>
  <c r="M41" i="548"/>
  <c r="D42" i="548"/>
  <c r="O41" i="548"/>
  <c r="R41" i="548"/>
  <c r="U41" i="548"/>
  <c r="S41" i="548"/>
  <c r="X39" i="548"/>
  <c r="Z39" i="548" s="1"/>
  <c r="Z38" i="547"/>
  <c r="M41" i="547"/>
  <c r="D42" i="547"/>
  <c r="O41" i="547"/>
  <c r="U41" i="547"/>
  <c r="S41" i="547"/>
  <c r="R41" i="547"/>
  <c r="C44" i="547"/>
  <c r="H43" i="547"/>
  <c r="E43" i="547"/>
  <c r="T43" i="547"/>
  <c r="V39" i="547"/>
  <c r="Y39" i="547" s="1"/>
  <c r="W40" i="547"/>
  <c r="K37" i="547"/>
  <c r="L37" i="547" s="1"/>
  <c r="Q37" i="547" s="1"/>
  <c r="AA37" i="547" s="1"/>
  <c r="J38" i="547" s="1"/>
  <c r="N38" i="547" s="1"/>
  <c r="P38" i="547" s="1"/>
  <c r="X39" i="547"/>
  <c r="Z39" i="547" s="1"/>
  <c r="K37" i="546"/>
  <c r="L37" i="546" s="1"/>
  <c r="Q37" i="546" s="1"/>
  <c r="AA37" i="546" s="1"/>
  <c r="J38" i="546" s="1"/>
  <c r="N38" i="546" s="1"/>
  <c r="P38" i="546" s="1"/>
  <c r="C45" i="546"/>
  <c r="E44" i="546"/>
  <c r="H44" i="546"/>
  <c r="T44" i="546"/>
  <c r="M41" i="546"/>
  <c r="D42" i="546"/>
  <c r="O41" i="546"/>
  <c r="S41" i="546"/>
  <c r="R41" i="546"/>
  <c r="U41" i="546"/>
  <c r="V39" i="546"/>
  <c r="Y39" i="546" s="1"/>
  <c r="X39" i="546"/>
  <c r="W40" i="546"/>
  <c r="X40" i="546" s="1"/>
  <c r="Z38" i="545"/>
  <c r="W40" i="545"/>
  <c r="X40" i="545" s="1"/>
  <c r="K36" i="545"/>
  <c r="L36" i="545" s="1"/>
  <c r="Q36" i="545" s="1"/>
  <c r="AA36" i="545" s="1"/>
  <c r="J37" i="545" s="1"/>
  <c r="N37" i="545" s="1"/>
  <c r="P37" i="545" s="1"/>
  <c r="C43" i="545"/>
  <c r="H42" i="545"/>
  <c r="E42" i="545"/>
  <c r="T42" i="545"/>
  <c r="V39" i="545"/>
  <c r="Y39" i="545" s="1"/>
  <c r="X39" i="545"/>
  <c r="Z39" i="545" s="1"/>
  <c r="M41" i="545"/>
  <c r="D42" i="545"/>
  <c r="O41" i="545"/>
  <c r="R41" i="545"/>
  <c r="U41" i="545"/>
  <c r="S41" i="545"/>
  <c r="K36" i="544"/>
  <c r="L36" i="544" s="1"/>
  <c r="Q36" i="544" s="1"/>
  <c r="AA36" i="544" s="1"/>
  <c r="J37" i="544" s="1"/>
  <c r="N37" i="544" s="1"/>
  <c r="P37" i="544" s="1"/>
  <c r="C43" i="544"/>
  <c r="E42" i="544"/>
  <c r="H42" i="544"/>
  <c r="T42" i="544"/>
  <c r="W40" i="544"/>
  <c r="X40" i="544"/>
  <c r="V39" i="544"/>
  <c r="Y39" i="544" s="1"/>
  <c r="X39" i="544"/>
  <c r="Z39" i="544" s="1"/>
  <c r="M41" i="544"/>
  <c r="D42" i="544"/>
  <c r="O41" i="544"/>
  <c r="R41" i="544"/>
  <c r="U41" i="544"/>
  <c r="S41" i="544"/>
  <c r="Z38" i="543"/>
  <c r="K37" i="543"/>
  <c r="L37" i="543" s="1"/>
  <c r="Q37" i="543" s="1"/>
  <c r="AA37" i="543" s="1"/>
  <c r="J38" i="543" s="1"/>
  <c r="N38" i="543" s="1"/>
  <c r="P38" i="543" s="1"/>
  <c r="C44" i="543"/>
  <c r="H43" i="543"/>
  <c r="E43" i="543"/>
  <c r="T43" i="543"/>
  <c r="M41" i="543"/>
  <c r="D42" i="543"/>
  <c r="O41" i="543"/>
  <c r="R41" i="543"/>
  <c r="U41" i="543"/>
  <c r="S41" i="543"/>
  <c r="W40" i="543"/>
  <c r="V39" i="543"/>
  <c r="Y39" i="543" s="1"/>
  <c r="Z39" i="543" s="1"/>
  <c r="Z38" i="542"/>
  <c r="K37" i="542"/>
  <c r="L37" i="542" s="1"/>
  <c r="Q37" i="542" s="1"/>
  <c r="AA37" i="542" s="1"/>
  <c r="J38" i="542" s="1"/>
  <c r="N38" i="542" s="1"/>
  <c r="P38" i="542" s="1"/>
  <c r="C44" i="542"/>
  <c r="E43" i="542"/>
  <c r="H43" i="542"/>
  <c r="T43" i="542"/>
  <c r="Z39" i="542"/>
  <c r="V39" i="542"/>
  <c r="Y39" i="542" s="1"/>
  <c r="M41" i="542"/>
  <c r="O41" i="542"/>
  <c r="D42" i="542"/>
  <c r="R41" i="542"/>
  <c r="U41" i="542"/>
  <c r="S41" i="542"/>
  <c r="W40" i="542"/>
  <c r="X40" i="542" s="1"/>
  <c r="K37" i="541"/>
  <c r="L37" i="541" s="1"/>
  <c r="Q37" i="541" s="1"/>
  <c r="AA37" i="541" s="1"/>
  <c r="J38" i="541" s="1"/>
  <c r="N38" i="541" s="1"/>
  <c r="P38" i="541" s="1"/>
  <c r="W40" i="541"/>
  <c r="X40" i="541" s="1"/>
  <c r="M41" i="541"/>
  <c r="D42" i="541"/>
  <c r="O41" i="541"/>
  <c r="U41" i="541"/>
  <c r="S41" i="541"/>
  <c r="R41" i="541"/>
  <c r="V39" i="541"/>
  <c r="Y39" i="541" s="1"/>
  <c r="C44" i="541"/>
  <c r="E43" i="541"/>
  <c r="H43" i="541"/>
  <c r="T43" i="541"/>
  <c r="X39" i="541"/>
  <c r="W40" i="540"/>
  <c r="X40" i="540" s="1"/>
  <c r="C44" i="540"/>
  <c r="E43" i="540"/>
  <c r="H43" i="540"/>
  <c r="T43" i="540"/>
  <c r="K37" i="540"/>
  <c r="L37" i="540" s="1"/>
  <c r="Q37" i="540" s="1"/>
  <c r="AA37" i="540" s="1"/>
  <c r="J38" i="540" s="1"/>
  <c r="N38" i="540" s="1"/>
  <c r="P38" i="540" s="1"/>
  <c r="V39" i="540"/>
  <c r="Y39" i="540" s="1"/>
  <c r="M41" i="540"/>
  <c r="D42" i="540"/>
  <c r="O41" i="540"/>
  <c r="U41" i="540"/>
  <c r="R41" i="540"/>
  <c r="S41" i="540"/>
  <c r="X39" i="540"/>
  <c r="Z38" i="539"/>
  <c r="K36" i="539"/>
  <c r="L36" i="539" s="1"/>
  <c r="Q36" i="539" s="1"/>
  <c r="AA36" i="539" s="1"/>
  <c r="J37" i="539" s="1"/>
  <c r="N37" i="539" s="1"/>
  <c r="P37" i="539" s="1"/>
  <c r="C45" i="539"/>
  <c r="H44" i="539"/>
  <c r="E44" i="539"/>
  <c r="T44" i="539"/>
  <c r="V39" i="539"/>
  <c r="Y39" i="539" s="1"/>
  <c r="M41" i="539"/>
  <c r="D42" i="539"/>
  <c r="O41" i="539"/>
  <c r="R41" i="539"/>
  <c r="U41" i="539"/>
  <c r="S41" i="539"/>
  <c r="W40" i="539"/>
  <c r="X40" i="539" s="1"/>
  <c r="X39" i="539"/>
  <c r="Z39" i="539" s="1"/>
  <c r="K37" i="538"/>
  <c r="L37" i="538" s="1"/>
  <c r="Q37" i="538" s="1"/>
  <c r="AA37" i="538" s="1"/>
  <c r="J38" i="538" s="1"/>
  <c r="N38" i="538" s="1"/>
  <c r="P38" i="538" s="1"/>
  <c r="M41" i="538"/>
  <c r="D42" i="538"/>
  <c r="O41" i="538"/>
  <c r="R41" i="538"/>
  <c r="S41" i="538"/>
  <c r="U41" i="538"/>
  <c r="V39" i="538"/>
  <c r="Y39" i="538" s="1"/>
  <c r="C44" i="538"/>
  <c r="E43" i="538"/>
  <c r="H43" i="538"/>
  <c r="T43" i="538"/>
  <c r="X39" i="538"/>
  <c r="Z39" i="538" s="1"/>
  <c r="W40" i="538"/>
  <c r="X40" i="538"/>
  <c r="Z38" i="537"/>
  <c r="C43" i="537"/>
  <c r="H42" i="537"/>
  <c r="E42" i="537"/>
  <c r="T42" i="537"/>
  <c r="K36" i="537"/>
  <c r="L36" i="537" s="1"/>
  <c r="Q36" i="537" s="1"/>
  <c r="AA36" i="537" s="1"/>
  <c r="J37" i="537" s="1"/>
  <c r="N37" i="537" s="1"/>
  <c r="P37" i="537" s="1"/>
  <c r="M41" i="537"/>
  <c r="D42" i="537"/>
  <c r="O41" i="537"/>
  <c r="R41" i="537"/>
  <c r="U41" i="537"/>
  <c r="S41" i="537"/>
  <c r="V39" i="537"/>
  <c r="Y39" i="537" s="1"/>
  <c r="X39" i="537"/>
  <c r="Z39" i="537" s="1"/>
  <c r="W40" i="537"/>
  <c r="X40" i="537" s="1"/>
  <c r="Z38" i="535"/>
  <c r="K36" i="536"/>
  <c r="L36" i="536" s="1"/>
  <c r="Q36" i="536" s="1"/>
  <c r="AA36" i="536" s="1"/>
  <c r="J37" i="536" s="1"/>
  <c r="N37" i="536" s="1"/>
  <c r="P37" i="536" s="1"/>
  <c r="C44" i="536"/>
  <c r="E43" i="536"/>
  <c r="H43" i="536"/>
  <c r="T43" i="536"/>
  <c r="W40" i="536"/>
  <c r="X40" i="536"/>
  <c r="V39" i="536"/>
  <c r="Y39" i="536" s="1"/>
  <c r="X39" i="536"/>
  <c r="Z39" i="536" s="1"/>
  <c r="M41" i="536"/>
  <c r="D42" i="536"/>
  <c r="O41" i="536"/>
  <c r="R41" i="536"/>
  <c r="U41" i="536"/>
  <c r="S41" i="536"/>
  <c r="K36" i="535"/>
  <c r="L36" i="535" s="1"/>
  <c r="Q36" i="535" s="1"/>
  <c r="AA36" i="535" s="1"/>
  <c r="J37" i="535" s="1"/>
  <c r="N37" i="535" s="1"/>
  <c r="P37" i="535" s="1"/>
  <c r="W40" i="535"/>
  <c r="X40" i="535" s="1"/>
  <c r="M41" i="535"/>
  <c r="D42" i="535"/>
  <c r="O41" i="535"/>
  <c r="R41" i="535"/>
  <c r="U41" i="535"/>
  <c r="S41" i="535"/>
  <c r="C43" i="535"/>
  <c r="E42" i="535"/>
  <c r="H42" i="535"/>
  <c r="T42" i="535"/>
  <c r="V39" i="535"/>
  <c r="Y39" i="535" s="1"/>
  <c r="Z39" i="535" s="1"/>
  <c r="K37" i="534"/>
  <c r="L37" i="534" s="1"/>
  <c r="Q37" i="534" s="1"/>
  <c r="AA37" i="534" s="1"/>
  <c r="J38" i="534" s="1"/>
  <c r="N38" i="534" s="1"/>
  <c r="P38" i="534" s="1"/>
  <c r="C43" i="534"/>
  <c r="H42" i="534"/>
  <c r="E42" i="534"/>
  <c r="T42" i="534"/>
  <c r="W40" i="534"/>
  <c r="X40" i="534" s="1"/>
  <c r="M41" i="534"/>
  <c r="D42" i="534"/>
  <c r="O41" i="534"/>
  <c r="U41" i="534"/>
  <c r="S41" i="534"/>
  <c r="R41" i="534"/>
  <c r="V39" i="534"/>
  <c r="Y39" i="534" s="1"/>
  <c r="X39" i="534"/>
  <c r="Z39" i="534" s="1"/>
  <c r="K37" i="533"/>
  <c r="L37" i="533" s="1"/>
  <c r="Q37" i="533" s="1"/>
  <c r="AA37" i="533" s="1"/>
  <c r="J38" i="533" s="1"/>
  <c r="N38" i="533" s="1"/>
  <c r="P38" i="533" s="1"/>
  <c r="W40" i="533"/>
  <c r="X40" i="533" s="1"/>
  <c r="C44" i="533"/>
  <c r="E43" i="533"/>
  <c r="H43" i="533"/>
  <c r="T43" i="533"/>
  <c r="Z39" i="533"/>
  <c r="V39" i="533"/>
  <c r="Y39" i="533" s="1"/>
  <c r="M41" i="533"/>
  <c r="D42" i="533"/>
  <c r="O41" i="533"/>
  <c r="U41" i="533"/>
  <c r="R41" i="533"/>
  <c r="S41" i="533"/>
  <c r="Z38" i="532"/>
  <c r="K37" i="532"/>
  <c r="L37" i="532" s="1"/>
  <c r="Q37" i="532" s="1"/>
  <c r="AA37" i="532" s="1"/>
  <c r="J38" i="532" s="1"/>
  <c r="N38" i="532" s="1"/>
  <c r="P38" i="532" s="1"/>
  <c r="W40" i="532"/>
  <c r="X40" i="532"/>
  <c r="C44" i="532"/>
  <c r="H43" i="532"/>
  <c r="E43" i="532"/>
  <c r="T43" i="532"/>
  <c r="V39" i="532"/>
  <c r="Y39" i="532" s="1"/>
  <c r="M41" i="532"/>
  <c r="D42" i="532"/>
  <c r="O41" i="532"/>
  <c r="R41" i="532"/>
  <c r="U41" i="532"/>
  <c r="S41" i="532"/>
  <c r="X39" i="532"/>
  <c r="K37" i="531"/>
  <c r="L37" i="531" s="1"/>
  <c r="Q37" i="531" s="1"/>
  <c r="AA37" i="531" s="1"/>
  <c r="J38" i="531" s="1"/>
  <c r="N38" i="531" s="1"/>
  <c r="P38" i="531" s="1"/>
  <c r="M41" i="531"/>
  <c r="D42" i="531"/>
  <c r="O41" i="531"/>
  <c r="U41" i="531"/>
  <c r="R41" i="531"/>
  <c r="S41" i="531"/>
  <c r="V39" i="531"/>
  <c r="Y39" i="531" s="1"/>
  <c r="X39" i="531"/>
  <c r="Z39" i="531" s="1"/>
  <c r="W40" i="531"/>
  <c r="X40" i="531" s="1"/>
  <c r="C44" i="531"/>
  <c r="E43" i="531"/>
  <c r="H43" i="531"/>
  <c r="T43" i="531"/>
  <c r="K37" i="530"/>
  <c r="L37" i="530" s="1"/>
  <c r="Q37" i="530" s="1"/>
  <c r="AA37" i="530" s="1"/>
  <c r="J38" i="530" s="1"/>
  <c r="N38" i="530" s="1"/>
  <c r="P38" i="530" s="1"/>
  <c r="W40" i="530"/>
  <c r="X40" i="530" s="1"/>
  <c r="M41" i="530"/>
  <c r="D42" i="530"/>
  <c r="O41" i="530"/>
  <c r="S41" i="530"/>
  <c r="R41" i="530"/>
  <c r="U41" i="530"/>
  <c r="V39" i="530"/>
  <c r="Y39" i="530" s="1"/>
  <c r="X39" i="530"/>
  <c r="Z39" i="530" s="1"/>
  <c r="C44" i="530"/>
  <c r="H43" i="530"/>
  <c r="E43" i="530"/>
  <c r="T43" i="530"/>
  <c r="Z38" i="529"/>
  <c r="K37" i="529"/>
  <c r="L37" i="529" s="1"/>
  <c r="Q37" i="529" s="1"/>
  <c r="AA37" i="529" s="1"/>
  <c r="J38" i="529" s="1"/>
  <c r="N38" i="529" s="1"/>
  <c r="P38" i="529" s="1"/>
  <c r="W40" i="529"/>
  <c r="X40" i="529" s="1"/>
  <c r="C44" i="529"/>
  <c r="H43" i="529"/>
  <c r="E43" i="529"/>
  <c r="T43" i="529"/>
  <c r="V39" i="529"/>
  <c r="Y39" i="529" s="1"/>
  <c r="X39" i="529"/>
  <c r="M41" i="529"/>
  <c r="D42" i="529"/>
  <c r="O41" i="529"/>
  <c r="R41" i="529"/>
  <c r="U41" i="529"/>
  <c r="S41" i="529"/>
  <c r="C44" i="528"/>
  <c r="H43" i="528"/>
  <c r="E43" i="528"/>
  <c r="T43" i="528"/>
  <c r="M41" i="528"/>
  <c r="D42" i="528"/>
  <c r="O41" i="528"/>
  <c r="R41" i="528"/>
  <c r="U41" i="528"/>
  <c r="S41" i="528"/>
  <c r="V39" i="528"/>
  <c r="Y39" i="528" s="1"/>
  <c r="Z39" i="528" s="1"/>
  <c r="K36" i="528"/>
  <c r="L36" i="528" s="1"/>
  <c r="Q36" i="528" s="1"/>
  <c r="AA36" i="528" s="1"/>
  <c r="J37" i="528" s="1"/>
  <c r="N37" i="528" s="1"/>
  <c r="P37" i="528" s="1"/>
  <c r="W40" i="528"/>
  <c r="X40" i="528" s="1"/>
  <c r="K37" i="527"/>
  <c r="L37" i="527" s="1"/>
  <c r="Q37" i="527" s="1"/>
  <c r="AA37" i="527" s="1"/>
  <c r="J38" i="527" s="1"/>
  <c r="N38" i="527" s="1"/>
  <c r="P38" i="527" s="1"/>
  <c r="W41" i="527"/>
  <c r="D43" i="527"/>
  <c r="O42" i="527"/>
  <c r="M42" i="527"/>
  <c r="U42" i="527"/>
  <c r="R42" i="527"/>
  <c r="S42" i="527"/>
  <c r="V40" i="527"/>
  <c r="Y40" i="527" s="1"/>
  <c r="Z40" i="527" s="1"/>
  <c r="C44" i="527"/>
  <c r="H43" i="527"/>
  <c r="E43" i="527"/>
  <c r="T43" i="527"/>
  <c r="K37" i="526"/>
  <c r="L37" i="526" s="1"/>
  <c r="Q37" i="526" s="1"/>
  <c r="AA37" i="526" s="1"/>
  <c r="J38" i="526" s="1"/>
  <c r="N38" i="526" s="1"/>
  <c r="P38" i="526" s="1"/>
  <c r="W40" i="526"/>
  <c r="X40" i="526" s="1"/>
  <c r="C44" i="526"/>
  <c r="E43" i="526"/>
  <c r="H43" i="526"/>
  <c r="T43" i="526"/>
  <c r="M41" i="526"/>
  <c r="D42" i="526"/>
  <c r="O41" i="526"/>
  <c r="U41" i="526"/>
  <c r="R41" i="526"/>
  <c r="S41" i="526"/>
  <c r="V39" i="526"/>
  <c r="Y39" i="526" s="1"/>
  <c r="X39" i="526"/>
  <c r="Z39" i="526" s="1"/>
  <c r="K37" i="525"/>
  <c r="L37" i="525" s="1"/>
  <c r="Q37" i="525" s="1"/>
  <c r="AA37" i="525" s="1"/>
  <c r="J38" i="525" s="1"/>
  <c r="N38" i="525" s="1"/>
  <c r="P38" i="525" s="1"/>
  <c r="M41" i="525"/>
  <c r="D42" i="525"/>
  <c r="O41" i="525"/>
  <c r="R41" i="525"/>
  <c r="U41" i="525"/>
  <c r="S41" i="525"/>
  <c r="C46" i="525"/>
  <c r="H45" i="525"/>
  <c r="E45" i="525"/>
  <c r="T45" i="525"/>
  <c r="V39" i="525"/>
  <c r="Y39" i="525" s="1"/>
  <c r="X39" i="525"/>
  <c r="W40" i="525"/>
  <c r="X40" i="525" s="1"/>
  <c r="K37" i="524"/>
  <c r="L37" i="524" s="1"/>
  <c r="Q37" i="524" s="1"/>
  <c r="AA37" i="524" s="1"/>
  <c r="J38" i="524" s="1"/>
  <c r="N38" i="524" s="1"/>
  <c r="P38" i="524" s="1"/>
  <c r="M41" i="524"/>
  <c r="D42" i="524"/>
  <c r="O41" i="524"/>
  <c r="R41" i="524"/>
  <c r="U41" i="524"/>
  <c r="S41" i="524"/>
  <c r="W40" i="524"/>
  <c r="X40" i="524" s="1"/>
  <c r="C44" i="524"/>
  <c r="E43" i="524"/>
  <c r="H43" i="524"/>
  <c r="T43" i="524"/>
  <c r="V39" i="524"/>
  <c r="Y39" i="524" s="1"/>
  <c r="Z39" i="524" s="1"/>
  <c r="K37" i="523"/>
  <c r="L37" i="523" s="1"/>
  <c r="Q37" i="523" s="1"/>
  <c r="AA37" i="523" s="1"/>
  <c r="J38" i="523" s="1"/>
  <c r="N38" i="523" s="1"/>
  <c r="P38" i="523" s="1"/>
  <c r="M41" i="523"/>
  <c r="D42" i="523"/>
  <c r="O41" i="523"/>
  <c r="R41" i="523"/>
  <c r="U41" i="523"/>
  <c r="S41" i="523"/>
  <c r="C44" i="523"/>
  <c r="E43" i="523"/>
  <c r="H43" i="523"/>
  <c r="T43" i="523"/>
  <c r="W40" i="523"/>
  <c r="V39" i="523"/>
  <c r="Y39" i="523" s="1"/>
  <c r="Z39" i="523" s="1"/>
  <c r="K37" i="522"/>
  <c r="L37" i="522" s="1"/>
  <c r="Q37" i="522" s="1"/>
  <c r="AA37" i="522" s="1"/>
  <c r="J38" i="522" s="1"/>
  <c r="N38" i="522" s="1"/>
  <c r="P38" i="522" s="1"/>
  <c r="W40" i="522"/>
  <c r="X40" i="522" s="1"/>
  <c r="C44" i="522"/>
  <c r="H43" i="522"/>
  <c r="E43" i="522"/>
  <c r="T43" i="522"/>
  <c r="V39" i="522"/>
  <c r="Y39" i="522" s="1"/>
  <c r="Z39" i="522" s="1"/>
  <c r="M41" i="522"/>
  <c r="D42" i="522"/>
  <c r="O41" i="522"/>
  <c r="R41" i="522"/>
  <c r="U41" i="522"/>
  <c r="S41" i="522"/>
  <c r="K37" i="521"/>
  <c r="L37" i="521" s="1"/>
  <c r="Q37" i="521" s="1"/>
  <c r="AA37" i="521" s="1"/>
  <c r="J38" i="521" s="1"/>
  <c r="N38" i="521" s="1"/>
  <c r="P38" i="521" s="1"/>
  <c r="C45" i="521"/>
  <c r="H44" i="521"/>
  <c r="E44" i="521"/>
  <c r="T44" i="521"/>
  <c r="W40" i="521"/>
  <c r="X40" i="521" s="1"/>
  <c r="V39" i="521"/>
  <c r="Y39" i="521" s="1"/>
  <c r="Z39" i="521" s="1"/>
  <c r="M41" i="521"/>
  <c r="O41" i="521"/>
  <c r="D42" i="521"/>
  <c r="U41" i="521"/>
  <c r="R41" i="521"/>
  <c r="S41" i="521"/>
  <c r="V39" i="520"/>
  <c r="Y39" i="520" s="1"/>
  <c r="Z39" i="520" s="1"/>
  <c r="W40" i="520"/>
  <c r="C45" i="520"/>
  <c r="H44" i="520"/>
  <c r="E44" i="520"/>
  <c r="T44" i="520"/>
  <c r="O41" i="520"/>
  <c r="D42" i="520"/>
  <c r="M41" i="520"/>
  <c r="U41" i="520"/>
  <c r="S41" i="520"/>
  <c r="R41" i="520"/>
  <c r="K38" i="520"/>
  <c r="L38" i="520" s="1"/>
  <c r="Q38" i="520" s="1"/>
  <c r="AA38" i="520" s="1"/>
  <c r="J39" i="520" s="1"/>
  <c r="N39" i="520" s="1"/>
  <c r="P39" i="520" s="1"/>
  <c r="P41" i="519"/>
  <c r="K36" i="519"/>
  <c r="L36" i="519" s="1"/>
  <c r="Q36" i="519" s="1"/>
  <c r="AA36" i="519" s="1"/>
  <c r="J37" i="519" s="1"/>
  <c r="V40" i="519"/>
  <c r="Y40" i="519" s="1"/>
  <c r="W41" i="519"/>
  <c r="C44" i="519"/>
  <c r="H43" i="519"/>
  <c r="E43" i="519"/>
  <c r="T43" i="519"/>
  <c r="O42" i="519"/>
  <c r="M42" i="519"/>
  <c r="N42" i="519" s="1"/>
  <c r="P42" i="519" s="1"/>
  <c r="D43" i="519"/>
  <c r="R42" i="519"/>
  <c r="U42" i="519"/>
  <c r="S42" i="519"/>
  <c r="X40" i="519"/>
  <c r="Z40" i="519" s="1"/>
  <c r="Z38" i="518"/>
  <c r="K37" i="518"/>
  <c r="L37" i="518" s="1"/>
  <c r="Q37" i="518" s="1"/>
  <c r="AA37" i="518" s="1"/>
  <c r="J38" i="518" s="1"/>
  <c r="M41" i="518"/>
  <c r="N41" i="518" s="1"/>
  <c r="D42" i="518"/>
  <c r="O41" i="518"/>
  <c r="U41" i="518"/>
  <c r="R41" i="518"/>
  <c r="S41" i="518"/>
  <c r="V39" i="518"/>
  <c r="Y39" i="518" s="1"/>
  <c r="Z39" i="518" s="1"/>
  <c r="W40" i="518"/>
  <c r="X40" i="518" s="1"/>
  <c r="P40" i="518"/>
  <c r="C44" i="518"/>
  <c r="E43" i="518"/>
  <c r="H43" i="518"/>
  <c r="T43" i="518"/>
  <c r="P40" i="517"/>
  <c r="M41" i="517"/>
  <c r="N41" i="517" s="1"/>
  <c r="D42" i="517"/>
  <c r="O41" i="517"/>
  <c r="R41" i="517"/>
  <c r="U41" i="517"/>
  <c r="S41" i="517"/>
  <c r="C44" i="517"/>
  <c r="H43" i="517"/>
  <c r="E43" i="517"/>
  <c r="T43" i="517"/>
  <c r="V39" i="517"/>
  <c r="Y39" i="517" s="1"/>
  <c r="X39" i="517"/>
  <c r="W40" i="517"/>
  <c r="K37" i="517"/>
  <c r="L37" i="517" s="1"/>
  <c r="Q37" i="517" s="1"/>
  <c r="AA37" i="517" s="1"/>
  <c r="J38" i="517" s="1"/>
  <c r="P40" i="516"/>
  <c r="K37" i="516"/>
  <c r="L37" i="516" s="1"/>
  <c r="Q37" i="516" s="1"/>
  <c r="AA37" i="516" s="1"/>
  <c r="J38" i="516" s="1"/>
  <c r="W40" i="516"/>
  <c r="O41" i="516"/>
  <c r="M41" i="516"/>
  <c r="N41" i="516" s="1"/>
  <c r="P41" i="516" s="1"/>
  <c r="D42" i="516"/>
  <c r="U41" i="516"/>
  <c r="R41" i="516"/>
  <c r="S41" i="516"/>
  <c r="V39" i="516"/>
  <c r="Y39" i="516" s="1"/>
  <c r="C44" i="516"/>
  <c r="E43" i="516"/>
  <c r="H43" i="516"/>
  <c r="T43" i="516"/>
  <c r="X39" i="516"/>
  <c r="Z39" i="516" s="1"/>
  <c r="P40" i="515"/>
  <c r="K36" i="515"/>
  <c r="L36" i="515" s="1"/>
  <c r="Q36" i="515" s="1"/>
  <c r="AA36" i="515" s="1"/>
  <c r="J37" i="515" s="1"/>
  <c r="W40" i="515"/>
  <c r="X40" i="515" s="1"/>
  <c r="C43" i="515"/>
  <c r="H42" i="515"/>
  <c r="E42" i="515"/>
  <c r="T42" i="515"/>
  <c r="Z39" i="515"/>
  <c r="V39" i="515"/>
  <c r="Y39" i="515" s="1"/>
  <c r="M41" i="515"/>
  <c r="N41" i="515" s="1"/>
  <c r="O41" i="515"/>
  <c r="D42" i="515"/>
  <c r="R41" i="515"/>
  <c r="U41" i="515"/>
  <c r="S41" i="515"/>
  <c r="W40" i="514"/>
  <c r="X40" i="514"/>
  <c r="V39" i="514"/>
  <c r="Y39" i="514" s="1"/>
  <c r="Z39" i="514" s="1"/>
  <c r="C43" i="514"/>
  <c r="E42" i="514"/>
  <c r="H42" i="514"/>
  <c r="T42" i="514"/>
  <c r="K36" i="514"/>
  <c r="L36" i="514" s="1"/>
  <c r="Q36" i="514" s="1"/>
  <c r="AA36" i="514" s="1"/>
  <c r="J37" i="514" s="1"/>
  <c r="M41" i="514"/>
  <c r="N41" i="514" s="1"/>
  <c r="P41" i="514" s="1"/>
  <c r="O41" i="514"/>
  <c r="D42" i="514"/>
  <c r="R41" i="514"/>
  <c r="U41" i="514"/>
  <c r="S41" i="514"/>
  <c r="W40" i="513"/>
  <c r="X40" i="513" s="1"/>
  <c r="C44" i="513"/>
  <c r="E43" i="513"/>
  <c r="H43" i="513"/>
  <c r="T43" i="513"/>
  <c r="M41" i="513"/>
  <c r="N41" i="513" s="1"/>
  <c r="D42" i="513"/>
  <c r="O41" i="513"/>
  <c r="S41" i="513"/>
  <c r="U41" i="513"/>
  <c r="R41" i="513"/>
  <c r="V39" i="513"/>
  <c r="Y39" i="513" s="1"/>
  <c r="Z39" i="513" s="1"/>
  <c r="K38" i="513"/>
  <c r="L38" i="513" s="1"/>
  <c r="Q38" i="513" s="1"/>
  <c r="AA38" i="513" s="1"/>
  <c r="J39" i="513" s="1"/>
  <c r="P40" i="512"/>
  <c r="K36" i="512"/>
  <c r="L36" i="512" s="1"/>
  <c r="Q36" i="512" s="1"/>
  <c r="AA36" i="512" s="1"/>
  <c r="J37" i="512" s="1"/>
  <c r="W40" i="512"/>
  <c r="X40" i="512"/>
  <c r="M41" i="512"/>
  <c r="N41" i="512" s="1"/>
  <c r="D42" i="512"/>
  <c r="O41" i="512"/>
  <c r="R41" i="512"/>
  <c r="U41" i="512"/>
  <c r="S41" i="512"/>
  <c r="C43" i="512"/>
  <c r="H42" i="512"/>
  <c r="E42" i="512"/>
  <c r="T42" i="512"/>
  <c r="V39" i="512"/>
  <c r="Y39" i="512" s="1"/>
  <c r="X39" i="512"/>
  <c r="K37" i="511"/>
  <c r="L37" i="511" s="1"/>
  <c r="Q37" i="511" s="1"/>
  <c r="AA37" i="511" s="1"/>
  <c r="J38" i="511" s="1"/>
  <c r="C44" i="511"/>
  <c r="E43" i="511"/>
  <c r="H43" i="511"/>
  <c r="T43" i="511"/>
  <c r="V39" i="511"/>
  <c r="Y39" i="511" s="1"/>
  <c r="Z39" i="511" s="1"/>
  <c r="W40" i="511"/>
  <c r="X40" i="511"/>
  <c r="P40" i="511"/>
  <c r="M41" i="511"/>
  <c r="N41" i="511" s="1"/>
  <c r="D42" i="511"/>
  <c r="O41" i="511"/>
  <c r="S41" i="511"/>
  <c r="R41" i="511"/>
  <c r="U41" i="511"/>
  <c r="K36" i="510"/>
  <c r="L36" i="510" s="1"/>
  <c r="Q36" i="510" s="1"/>
  <c r="AA36" i="510" s="1"/>
  <c r="J37" i="510" s="1"/>
  <c r="W40" i="510"/>
  <c r="X40" i="510" s="1"/>
  <c r="C43" i="510"/>
  <c r="E42" i="510"/>
  <c r="H42" i="510"/>
  <c r="T42" i="510"/>
  <c r="V39" i="510"/>
  <c r="Y39" i="510" s="1"/>
  <c r="Z39" i="510" s="1"/>
  <c r="M41" i="510"/>
  <c r="N41" i="510" s="1"/>
  <c r="D42" i="510"/>
  <c r="O41" i="510"/>
  <c r="R41" i="510"/>
  <c r="U41" i="510"/>
  <c r="S41" i="510"/>
  <c r="Z38" i="509"/>
  <c r="K37" i="509"/>
  <c r="L37" i="509" s="1"/>
  <c r="Q37" i="509" s="1"/>
  <c r="AA37" i="509" s="1"/>
  <c r="J38" i="509" s="1"/>
  <c r="N38" i="509" s="1"/>
  <c r="P38" i="509" s="1"/>
  <c r="W40" i="509"/>
  <c r="X40" i="509" s="1"/>
  <c r="C44" i="509"/>
  <c r="E43" i="509"/>
  <c r="H43" i="509"/>
  <c r="T43" i="509"/>
  <c r="V39" i="509"/>
  <c r="Y39" i="509" s="1"/>
  <c r="M41" i="509"/>
  <c r="D42" i="509"/>
  <c r="O41" i="509"/>
  <c r="R41" i="509"/>
  <c r="S41" i="509"/>
  <c r="U41" i="509"/>
  <c r="X39" i="509"/>
  <c r="K37" i="508"/>
  <c r="L37" i="508" s="1"/>
  <c r="Q37" i="508" s="1"/>
  <c r="AA37" i="508" s="1"/>
  <c r="J38" i="508" s="1"/>
  <c r="N38" i="508" s="1"/>
  <c r="P38" i="508" s="1"/>
  <c r="W40" i="508"/>
  <c r="X40" i="508" s="1"/>
  <c r="M41" i="508"/>
  <c r="D42" i="508"/>
  <c r="O41" i="508"/>
  <c r="S41" i="508"/>
  <c r="U41" i="508"/>
  <c r="R41" i="508"/>
  <c r="C44" i="508"/>
  <c r="H43" i="508"/>
  <c r="E43" i="508"/>
  <c r="T43" i="508"/>
  <c r="V39" i="508"/>
  <c r="Y39" i="508" s="1"/>
  <c r="Z39" i="508" s="1"/>
  <c r="K37" i="507"/>
  <c r="L37" i="507" s="1"/>
  <c r="Q37" i="507" s="1"/>
  <c r="AA37" i="507" s="1"/>
  <c r="J38" i="507" s="1"/>
  <c r="N38" i="507" s="1"/>
  <c r="P38" i="507" s="1"/>
  <c r="W40" i="507"/>
  <c r="X40" i="507" s="1"/>
  <c r="C44" i="507"/>
  <c r="H43" i="507"/>
  <c r="E43" i="507"/>
  <c r="T43" i="507"/>
  <c r="M41" i="507"/>
  <c r="D42" i="507"/>
  <c r="O41" i="507"/>
  <c r="S41" i="507"/>
  <c r="R41" i="507"/>
  <c r="U41" i="507"/>
  <c r="V39" i="507"/>
  <c r="Y39" i="507" s="1"/>
  <c r="X39" i="507"/>
  <c r="Z39" i="507" s="1"/>
  <c r="Z38" i="506"/>
  <c r="K37" i="506"/>
  <c r="L37" i="506" s="1"/>
  <c r="Q37" i="506" s="1"/>
  <c r="AA37" i="506" s="1"/>
  <c r="J38" i="506" s="1"/>
  <c r="N38" i="506" s="1"/>
  <c r="P38" i="506" s="1"/>
  <c r="W40" i="506"/>
  <c r="X40" i="506" s="1"/>
  <c r="V39" i="506"/>
  <c r="Y39" i="506" s="1"/>
  <c r="M41" i="506"/>
  <c r="D42" i="506"/>
  <c r="O41" i="506"/>
  <c r="U41" i="506"/>
  <c r="S41" i="506"/>
  <c r="R41" i="506"/>
  <c r="X39" i="506"/>
  <c r="C44" i="506"/>
  <c r="E43" i="506"/>
  <c r="H43" i="506"/>
  <c r="T43" i="506"/>
  <c r="K37" i="505"/>
  <c r="L37" i="505" s="1"/>
  <c r="Q37" i="505" s="1"/>
  <c r="AA37" i="505" s="1"/>
  <c r="J38" i="505" s="1"/>
  <c r="W40" i="505"/>
  <c r="X40" i="505"/>
  <c r="M41" i="505"/>
  <c r="N41" i="505" s="1"/>
  <c r="D42" i="505"/>
  <c r="R41" i="505"/>
  <c r="O41" i="505"/>
  <c r="U41" i="505"/>
  <c r="S41" i="505"/>
  <c r="C44" i="505"/>
  <c r="H43" i="505"/>
  <c r="E43" i="505"/>
  <c r="T43" i="505"/>
  <c r="V39" i="505"/>
  <c r="Y39" i="505" s="1"/>
  <c r="Z39" i="505" s="1"/>
  <c r="K37" i="504"/>
  <c r="L37" i="504" s="1"/>
  <c r="Q37" i="504" s="1"/>
  <c r="AA37" i="504" s="1"/>
  <c r="J38" i="504" s="1"/>
  <c r="N38" i="504" s="1"/>
  <c r="P38" i="504" s="1"/>
  <c r="M41" i="504"/>
  <c r="D42" i="504"/>
  <c r="O41" i="504"/>
  <c r="R41" i="504"/>
  <c r="U41" i="504"/>
  <c r="S41" i="504"/>
  <c r="C44" i="504"/>
  <c r="H43" i="504"/>
  <c r="E43" i="504"/>
  <c r="T43" i="504"/>
  <c r="W40" i="504"/>
  <c r="V39" i="504"/>
  <c r="Y39" i="504" s="1"/>
  <c r="Z39" i="504" s="1"/>
  <c r="K37" i="503"/>
  <c r="L37" i="503" s="1"/>
  <c r="Q37" i="503" s="1"/>
  <c r="AA37" i="503" s="1"/>
  <c r="J38" i="503" s="1"/>
  <c r="N38" i="503" s="1"/>
  <c r="P38" i="503" s="1"/>
  <c r="V39" i="503"/>
  <c r="Y39" i="503" s="1"/>
  <c r="M41" i="503"/>
  <c r="D42" i="503"/>
  <c r="O41" i="503"/>
  <c r="R41" i="503"/>
  <c r="U41" i="503"/>
  <c r="S41" i="503"/>
  <c r="X39" i="503"/>
  <c r="W40" i="503"/>
  <c r="X40" i="503"/>
  <c r="C44" i="503"/>
  <c r="H43" i="503"/>
  <c r="E43" i="503"/>
  <c r="T43" i="503"/>
  <c r="K36" i="502"/>
  <c r="L36" i="502" s="1"/>
  <c r="Q36" i="502" s="1"/>
  <c r="AA36" i="502" s="1"/>
  <c r="J37" i="502" s="1"/>
  <c r="N37" i="502" s="1"/>
  <c r="P37" i="502" s="1"/>
  <c r="C44" i="502"/>
  <c r="H43" i="502"/>
  <c r="E43" i="502"/>
  <c r="T43" i="502"/>
  <c r="V39" i="502"/>
  <c r="Y39" i="502" s="1"/>
  <c r="Z39" i="502" s="1"/>
  <c r="X40" i="502"/>
  <c r="W40" i="502"/>
  <c r="D42" i="502"/>
  <c r="O41" i="502"/>
  <c r="M41" i="502"/>
  <c r="R41" i="502"/>
  <c r="U41" i="502"/>
  <c r="S41" i="502"/>
  <c r="M41" i="501"/>
  <c r="D42" i="501"/>
  <c r="O41" i="501"/>
  <c r="U41" i="501"/>
  <c r="R41" i="501"/>
  <c r="S41" i="501"/>
  <c r="K37" i="501"/>
  <c r="L37" i="501" s="1"/>
  <c r="Q37" i="501" s="1"/>
  <c r="AA37" i="501" s="1"/>
  <c r="J38" i="501" s="1"/>
  <c r="N38" i="501" s="1"/>
  <c r="P38" i="501" s="1"/>
  <c r="V39" i="501"/>
  <c r="Y39" i="501" s="1"/>
  <c r="W40" i="501"/>
  <c r="X40" i="501" s="1"/>
  <c r="X39" i="501"/>
  <c r="Z39" i="501" s="1"/>
  <c r="C44" i="501"/>
  <c r="H43" i="501"/>
  <c r="E43" i="501"/>
  <c r="T43" i="501"/>
  <c r="K36" i="500"/>
  <c r="L36" i="500" s="1"/>
  <c r="Q36" i="500" s="1"/>
  <c r="AA36" i="500" s="1"/>
  <c r="J37" i="500" s="1"/>
  <c r="N37" i="500" s="1"/>
  <c r="P37" i="500" s="1"/>
  <c r="C43" i="500"/>
  <c r="H42" i="500"/>
  <c r="E42" i="500"/>
  <c r="T42" i="500"/>
  <c r="M41" i="500"/>
  <c r="D42" i="500"/>
  <c r="O41" i="500"/>
  <c r="R41" i="500"/>
  <c r="U41" i="500"/>
  <c r="S41" i="500"/>
  <c r="V39" i="500"/>
  <c r="Y39" i="500" s="1"/>
  <c r="X39" i="500"/>
  <c r="Z39" i="500" s="1"/>
  <c r="W40" i="500"/>
  <c r="X40" i="500" s="1"/>
  <c r="Z38" i="499"/>
  <c r="K36" i="499"/>
  <c r="L36" i="499" s="1"/>
  <c r="Q36" i="499" s="1"/>
  <c r="AA36" i="499" s="1"/>
  <c r="J37" i="499" s="1"/>
  <c r="N37" i="499" s="1"/>
  <c r="P37" i="499" s="1"/>
  <c r="M41" i="499"/>
  <c r="D42" i="499"/>
  <c r="O41" i="499"/>
  <c r="R41" i="499"/>
  <c r="U41" i="499"/>
  <c r="S41" i="499"/>
  <c r="V39" i="499"/>
  <c r="Y39" i="499" s="1"/>
  <c r="W40" i="499"/>
  <c r="X40" i="499" s="1"/>
  <c r="X39" i="499"/>
  <c r="Z39" i="499" s="1"/>
  <c r="C44" i="499"/>
  <c r="E43" i="499"/>
  <c r="H43" i="499"/>
  <c r="T43" i="499"/>
  <c r="K36" i="498"/>
  <c r="L36" i="498" s="1"/>
  <c r="Q36" i="498" s="1"/>
  <c r="AA36" i="498" s="1"/>
  <c r="J37" i="498" s="1"/>
  <c r="N37" i="498" s="1"/>
  <c r="P37" i="498" s="1"/>
  <c r="C45" i="498"/>
  <c r="H44" i="498"/>
  <c r="E44" i="498"/>
  <c r="T44" i="498"/>
  <c r="M41" i="498"/>
  <c r="D42" i="498"/>
  <c r="O41" i="498"/>
  <c r="R41" i="498"/>
  <c r="U41" i="498"/>
  <c r="S41" i="498"/>
  <c r="V39" i="498"/>
  <c r="Y39" i="498" s="1"/>
  <c r="X39" i="498"/>
  <c r="W40" i="498"/>
  <c r="X40" i="498" s="1"/>
  <c r="K37" i="497"/>
  <c r="L37" i="497" s="1"/>
  <c r="Q37" i="497" s="1"/>
  <c r="AA37" i="497" s="1"/>
  <c r="J38" i="497" s="1"/>
  <c r="N38" i="497" s="1"/>
  <c r="P38" i="497" s="1"/>
  <c r="M41" i="497"/>
  <c r="D42" i="497"/>
  <c r="O41" i="497"/>
  <c r="S41" i="497"/>
  <c r="U41" i="497"/>
  <c r="R41" i="497"/>
  <c r="C44" i="497"/>
  <c r="E43" i="497"/>
  <c r="H43" i="497"/>
  <c r="T43" i="497"/>
  <c r="V39" i="497"/>
  <c r="Y39" i="497" s="1"/>
  <c r="W40" i="497"/>
  <c r="X40" i="497"/>
  <c r="X39" i="497"/>
  <c r="Z39" i="497" s="1"/>
  <c r="Z38" i="496"/>
  <c r="K36" i="496"/>
  <c r="L36" i="496" s="1"/>
  <c r="Q36" i="496" s="1"/>
  <c r="AA36" i="496" s="1"/>
  <c r="J37" i="496" s="1"/>
  <c r="N37" i="496" s="1"/>
  <c r="P37" i="496" s="1"/>
  <c r="W40" i="496"/>
  <c r="X40" i="496" s="1"/>
  <c r="C43" i="496"/>
  <c r="E42" i="496"/>
  <c r="H42" i="496"/>
  <c r="T42" i="496"/>
  <c r="M41" i="496"/>
  <c r="D42" i="496"/>
  <c r="O41" i="496"/>
  <c r="R41" i="496"/>
  <c r="U41" i="496"/>
  <c r="S41" i="496"/>
  <c r="V39" i="496"/>
  <c r="Y39" i="496" s="1"/>
  <c r="X39" i="496"/>
  <c r="Z39" i="496" s="1"/>
  <c r="Z38" i="495"/>
  <c r="W40" i="495"/>
  <c r="X40" i="495" s="1"/>
  <c r="V39" i="495"/>
  <c r="Y39" i="495" s="1"/>
  <c r="X39" i="495"/>
  <c r="Z39" i="495" s="1"/>
  <c r="M41" i="495"/>
  <c r="D42" i="495"/>
  <c r="O41" i="495"/>
  <c r="R41" i="495"/>
  <c r="U41" i="495"/>
  <c r="S41" i="495"/>
  <c r="C46" i="495"/>
  <c r="H45" i="495"/>
  <c r="E45" i="495"/>
  <c r="T45" i="495"/>
  <c r="K37" i="495"/>
  <c r="L37" i="495" s="1"/>
  <c r="Q37" i="495" s="1"/>
  <c r="AA37" i="495" s="1"/>
  <c r="J38" i="495" s="1"/>
  <c r="N38" i="495" s="1"/>
  <c r="P38" i="495" s="1"/>
  <c r="K37" i="494"/>
  <c r="L37" i="494" s="1"/>
  <c r="Q37" i="494" s="1"/>
  <c r="AA37" i="494" s="1"/>
  <c r="J38" i="494" s="1"/>
  <c r="W40" i="494"/>
  <c r="X40" i="494" s="1"/>
  <c r="C44" i="494"/>
  <c r="E43" i="494"/>
  <c r="H43" i="494"/>
  <c r="T43" i="494"/>
  <c r="V39" i="494"/>
  <c r="Y39" i="494" s="1"/>
  <c r="X39" i="494"/>
  <c r="Z39" i="494" s="1"/>
  <c r="M41" i="494"/>
  <c r="N41" i="494" s="1"/>
  <c r="O41" i="494"/>
  <c r="D42" i="494"/>
  <c r="R41" i="494"/>
  <c r="U41" i="494"/>
  <c r="S41" i="494"/>
  <c r="Z38" i="493"/>
  <c r="W40" i="493"/>
  <c r="X40" i="493" s="1"/>
  <c r="K36" i="493"/>
  <c r="L36" i="493" s="1"/>
  <c r="Q36" i="493" s="1"/>
  <c r="AA36" i="493" s="1"/>
  <c r="J37" i="493" s="1"/>
  <c r="C43" i="493"/>
  <c r="E42" i="493"/>
  <c r="H42" i="493"/>
  <c r="T42" i="493"/>
  <c r="V39" i="493"/>
  <c r="Y39" i="493" s="1"/>
  <c r="Z39" i="493" s="1"/>
  <c r="M41" i="493"/>
  <c r="N41" i="493" s="1"/>
  <c r="D42" i="493"/>
  <c r="O41" i="493"/>
  <c r="R41" i="493"/>
  <c r="U41" i="493"/>
  <c r="S41" i="493"/>
  <c r="K37" i="492"/>
  <c r="L37" i="492" s="1"/>
  <c r="Q37" i="492" s="1"/>
  <c r="AA37" i="492" s="1"/>
  <c r="J38" i="492" s="1"/>
  <c r="W40" i="492"/>
  <c r="X40" i="492" s="1"/>
  <c r="V39" i="492"/>
  <c r="Y39" i="492" s="1"/>
  <c r="Z39" i="492" s="1"/>
  <c r="M41" i="492"/>
  <c r="N41" i="492" s="1"/>
  <c r="D42" i="492"/>
  <c r="O41" i="492"/>
  <c r="R41" i="492"/>
  <c r="S41" i="492"/>
  <c r="U41" i="492"/>
  <c r="C44" i="492"/>
  <c r="E43" i="492"/>
  <c r="H43" i="492"/>
  <c r="T43" i="492"/>
  <c r="Z38" i="491"/>
  <c r="K37" i="491"/>
  <c r="L37" i="491" s="1"/>
  <c r="Q37" i="491" s="1"/>
  <c r="AA37" i="491" s="1"/>
  <c r="J38" i="491" s="1"/>
  <c r="W40" i="491"/>
  <c r="X40" i="491" s="1"/>
  <c r="V39" i="491"/>
  <c r="Y39" i="491" s="1"/>
  <c r="M41" i="491"/>
  <c r="N41" i="491" s="1"/>
  <c r="D42" i="491"/>
  <c r="O41" i="491"/>
  <c r="U41" i="491"/>
  <c r="S41" i="491"/>
  <c r="R41" i="491"/>
  <c r="X39" i="491"/>
  <c r="C44" i="491"/>
  <c r="E43" i="491"/>
  <c r="H43" i="491"/>
  <c r="T43" i="491"/>
  <c r="Z38" i="490"/>
  <c r="K36" i="490"/>
  <c r="L36" i="490" s="1"/>
  <c r="Q36" i="490" s="1"/>
  <c r="AA36" i="490" s="1"/>
  <c r="J37" i="490" s="1"/>
  <c r="M41" i="490"/>
  <c r="N41" i="490" s="1"/>
  <c r="D42" i="490"/>
  <c r="O41" i="490"/>
  <c r="R41" i="490"/>
  <c r="U41" i="490"/>
  <c r="S41" i="490"/>
  <c r="V39" i="490"/>
  <c r="Y39" i="490" s="1"/>
  <c r="W40" i="490"/>
  <c r="X40" i="490"/>
  <c r="X39" i="490"/>
  <c r="Z39" i="490" s="1"/>
  <c r="P40" i="490"/>
  <c r="C45" i="490"/>
  <c r="H44" i="490"/>
  <c r="E44" i="490"/>
  <c r="T44" i="490"/>
  <c r="K37" i="489"/>
  <c r="L37" i="489" s="1"/>
  <c r="Q37" i="489" s="1"/>
  <c r="AA37" i="489" s="1"/>
  <c r="J38" i="489" s="1"/>
  <c r="N38" i="489" s="1"/>
  <c r="P38" i="489" s="1"/>
  <c r="O41" i="489"/>
  <c r="D42" i="489"/>
  <c r="M41" i="489"/>
  <c r="S41" i="489"/>
  <c r="R41" i="489"/>
  <c r="U41" i="489"/>
  <c r="W40" i="489"/>
  <c r="C44" i="489"/>
  <c r="E43" i="489"/>
  <c r="H43" i="489"/>
  <c r="T43" i="489"/>
  <c r="V39" i="489"/>
  <c r="Y39" i="489" s="1"/>
  <c r="X39" i="489"/>
  <c r="K37" i="488"/>
  <c r="L37" i="488" s="1"/>
  <c r="Q37" i="488" s="1"/>
  <c r="AA37" i="488" s="1"/>
  <c r="J38" i="488" s="1"/>
  <c r="N38" i="488" s="1"/>
  <c r="P38" i="488" s="1"/>
  <c r="M41" i="488"/>
  <c r="D42" i="488"/>
  <c r="O41" i="488"/>
  <c r="U41" i="488"/>
  <c r="S41" i="488"/>
  <c r="R41" i="488"/>
  <c r="C43" i="488"/>
  <c r="E42" i="488"/>
  <c r="H42" i="488"/>
  <c r="T42" i="488"/>
  <c r="V39" i="488"/>
  <c r="Y39" i="488" s="1"/>
  <c r="Z39" i="488" s="1"/>
  <c r="W40" i="488"/>
  <c r="X40" i="488" s="1"/>
  <c r="W40" i="487"/>
  <c r="X40" i="487"/>
  <c r="K36" i="487"/>
  <c r="L36" i="487" s="1"/>
  <c r="Q36" i="487" s="1"/>
  <c r="AA36" i="487" s="1"/>
  <c r="J37" i="487" s="1"/>
  <c r="N37" i="487" s="1"/>
  <c r="P37" i="487" s="1"/>
  <c r="M41" i="487"/>
  <c r="D42" i="487"/>
  <c r="O41" i="487"/>
  <c r="R41" i="487"/>
  <c r="U41" i="487"/>
  <c r="S41" i="487"/>
  <c r="C43" i="487"/>
  <c r="H42" i="487"/>
  <c r="E42" i="487"/>
  <c r="T42" i="487"/>
  <c r="V39" i="487"/>
  <c r="Y39" i="487" s="1"/>
  <c r="Z39" i="487" s="1"/>
  <c r="K37" i="486"/>
  <c r="L37" i="486" s="1"/>
  <c r="Q37" i="486" s="1"/>
  <c r="AA37" i="486" s="1"/>
  <c r="J38" i="486" s="1"/>
  <c r="N38" i="486" s="1"/>
  <c r="P38" i="486" s="1"/>
  <c r="C44" i="486"/>
  <c r="H43" i="486"/>
  <c r="E43" i="486"/>
  <c r="T43" i="486"/>
  <c r="W40" i="486"/>
  <c r="X40" i="486" s="1"/>
  <c r="V39" i="486"/>
  <c r="Y39" i="486" s="1"/>
  <c r="X39" i="486"/>
  <c r="Z39" i="486" s="1"/>
  <c r="M41" i="486"/>
  <c r="D42" i="486"/>
  <c r="O41" i="486"/>
  <c r="R41" i="486"/>
  <c r="U41" i="486"/>
  <c r="S41" i="486"/>
  <c r="Z38" i="485"/>
  <c r="M41" i="485"/>
  <c r="O41" i="485"/>
  <c r="D42" i="485"/>
  <c r="S41" i="485"/>
  <c r="R41" i="485"/>
  <c r="U41" i="485"/>
  <c r="V39" i="485"/>
  <c r="Y39" i="485" s="1"/>
  <c r="X39" i="485"/>
  <c r="C45" i="485"/>
  <c r="E44" i="485"/>
  <c r="H44" i="485"/>
  <c r="T44" i="485"/>
  <c r="W40" i="485"/>
  <c r="X40" i="485" s="1"/>
  <c r="K38" i="485"/>
  <c r="L38" i="485" s="1"/>
  <c r="Q38" i="485" s="1"/>
  <c r="AA38" i="485" s="1"/>
  <c r="J39" i="485" s="1"/>
  <c r="N39" i="485" s="1"/>
  <c r="P39" i="485" s="1"/>
  <c r="X29" i="4"/>
  <c r="M32" i="4"/>
  <c r="U32" i="4"/>
  <c r="R32" i="4" s="1"/>
  <c r="W19" i="4"/>
  <c r="V19" i="4" s="1"/>
  <c r="W22" i="4"/>
  <c r="V22" i="4" s="1"/>
  <c r="W17" i="4"/>
  <c r="V17" i="4" s="1"/>
  <c r="W25" i="4"/>
  <c r="V25" i="4" s="1"/>
  <c r="W28" i="4"/>
  <c r="V28" i="4" s="1"/>
  <c r="X18" i="4"/>
  <c r="V18" i="4"/>
  <c r="W26" i="4"/>
  <c r="V26" i="4" s="1"/>
  <c r="W24" i="4"/>
  <c r="V24" i="4" s="1"/>
  <c r="W27" i="4"/>
  <c r="V27" i="4" s="1"/>
  <c r="W23" i="4"/>
  <c r="V23" i="4" s="1"/>
  <c r="W21" i="4"/>
  <c r="V21" i="4" s="1"/>
  <c r="W20" i="4"/>
  <c r="V20" i="4" s="1"/>
  <c r="Z2" i="2"/>
  <c r="H3" i="4"/>
  <c r="S30" i="4"/>
  <c r="Y30" i="4" s="1"/>
  <c r="W31" i="4"/>
  <c r="V31" i="4" s="1"/>
  <c r="S31" i="4" s="1"/>
  <c r="Y31" i="4" s="1"/>
  <c r="X30" i="4"/>
  <c r="O32" i="4"/>
  <c r="G35" i="4"/>
  <c r="H35" i="4"/>
  <c r="B36" i="4"/>
  <c r="D33" i="4"/>
  <c r="C36" i="4"/>
  <c r="H36" i="4" s="1"/>
  <c r="E35" i="4"/>
  <c r="A35" i="4"/>
  <c r="K37" i="548" l="1"/>
  <c r="L37" i="548" s="1"/>
  <c r="Q37" i="548" s="1"/>
  <c r="AA37" i="548" s="1"/>
  <c r="J38" i="548" s="1"/>
  <c r="N38" i="548" s="1"/>
  <c r="P38" i="548" s="1"/>
  <c r="D43" i="548"/>
  <c r="O42" i="548"/>
  <c r="M42" i="548"/>
  <c r="R42" i="548"/>
  <c r="U42" i="548"/>
  <c r="S42" i="548"/>
  <c r="C47" i="548"/>
  <c r="H46" i="548"/>
  <c r="E46" i="548"/>
  <c r="T46" i="548"/>
  <c r="Z40" i="548"/>
  <c r="V40" i="548"/>
  <c r="Y40" i="548" s="1"/>
  <c r="W41" i="548"/>
  <c r="V40" i="547"/>
  <c r="Y40" i="547" s="1"/>
  <c r="W41" i="547"/>
  <c r="D43" i="547"/>
  <c r="O42" i="547"/>
  <c r="M42" i="547"/>
  <c r="U42" i="547"/>
  <c r="S42" i="547"/>
  <c r="R42" i="547"/>
  <c r="K38" i="547"/>
  <c r="L38" i="547" s="1"/>
  <c r="Q38" i="547" s="1"/>
  <c r="AA38" i="547" s="1"/>
  <c r="J39" i="547" s="1"/>
  <c r="N39" i="547" s="1"/>
  <c r="P39" i="547" s="1"/>
  <c r="X40" i="547"/>
  <c r="Z40" i="547" s="1"/>
  <c r="C45" i="547"/>
  <c r="E44" i="547"/>
  <c r="H44" i="547"/>
  <c r="T44" i="547"/>
  <c r="Z39" i="546"/>
  <c r="K38" i="546"/>
  <c r="L38" i="546" s="1"/>
  <c r="Q38" i="546" s="1"/>
  <c r="AA38" i="546" s="1"/>
  <c r="J39" i="546" s="1"/>
  <c r="N39" i="546" s="1"/>
  <c r="P39" i="546" s="1"/>
  <c r="W41" i="546"/>
  <c r="C46" i="546"/>
  <c r="E45" i="546"/>
  <c r="H45" i="546"/>
  <c r="T45" i="546"/>
  <c r="V40" i="546"/>
  <c r="Y40" i="546" s="1"/>
  <c r="Z40" i="546" s="1"/>
  <c r="D43" i="546"/>
  <c r="O42" i="546"/>
  <c r="M42" i="546"/>
  <c r="S42" i="546"/>
  <c r="R42" i="546"/>
  <c r="U42" i="546"/>
  <c r="K37" i="545"/>
  <c r="L37" i="545" s="1"/>
  <c r="Q37" i="545" s="1"/>
  <c r="AA37" i="545" s="1"/>
  <c r="J38" i="545" s="1"/>
  <c r="N38" i="545" s="1"/>
  <c r="P38" i="545" s="1"/>
  <c r="D43" i="545"/>
  <c r="O42" i="545"/>
  <c r="M42" i="545"/>
  <c r="R42" i="545"/>
  <c r="U42" i="545"/>
  <c r="S42" i="545"/>
  <c r="C44" i="545"/>
  <c r="H43" i="545"/>
  <c r="E43" i="545"/>
  <c r="T43" i="545"/>
  <c r="X41" i="545"/>
  <c r="W41" i="545"/>
  <c r="V40" i="545"/>
  <c r="Y40" i="545" s="1"/>
  <c r="Z40" i="545" s="1"/>
  <c r="K37" i="544"/>
  <c r="L37" i="544" s="1"/>
  <c r="Q37" i="544" s="1"/>
  <c r="AA37" i="544" s="1"/>
  <c r="J38" i="544" s="1"/>
  <c r="N38" i="544" s="1"/>
  <c r="P38" i="544" s="1"/>
  <c r="D43" i="544"/>
  <c r="O42" i="544"/>
  <c r="M42" i="544"/>
  <c r="R42" i="544"/>
  <c r="U42" i="544"/>
  <c r="S42" i="544"/>
  <c r="C44" i="544"/>
  <c r="H43" i="544"/>
  <c r="E43" i="544"/>
  <c r="T43" i="544"/>
  <c r="X41" i="544"/>
  <c r="W41" i="544"/>
  <c r="V40" i="544"/>
  <c r="Y40" i="544" s="1"/>
  <c r="Z40" i="544" s="1"/>
  <c r="K38" i="543"/>
  <c r="L38" i="543" s="1"/>
  <c r="Q38" i="543" s="1"/>
  <c r="AA38" i="543" s="1"/>
  <c r="J39" i="543" s="1"/>
  <c r="N39" i="543" s="1"/>
  <c r="P39" i="543" s="1"/>
  <c r="V40" i="543"/>
  <c r="Y40" i="543" s="1"/>
  <c r="C45" i="543"/>
  <c r="E44" i="543"/>
  <c r="H44" i="543"/>
  <c r="T44" i="543"/>
  <c r="D43" i="543"/>
  <c r="O42" i="543"/>
  <c r="M42" i="543"/>
  <c r="U42" i="543"/>
  <c r="R42" i="543"/>
  <c r="S42" i="543"/>
  <c r="W41" i="543"/>
  <c r="X40" i="543"/>
  <c r="K38" i="542"/>
  <c r="L38" i="542" s="1"/>
  <c r="Q38" i="542" s="1"/>
  <c r="AA38" i="542" s="1"/>
  <c r="J39" i="542" s="1"/>
  <c r="N39" i="542" s="1"/>
  <c r="P39" i="542" s="1"/>
  <c r="W41" i="542"/>
  <c r="X41" i="542" s="1"/>
  <c r="D43" i="542"/>
  <c r="O42" i="542"/>
  <c r="M42" i="542"/>
  <c r="R42" i="542"/>
  <c r="U42" i="542"/>
  <c r="S42" i="542"/>
  <c r="C45" i="542"/>
  <c r="H44" i="542"/>
  <c r="E44" i="542"/>
  <c r="T44" i="542"/>
  <c r="V40" i="542"/>
  <c r="Y40" i="542" s="1"/>
  <c r="Z40" i="542" s="1"/>
  <c r="Z39" i="541"/>
  <c r="K38" i="541"/>
  <c r="L38" i="541" s="1"/>
  <c r="Q38" i="541" s="1"/>
  <c r="AA38" i="541" s="1"/>
  <c r="J39" i="541" s="1"/>
  <c r="N39" i="541" s="1"/>
  <c r="P39" i="541" s="1"/>
  <c r="D43" i="541"/>
  <c r="O42" i="541"/>
  <c r="M42" i="541"/>
  <c r="R42" i="541"/>
  <c r="U42" i="541"/>
  <c r="S42" i="541"/>
  <c r="C45" i="541"/>
  <c r="E44" i="541"/>
  <c r="H44" i="541"/>
  <c r="T44" i="541"/>
  <c r="W41" i="541"/>
  <c r="V40" i="541"/>
  <c r="Y40" i="541" s="1"/>
  <c r="Z40" i="541" s="1"/>
  <c r="Z39" i="540"/>
  <c r="K38" i="540"/>
  <c r="L38" i="540" s="1"/>
  <c r="Q38" i="540" s="1"/>
  <c r="AA38" i="540" s="1"/>
  <c r="J39" i="540" s="1"/>
  <c r="N39" i="540" s="1"/>
  <c r="P39" i="540" s="1"/>
  <c r="M42" i="540"/>
  <c r="D43" i="540"/>
  <c r="O42" i="540"/>
  <c r="U42" i="540"/>
  <c r="R42" i="540"/>
  <c r="S42" i="540"/>
  <c r="C45" i="540"/>
  <c r="H44" i="540"/>
  <c r="E44" i="540"/>
  <c r="T44" i="540"/>
  <c r="W41" i="540"/>
  <c r="X41" i="540" s="1"/>
  <c r="V40" i="540"/>
  <c r="Y40" i="540" s="1"/>
  <c r="Z40" i="540" s="1"/>
  <c r="K37" i="539"/>
  <c r="L37" i="539" s="1"/>
  <c r="Q37" i="539" s="1"/>
  <c r="AA37" i="539" s="1"/>
  <c r="J38" i="539" s="1"/>
  <c r="N38" i="539" s="1"/>
  <c r="P38" i="539" s="1"/>
  <c r="W41" i="539"/>
  <c r="D43" i="539"/>
  <c r="O42" i="539"/>
  <c r="M42" i="539"/>
  <c r="R42" i="539"/>
  <c r="U42" i="539"/>
  <c r="S42" i="539"/>
  <c r="C46" i="539"/>
  <c r="E45" i="539"/>
  <c r="H45" i="539"/>
  <c r="T45" i="539"/>
  <c r="V40" i="539"/>
  <c r="Y40" i="539" s="1"/>
  <c r="Z40" i="539" s="1"/>
  <c r="K38" i="538"/>
  <c r="L38" i="538" s="1"/>
  <c r="Q38" i="538" s="1"/>
  <c r="AA38" i="538" s="1"/>
  <c r="J39" i="538" s="1"/>
  <c r="N39" i="538" s="1"/>
  <c r="P39" i="538" s="1"/>
  <c r="W41" i="538"/>
  <c r="D43" i="538"/>
  <c r="O42" i="538"/>
  <c r="M42" i="538"/>
  <c r="R42" i="538"/>
  <c r="S42" i="538"/>
  <c r="U42" i="538"/>
  <c r="C45" i="538"/>
  <c r="H44" i="538"/>
  <c r="E44" i="538"/>
  <c r="T44" i="538"/>
  <c r="V40" i="538"/>
  <c r="Y40" i="538" s="1"/>
  <c r="Z40" i="538" s="1"/>
  <c r="K37" i="537"/>
  <c r="L37" i="537" s="1"/>
  <c r="Q37" i="537" s="1"/>
  <c r="AA37" i="537" s="1"/>
  <c r="J38" i="537" s="1"/>
  <c r="N38" i="537" s="1"/>
  <c r="P38" i="537" s="1"/>
  <c r="W41" i="537"/>
  <c r="X41" i="537"/>
  <c r="V40" i="537"/>
  <c r="Y40" i="537" s="1"/>
  <c r="Z40" i="537" s="1"/>
  <c r="D43" i="537"/>
  <c r="O42" i="537"/>
  <c r="M42" i="537"/>
  <c r="R42" i="537"/>
  <c r="U42" i="537"/>
  <c r="S42" i="537"/>
  <c r="C44" i="537"/>
  <c r="H43" i="537"/>
  <c r="E43" i="537"/>
  <c r="T43" i="537"/>
  <c r="D43" i="536"/>
  <c r="O42" i="536"/>
  <c r="M42" i="536"/>
  <c r="R42" i="536"/>
  <c r="U42" i="536"/>
  <c r="S42" i="536"/>
  <c r="C45" i="536"/>
  <c r="H44" i="536"/>
  <c r="E44" i="536"/>
  <c r="T44" i="536"/>
  <c r="W41" i="536"/>
  <c r="Z40" i="536"/>
  <c r="V40" i="536"/>
  <c r="Y40" i="536" s="1"/>
  <c r="K37" i="536"/>
  <c r="L37" i="536" s="1"/>
  <c r="Q37" i="536" s="1"/>
  <c r="AA37" i="536" s="1"/>
  <c r="J38" i="536" s="1"/>
  <c r="N38" i="536" s="1"/>
  <c r="P38" i="536" s="1"/>
  <c r="K37" i="535"/>
  <c r="L37" i="535" s="1"/>
  <c r="Q37" i="535" s="1"/>
  <c r="AA37" i="535" s="1"/>
  <c r="J38" i="535" s="1"/>
  <c r="N38" i="535" s="1"/>
  <c r="P38" i="535" s="1"/>
  <c r="D43" i="535"/>
  <c r="O42" i="535"/>
  <c r="M42" i="535"/>
  <c r="R42" i="535"/>
  <c r="U42" i="535"/>
  <c r="S42" i="535"/>
  <c r="C44" i="535"/>
  <c r="E43" i="535"/>
  <c r="H43" i="535"/>
  <c r="T43" i="535"/>
  <c r="V40" i="535"/>
  <c r="Y40" i="535" s="1"/>
  <c r="Z40" i="535" s="1"/>
  <c r="W41" i="535"/>
  <c r="K38" i="534"/>
  <c r="L38" i="534" s="1"/>
  <c r="Q38" i="534" s="1"/>
  <c r="AA38" i="534" s="1"/>
  <c r="J39" i="534" s="1"/>
  <c r="N39" i="534" s="1"/>
  <c r="P39" i="534" s="1"/>
  <c r="D43" i="534"/>
  <c r="O42" i="534"/>
  <c r="M42" i="534"/>
  <c r="R42" i="534"/>
  <c r="U42" i="534"/>
  <c r="S42" i="534"/>
  <c r="C44" i="534"/>
  <c r="H43" i="534"/>
  <c r="E43" i="534"/>
  <c r="T43" i="534"/>
  <c r="X41" i="534"/>
  <c r="W41" i="534"/>
  <c r="V40" i="534"/>
  <c r="Y40" i="534" s="1"/>
  <c r="Z40" i="534" s="1"/>
  <c r="D43" i="533"/>
  <c r="O42" i="533"/>
  <c r="M42" i="533"/>
  <c r="R42" i="533"/>
  <c r="U42" i="533"/>
  <c r="S42" i="533"/>
  <c r="C45" i="533"/>
  <c r="H44" i="533"/>
  <c r="E44" i="533"/>
  <c r="T44" i="533"/>
  <c r="V40" i="533"/>
  <c r="Y40" i="533" s="1"/>
  <c r="Z40" i="533" s="1"/>
  <c r="W41" i="533"/>
  <c r="K38" i="533"/>
  <c r="L38" i="533" s="1"/>
  <c r="Q38" i="533" s="1"/>
  <c r="AA38" i="533" s="1"/>
  <c r="J39" i="533" s="1"/>
  <c r="N39" i="533" s="1"/>
  <c r="P39" i="533" s="1"/>
  <c r="Z39" i="532"/>
  <c r="K38" i="532"/>
  <c r="L38" i="532" s="1"/>
  <c r="Q38" i="532" s="1"/>
  <c r="AA38" i="532" s="1"/>
  <c r="J39" i="532" s="1"/>
  <c r="N39" i="532" s="1"/>
  <c r="P39" i="532" s="1"/>
  <c r="W41" i="532"/>
  <c r="D43" i="532"/>
  <c r="O42" i="532"/>
  <c r="M42" i="532"/>
  <c r="U42" i="532"/>
  <c r="R42" i="532"/>
  <c r="S42" i="532"/>
  <c r="C45" i="532"/>
  <c r="E44" i="532"/>
  <c r="H44" i="532"/>
  <c r="T44" i="532"/>
  <c r="V40" i="532"/>
  <c r="Y40" i="532" s="1"/>
  <c r="Z40" i="532" s="1"/>
  <c r="K38" i="531"/>
  <c r="L38" i="531" s="1"/>
  <c r="Q38" i="531" s="1"/>
  <c r="AA38" i="531" s="1"/>
  <c r="J39" i="531" s="1"/>
  <c r="N39" i="531" s="1"/>
  <c r="P39" i="531" s="1"/>
  <c r="C45" i="531"/>
  <c r="E44" i="531"/>
  <c r="H44" i="531"/>
  <c r="T44" i="531"/>
  <c r="W41" i="531"/>
  <c r="V40" i="531"/>
  <c r="Y40" i="531" s="1"/>
  <c r="Z40" i="531" s="1"/>
  <c r="D43" i="531"/>
  <c r="O42" i="531"/>
  <c r="M42" i="531"/>
  <c r="R42" i="531"/>
  <c r="U42" i="531"/>
  <c r="S42" i="531"/>
  <c r="K38" i="530"/>
  <c r="L38" i="530" s="1"/>
  <c r="Q38" i="530" s="1"/>
  <c r="AA38" i="530" s="1"/>
  <c r="J39" i="530" s="1"/>
  <c r="N39" i="530" s="1"/>
  <c r="P39" i="530" s="1"/>
  <c r="C45" i="530"/>
  <c r="E44" i="530"/>
  <c r="H44" i="530"/>
  <c r="T44" i="530"/>
  <c r="D43" i="530"/>
  <c r="O42" i="530"/>
  <c r="M42" i="530"/>
  <c r="S42" i="530"/>
  <c r="U42" i="530"/>
  <c r="R42" i="530"/>
  <c r="V40" i="530"/>
  <c r="Y40" i="530" s="1"/>
  <c r="Z40" i="530" s="1"/>
  <c r="W41" i="530"/>
  <c r="Z39" i="529"/>
  <c r="K38" i="529"/>
  <c r="L38" i="529" s="1"/>
  <c r="Q38" i="529" s="1"/>
  <c r="AA38" i="529" s="1"/>
  <c r="J39" i="529" s="1"/>
  <c r="N39" i="529" s="1"/>
  <c r="P39" i="529" s="1"/>
  <c r="D43" i="529"/>
  <c r="O42" i="529"/>
  <c r="M42" i="529"/>
  <c r="R42" i="529"/>
  <c r="U42" i="529"/>
  <c r="S42" i="529"/>
  <c r="C45" i="529"/>
  <c r="E44" i="529"/>
  <c r="H44" i="529"/>
  <c r="T44" i="529"/>
  <c r="Z40" i="529"/>
  <c r="V40" i="529"/>
  <c r="Y40" i="529" s="1"/>
  <c r="W41" i="529"/>
  <c r="X41" i="529" s="1"/>
  <c r="M42" i="528"/>
  <c r="D43" i="528"/>
  <c r="O42" i="528"/>
  <c r="R42" i="528"/>
  <c r="U42" i="528"/>
  <c r="S42" i="528"/>
  <c r="K37" i="528"/>
  <c r="L37" i="528" s="1"/>
  <c r="Q37" i="528" s="1"/>
  <c r="AA37" i="528" s="1"/>
  <c r="J38" i="528" s="1"/>
  <c r="N38" i="528" s="1"/>
  <c r="P38" i="528" s="1"/>
  <c r="V40" i="528"/>
  <c r="Y40" i="528" s="1"/>
  <c r="Z40" i="528" s="1"/>
  <c r="W41" i="528"/>
  <c r="C45" i="528"/>
  <c r="E44" i="528"/>
  <c r="H44" i="528"/>
  <c r="T44" i="528"/>
  <c r="K38" i="527"/>
  <c r="L38" i="527" s="1"/>
  <c r="Q38" i="527" s="1"/>
  <c r="AA38" i="527" s="1"/>
  <c r="J39" i="527" s="1"/>
  <c r="N39" i="527" s="1"/>
  <c r="P39" i="527" s="1"/>
  <c r="C45" i="527"/>
  <c r="E44" i="527"/>
  <c r="H44" i="527"/>
  <c r="T44" i="527"/>
  <c r="D44" i="527"/>
  <c r="O43" i="527"/>
  <c r="M43" i="527"/>
  <c r="R43" i="527"/>
  <c r="S43" i="527"/>
  <c r="U43" i="527"/>
  <c r="V41" i="527"/>
  <c r="Y41" i="527" s="1"/>
  <c r="X41" i="527"/>
  <c r="X42" i="527"/>
  <c r="W42" i="527"/>
  <c r="K38" i="526"/>
  <c r="L38" i="526" s="1"/>
  <c r="Q38" i="526" s="1"/>
  <c r="AA38" i="526" s="1"/>
  <c r="J39" i="526" s="1"/>
  <c r="N39" i="526" s="1"/>
  <c r="P39" i="526" s="1"/>
  <c r="W41" i="526"/>
  <c r="C45" i="526"/>
  <c r="E44" i="526"/>
  <c r="H44" i="526"/>
  <c r="T44" i="526"/>
  <c r="D43" i="526"/>
  <c r="O42" i="526"/>
  <c r="M42" i="526"/>
  <c r="U42" i="526"/>
  <c r="R42" i="526"/>
  <c r="S42" i="526"/>
  <c r="V40" i="526"/>
  <c r="Y40" i="526" s="1"/>
  <c r="Z40" i="526" s="1"/>
  <c r="Z39" i="525"/>
  <c r="K38" i="525"/>
  <c r="L38" i="525" s="1"/>
  <c r="Q38" i="525" s="1"/>
  <c r="AA38" i="525" s="1"/>
  <c r="J39" i="525" s="1"/>
  <c r="N39" i="525" s="1"/>
  <c r="P39" i="525" s="1"/>
  <c r="W41" i="525"/>
  <c r="D43" i="525"/>
  <c r="O42" i="525"/>
  <c r="M42" i="525"/>
  <c r="S42" i="525"/>
  <c r="R42" i="525"/>
  <c r="U42" i="525"/>
  <c r="V40" i="525"/>
  <c r="Y40" i="525" s="1"/>
  <c r="Z40" i="525" s="1"/>
  <c r="C47" i="525"/>
  <c r="H46" i="525"/>
  <c r="E46" i="525"/>
  <c r="T46" i="525"/>
  <c r="W41" i="524"/>
  <c r="D43" i="524"/>
  <c r="O42" i="524"/>
  <c r="M42" i="524"/>
  <c r="R42" i="524"/>
  <c r="U42" i="524"/>
  <c r="S42" i="524"/>
  <c r="C45" i="524"/>
  <c r="E44" i="524"/>
  <c r="H44" i="524"/>
  <c r="T44" i="524"/>
  <c r="K38" i="524"/>
  <c r="L38" i="524" s="1"/>
  <c r="Q38" i="524" s="1"/>
  <c r="AA38" i="524" s="1"/>
  <c r="J39" i="524" s="1"/>
  <c r="N39" i="524" s="1"/>
  <c r="P39" i="524" s="1"/>
  <c r="V40" i="524"/>
  <c r="Y40" i="524" s="1"/>
  <c r="Z40" i="524" s="1"/>
  <c r="V40" i="523"/>
  <c r="Y40" i="523" s="1"/>
  <c r="W41" i="523"/>
  <c r="X41" i="523" s="1"/>
  <c r="D43" i="523"/>
  <c r="O42" i="523"/>
  <c r="M42" i="523"/>
  <c r="U42" i="523"/>
  <c r="S42" i="523"/>
  <c r="R42" i="523"/>
  <c r="C45" i="523"/>
  <c r="H44" i="523"/>
  <c r="E44" i="523"/>
  <c r="T44" i="523"/>
  <c r="K38" i="523"/>
  <c r="L38" i="523" s="1"/>
  <c r="Q38" i="523" s="1"/>
  <c r="AA38" i="523" s="1"/>
  <c r="J39" i="523" s="1"/>
  <c r="N39" i="523" s="1"/>
  <c r="P39" i="523" s="1"/>
  <c r="X40" i="523"/>
  <c r="Z40" i="523" s="1"/>
  <c r="K38" i="522"/>
  <c r="L38" i="522" s="1"/>
  <c r="Q38" i="522" s="1"/>
  <c r="AA38" i="522" s="1"/>
  <c r="J39" i="522" s="1"/>
  <c r="N39" i="522" s="1"/>
  <c r="P39" i="522" s="1"/>
  <c r="D43" i="522"/>
  <c r="O42" i="522"/>
  <c r="M42" i="522"/>
  <c r="R42" i="522"/>
  <c r="U42" i="522"/>
  <c r="S42" i="522"/>
  <c r="C45" i="522"/>
  <c r="H44" i="522"/>
  <c r="E44" i="522"/>
  <c r="T44" i="522"/>
  <c r="V40" i="522"/>
  <c r="Y40" i="522" s="1"/>
  <c r="Z40" i="522" s="1"/>
  <c r="X41" i="522"/>
  <c r="W41" i="522"/>
  <c r="M42" i="521"/>
  <c r="D43" i="521"/>
  <c r="O42" i="521"/>
  <c r="R42" i="521"/>
  <c r="U42" i="521"/>
  <c r="S42" i="521"/>
  <c r="W41" i="521"/>
  <c r="X41" i="521" s="1"/>
  <c r="V40" i="521"/>
  <c r="Y40" i="521" s="1"/>
  <c r="Z40" i="521" s="1"/>
  <c r="K38" i="521"/>
  <c r="L38" i="521" s="1"/>
  <c r="Q38" i="521" s="1"/>
  <c r="AA38" i="521" s="1"/>
  <c r="J39" i="521" s="1"/>
  <c r="N39" i="521" s="1"/>
  <c r="P39" i="521" s="1"/>
  <c r="C46" i="521"/>
  <c r="H45" i="521"/>
  <c r="E45" i="521"/>
  <c r="T45" i="521"/>
  <c r="C46" i="520"/>
  <c r="H45" i="520"/>
  <c r="E45" i="520"/>
  <c r="T45" i="520"/>
  <c r="K39" i="520"/>
  <c r="L39" i="520" s="1"/>
  <c r="Q39" i="520" s="1"/>
  <c r="AA39" i="520" s="1"/>
  <c r="J40" i="520" s="1"/>
  <c r="N40" i="520" s="1"/>
  <c r="P40" i="520" s="1"/>
  <c r="W41" i="520"/>
  <c r="O42" i="520"/>
  <c r="D43" i="520"/>
  <c r="M42" i="520"/>
  <c r="R42" i="520"/>
  <c r="S42" i="520"/>
  <c r="U42" i="520"/>
  <c r="V40" i="520"/>
  <c r="Y40" i="520" s="1"/>
  <c r="X40" i="520"/>
  <c r="Z40" i="520" s="1"/>
  <c r="K37" i="519"/>
  <c r="L37" i="519" s="1"/>
  <c r="Q37" i="519" s="1"/>
  <c r="AA37" i="519" s="1"/>
  <c r="J38" i="519" s="1"/>
  <c r="C45" i="519"/>
  <c r="E44" i="519"/>
  <c r="H44" i="519"/>
  <c r="T44" i="519"/>
  <c r="V41" i="519"/>
  <c r="Y41" i="519" s="1"/>
  <c r="D44" i="519"/>
  <c r="O43" i="519"/>
  <c r="M43" i="519"/>
  <c r="N43" i="519" s="1"/>
  <c r="R43" i="519"/>
  <c r="U43" i="519"/>
  <c r="S43" i="519"/>
  <c r="X41" i="519"/>
  <c r="W42" i="519"/>
  <c r="K38" i="518"/>
  <c r="L38" i="518" s="1"/>
  <c r="Q38" i="518" s="1"/>
  <c r="AA38" i="518" s="1"/>
  <c r="J39" i="518" s="1"/>
  <c r="C45" i="518"/>
  <c r="H44" i="518"/>
  <c r="E44" i="518"/>
  <c r="T44" i="518"/>
  <c r="W41" i="518"/>
  <c r="D43" i="518"/>
  <c r="O42" i="518"/>
  <c r="M42" i="518"/>
  <c r="N42" i="518" s="1"/>
  <c r="R42" i="518"/>
  <c r="U42" i="518"/>
  <c r="S42" i="518"/>
  <c r="V40" i="518"/>
  <c r="Y40" i="518" s="1"/>
  <c r="Z40" i="518" s="1"/>
  <c r="P41" i="518"/>
  <c r="Z39" i="517"/>
  <c r="K38" i="517"/>
  <c r="L38" i="517" s="1"/>
  <c r="Q38" i="517" s="1"/>
  <c r="AA38" i="517" s="1"/>
  <c r="J39" i="517" s="1"/>
  <c r="C45" i="517"/>
  <c r="H44" i="517"/>
  <c r="E44" i="517"/>
  <c r="T44" i="517"/>
  <c r="V40" i="517"/>
  <c r="Y40" i="517" s="1"/>
  <c r="W41" i="517"/>
  <c r="X41" i="517" s="1"/>
  <c r="D43" i="517"/>
  <c r="O42" i="517"/>
  <c r="M42" i="517"/>
  <c r="N42" i="517" s="1"/>
  <c r="P42" i="517" s="1"/>
  <c r="U42" i="517"/>
  <c r="S42" i="517"/>
  <c r="R42" i="517"/>
  <c r="X40" i="517"/>
  <c r="P41" i="517"/>
  <c r="C45" i="516"/>
  <c r="H44" i="516"/>
  <c r="E44" i="516"/>
  <c r="T44" i="516"/>
  <c r="V40" i="516"/>
  <c r="Y40" i="516" s="1"/>
  <c r="X40" i="516"/>
  <c r="Z40" i="516" s="1"/>
  <c r="D43" i="516"/>
  <c r="O42" i="516"/>
  <c r="M42" i="516"/>
  <c r="N42" i="516" s="1"/>
  <c r="P42" i="516" s="1"/>
  <c r="U42" i="516"/>
  <c r="R42" i="516"/>
  <c r="S42" i="516"/>
  <c r="W41" i="516"/>
  <c r="K38" i="516"/>
  <c r="L38" i="516" s="1"/>
  <c r="Q38" i="516" s="1"/>
  <c r="AA38" i="516" s="1"/>
  <c r="J39" i="516" s="1"/>
  <c r="K37" i="515"/>
  <c r="L37" i="515" s="1"/>
  <c r="Q37" i="515" s="1"/>
  <c r="AA37" i="515" s="1"/>
  <c r="J38" i="515" s="1"/>
  <c r="D43" i="515"/>
  <c r="O42" i="515"/>
  <c r="M42" i="515"/>
  <c r="N42" i="515" s="1"/>
  <c r="P42" i="515" s="1"/>
  <c r="R42" i="515"/>
  <c r="U42" i="515"/>
  <c r="S42" i="515"/>
  <c r="C44" i="515"/>
  <c r="E43" i="515"/>
  <c r="H43" i="515"/>
  <c r="T43" i="515"/>
  <c r="P41" i="515"/>
  <c r="V40" i="515"/>
  <c r="Y40" i="515" s="1"/>
  <c r="Z40" i="515" s="1"/>
  <c r="X41" i="515"/>
  <c r="W41" i="515"/>
  <c r="K37" i="514"/>
  <c r="L37" i="514" s="1"/>
  <c r="Q37" i="514" s="1"/>
  <c r="AA37" i="514" s="1"/>
  <c r="J38" i="514" s="1"/>
  <c r="C44" i="514"/>
  <c r="E43" i="514"/>
  <c r="H43" i="514"/>
  <c r="T43" i="514"/>
  <c r="V40" i="514"/>
  <c r="Y40" i="514" s="1"/>
  <c r="Z40" i="514" s="1"/>
  <c r="D43" i="514"/>
  <c r="O42" i="514"/>
  <c r="M42" i="514"/>
  <c r="N42" i="514" s="1"/>
  <c r="R42" i="514"/>
  <c r="U42" i="514"/>
  <c r="S42" i="514"/>
  <c r="W41" i="514"/>
  <c r="W41" i="513"/>
  <c r="X41" i="513" s="1"/>
  <c r="C45" i="513"/>
  <c r="H44" i="513"/>
  <c r="E44" i="513"/>
  <c r="T44" i="513"/>
  <c r="K39" i="513"/>
  <c r="L39" i="513" s="1"/>
  <c r="Q39" i="513" s="1"/>
  <c r="AA39" i="513" s="1"/>
  <c r="J40" i="513" s="1"/>
  <c r="D43" i="513"/>
  <c r="O42" i="513"/>
  <c r="M42" i="513"/>
  <c r="N42" i="513" s="1"/>
  <c r="P42" i="513" s="1"/>
  <c r="R42" i="513"/>
  <c r="U42" i="513"/>
  <c r="S42" i="513"/>
  <c r="P41" i="513"/>
  <c r="V40" i="513"/>
  <c r="Y40" i="513" s="1"/>
  <c r="Z40" i="513" s="1"/>
  <c r="Z39" i="512"/>
  <c r="K37" i="512"/>
  <c r="L37" i="512" s="1"/>
  <c r="Q37" i="512" s="1"/>
  <c r="AA37" i="512" s="1"/>
  <c r="J38" i="512" s="1"/>
  <c r="D43" i="512"/>
  <c r="O42" i="512"/>
  <c r="M42" i="512"/>
  <c r="N42" i="512" s="1"/>
  <c r="R42" i="512"/>
  <c r="U42" i="512"/>
  <c r="S42" i="512"/>
  <c r="P41" i="512"/>
  <c r="C44" i="512"/>
  <c r="E43" i="512"/>
  <c r="H43" i="512"/>
  <c r="T43" i="512"/>
  <c r="V40" i="512"/>
  <c r="Y40" i="512" s="1"/>
  <c r="Z40" i="512" s="1"/>
  <c r="W41" i="512"/>
  <c r="P41" i="511"/>
  <c r="K38" i="511"/>
  <c r="L38" i="511" s="1"/>
  <c r="Q38" i="511" s="1"/>
  <c r="AA38" i="511" s="1"/>
  <c r="J39" i="511" s="1"/>
  <c r="D43" i="511"/>
  <c r="O42" i="511"/>
  <c r="M42" i="511"/>
  <c r="N42" i="511" s="1"/>
  <c r="U42" i="511"/>
  <c r="R42" i="511"/>
  <c r="S42" i="511"/>
  <c r="V40" i="511"/>
  <c r="Y40" i="511" s="1"/>
  <c r="Z40" i="511" s="1"/>
  <c r="W41" i="511"/>
  <c r="C45" i="511"/>
  <c r="H44" i="511"/>
  <c r="E44" i="511"/>
  <c r="T44" i="511"/>
  <c r="D43" i="510"/>
  <c r="O42" i="510"/>
  <c r="M42" i="510"/>
  <c r="N42" i="510" s="1"/>
  <c r="R42" i="510"/>
  <c r="U42" i="510"/>
  <c r="S42" i="510"/>
  <c r="C44" i="510"/>
  <c r="E43" i="510"/>
  <c r="H43" i="510"/>
  <c r="T43" i="510"/>
  <c r="P41" i="510"/>
  <c r="V40" i="510"/>
  <c r="Y40" i="510" s="1"/>
  <c r="Z40" i="510" s="1"/>
  <c r="W41" i="510"/>
  <c r="X41" i="510" s="1"/>
  <c r="K37" i="510"/>
  <c r="L37" i="510" s="1"/>
  <c r="Q37" i="510" s="1"/>
  <c r="AA37" i="510" s="1"/>
  <c r="J38" i="510" s="1"/>
  <c r="Z39" i="509"/>
  <c r="K38" i="509"/>
  <c r="L38" i="509" s="1"/>
  <c r="Q38" i="509" s="1"/>
  <c r="AA38" i="509" s="1"/>
  <c r="J39" i="509" s="1"/>
  <c r="N39" i="509" s="1"/>
  <c r="P39" i="509" s="1"/>
  <c r="D43" i="509"/>
  <c r="O42" i="509"/>
  <c r="M42" i="509"/>
  <c r="R42" i="509"/>
  <c r="U42" i="509"/>
  <c r="S42" i="509"/>
  <c r="C45" i="509"/>
  <c r="H44" i="509"/>
  <c r="E44" i="509"/>
  <c r="T44" i="509"/>
  <c r="V40" i="509"/>
  <c r="Y40" i="509" s="1"/>
  <c r="Z40" i="509" s="1"/>
  <c r="W41" i="509"/>
  <c r="K38" i="508"/>
  <c r="L38" i="508" s="1"/>
  <c r="Q38" i="508" s="1"/>
  <c r="AA38" i="508" s="1"/>
  <c r="J39" i="508" s="1"/>
  <c r="N39" i="508" s="1"/>
  <c r="P39" i="508" s="1"/>
  <c r="D43" i="508"/>
  <c r="O42" i="508"/>
  <c r="M42" i="508"/>
  <c r="S42" i="508"/>
  <c r="R42" i="508"/>
  <c r="U42" i="508"/>
  <c r="C45" i="508"/>
  <c r="H44" i="508"/>
  <c r="E44" i="508"/>
  <c r="T44" i="508"/>
  <c r="Z40" i="508"/>
  <c r="V40" i="508"/>
  <c r="Y40" i="508" s="1"/>
  <c r="W41" i="508"/>
  <c r="W41" i="507"/>
  <c r="C45" i="507"/>
  <c r="E44" i="507"/>
  <c r="H44" i="507"/>
  <c r="T44" i="507"/>
  <c r="D43" i="507"/>
  <c r="O42" i="507"/>
  <c r="M42" i="507"/>
  <c r="U42" i="507"/>
  <c r="R42" i="507"/>
  <c r="S42" i="507"/>
  <c r="V40" i="507"/>
  <c r="Y40" i="507" s="1"/>
  <c r="Z40" i="507" s="1"/>
  <c r="K38" i="507"/>
  <c r="L38" i="507" s="1"/>
  <c r="Q38" i="507" s="1"/>
  <c r="AA38" i="507" s="1"/>
  <c r="J39" i="507" s="1"/>
  <c r="N39" i="507" s="1"/>
  <c r="P39" i="507" s="1"/>
  <c r="Z39" i="506"/>
  <c r="K38" i="506"/>
  <c r="L38" i="506" s="1"/>
  <c r="Q38" i="506" s="1"/>
  <c r="AA38" i="506" s="1"/>
  <c r="J39" i="506" s="1"/>
  <c r="N39" i="506" s="1"/>
  <c r="P39" i="506" s="1"/>
  <c r="M42" i="506"/>
  <c r="D43" i="506"/>
  <c r="O42" i="506"/>
  <c r="S42" i="506"/>
  <c r="R42" i="506"/>
  <c r="U42" i="506"/>
  <c r="C45" i="506"/>
  <c r="E44" i="506"/>
  <c r="H44" i="506"/>
  <c r="T44" i="506"/>
  <c r="W41" i="506"/>
  <c r="V40" i="506"/>
  <c r="Y40" i="506" s="1"/>
  <c r="Z40" i="506" s="1"/>
  <c r="W41" i="505"/>
  <c r="P41" i="505"/>
  <c r="D43" i="505"/>
  <c r="O42" i="505"/>
  <c r="M42" i="505"/>
  <c r="N42" i="505" s="1"/>
  <c r="P42" i="505" s="1"/>
  <c r="U42" i="505"/>
  <c r="R42" i="505"/>
  <c r="S42" i="505"/>
  <c r="C45" i="505"/>
  <c r="E44" i="505"/>
  <c r="H44" i="505"/>
  <c r="T44" i="505"/>
  <c r="Z40" i="505"/>
  <c r="V40" i="505"/>
  <c r="Y40" i="505" s="1"/>
  <c r="K38" i="505"/>
  <c r="L38" i="505" s="1"/>
  <c r="Q38" i="505" s="1"/>
  <c r="AA38" i="505" s="1"/>
  <c r="J39" i="505" s="1"/>
  <c r="W41" i="504"/>
  <c r="V40" i="504"/>
  <c r="Y40" i="504" s="1"/>
  <c r="M42" i="504"/>
  <c r="O42" i="504"/>
  <c r="D43" i="504"/>
  <c r="U42" i="504"/>
  <c r="R42" i="504"/>
  <c r="S42" i="504"/>
  <c r="C45" i="504"/>
  <c r="E44" i="504"/>
  <c r="H44" i="504"/>
  <c r="T44" i="504"/>
  <c r="K38" i="504"/>
  <c r="L38" i="504" s="1"/>
  <c r="Q38" i="504" s="1"/>
  <c r="AA38" i="504" s="1"/>
  <c r="J39" i="504" s="1"/>
  <c r="N39" i="504" s="1"/>
  <c r="P39" i="504" s="1"/>
  <c r="X40" i="504"/>
  <c r="Z40" i="504" s="1"/>
  <c r="Z39" i="503"/>
  <c r="K38" i="503"/>
  <c r="L38" i="503" s="1"/>
  <c r="Q38" i="503" s="1"/>
  <c r="AA38" i="503" s="1"/>
  <c r="J39" i="503" s="1"/>
  <c r="N39" i="503" s="1"/>
  <c r="P39" i="503" s="1"/>
  <c r="C45" i="503"/>
  <c r="E44" i="503"/>
  <c r="H44" i="503"/>
  <c r="T44" i="503"/>
  <c r="D43" i="503"/>
  <c r="O42" i="503"/>
  <c r="M42" i="503"/>
  <c r="S42" i="503"/>
  <c r="R42" i="503"/>
  <c r="U42" i="503"/>
  <c r="X41" i="503"/>
  <c r="W41" i="503"/>
  <c r="V40" i="503"/>
  <c r="Y40" i="503" s="1"/>
  <c r="Z40" i="503" s="1"/>
  <c r="K37" i="502"/>
  <c r="L37" i="502" s="1"/>
  <c r="Q37" i="502" s="1"/>
  <c r="AA37" i="502" s="1"/>
  <c r="J38" i="502" s="1"/>
  <c r="N38" i="502" s="1"/>
  <c r="P38" i="502" s="1"/>
  <c r="D43" i="502"/>
  <c r="O42" i="502"/>
  <c r="M42" i="502"/>
  <c r="R42" i="502"/>
  <c r="U42" i="502"/>
  <c r="S42" i="502"/>
  <c r="V40" i="502"/>
  <c r="Y40" i="502" s="1"/>
  <c r="Z40" i="502" s="1"/>
  <c r="C45" i="502"/>
  <c r="H44" i="502"/>
  <c r="E44" i="502"/>
  <c r="T44" i="502"/>
  <c r="X41" i="502"/>
  <c r="W41" i="502"/>
  <c r="K38" i="501"/>
  <c r="L38" i="501" s="1"/>
  <c r="Q38" i="501" s="1"/>
  <c r="AA38" i="501" s="1"/>
  <c r="J39" i="501" s="1"/>
  <c r="N39" i="501" s="1"/>
  <c r="P39" i="501" s="1"/>
  <c r="C45" i="501"/>
  <c r="H44" i="501"/>
  <c r="E44" i="501"/>
  <c r="T44" i="501"/>
  <c r="W41" i="501"/>
  <c r="V40" i="501"/>
  <c r="Y40" i="501" s="1"/>
  <c r="Z40" i="501" s="1"/>
  <c r="D43" i="501"/>
  <c r="O42" i="501"/>
  <c r="M42" i="501"/>
  <c r="R42" i="501"/>
  <c r="U42" i="501"/>
  <c r="S42" i="501"/>
  <c r="K37" i="500"/>
  <c r="L37" i="500" s="1"/>
  <c r="Q37" i="500" s="1"/>
  <c r="AA37" i="500" s="1"/>
  <c r="J38" i="500" s="1"/>
  <c r="N38" i="500" s="1"/>
  <c r="P38" i="500" s="1"/>
  <c r="W41" i="500"/>
  <c r="C44" i="500"/>
  <c r="E43" i="500"/>
  <c r="H43" i="500"/>
  <c r="T43" i="500"/>
  <c r="V40" i="500"/>
  <c r="Y40" i="500" s="1"/>
  <c r="Z40" i="500" s="1"/>
  <c r="D43" i="500"/>
  <c r="O42" i="500"/>
  <c r="M42" i="500"/>
  <c r="R42" i="500"/>
  <c r="U42" i="500"/>
  <c r="S42" i="500"/>
  <c r="K37" i="499"/>
  <c r="L37" i="499" s="1"/>
  <c r="Q37" i="499" s="1"/>
  <c r="AA37" i="499" s="1"/>
  <c r="J38" i="499" s="1"/>
  <c r="N38" i="499" s="1"/>
  <c r="P38" i="499" s="1"/>
  <c r="C45" i="499"/>
  <c r="E44" i="499"/>
  <c r="H44" i="499"/>
  <c r="T44" i="499"/>
  <c r="W41" i="499"/>
  <c r="V40" i="499"/>
  <c r="Y40" i="499" s="1"/>
  <c r="Z40" i="499" s="1"/>
  <c r="D43" i="499"/>
  <c r="O42" i="499"/>
  <c r="M42" i="499"/>
  <c r="R42" i="499"/>
  <c r="U42" i="499"/>
  <c r="S42" i="499"/>
  <c r="Z39" i="498"/>
  <c r="K37" i="498"/>
  <c r="L37" i="498" s="1"/>
  <c r="Q37" i="498" s="1"/>
  <c r="AA37" i="498" s="1"/>
  <c r="J38" i="498" s="1"/>
  <c r="N38" i="498" s="1"/>
  <c r="P38" i="498" s="1"/>
  <c r="W41" i="498"/>
  <c r="X41" i="498" s="1"/>
  <c r="V40" i="498"/>
  <c r="Y40" i="498" s="1"/>
  <c r="Z40" i="498" s="1"/>
  <c r="C46" i="498"/>
  <c r="E45" i="498"/>
  <c r="H45" i="498"/>
  <c r="T45" i="498"/>
  <c r="D43" i="498"/>
  <c r="O42" i="498"/>
  <c r="M42" i="498"/>
  <c r="R42" i="498"/>
  <c r="U42" i="498"/>
  <c r="S42" i="498"/>
  <c r="K38" i="497"/>
  <c r="L38" i="497" s="1"/>
  <c r="Q38" i="497" s="1"/>
  <c r="AA38" i="497" s="1"/>
  <c r="J39" i="497" s="1"/>
  <c r="N39" i="497" s="1"/>
  <c r="P39" i="497" s="1"/>
  <c r="W41" i="497"/>
  <c r="M42" i="497"/>
  <c r="D43" i="497"/>
  <c r="O42" i="497"/>
  <c r="U42" i="497"/>
  <c r="S42" i="497"/>
  <c r="R42" i="497"/>
  <c r="V40" i="497"/>
  <c r="Y40" i="497" s="1"/>
  <c r="Z40" i="497" s="1"/>
  <c r="C45" i="497"/>
  <c r="E44" i="497"/>
  <c r="H44" i="497"/>
  <c r="T44" i="497"/>
  <c r="K37" i="496"/>
  <c r="L37" i="496" s="1"/>
  <c r="Q37" i="496" s="1"/>
  <c r="AA37" i="496" s="1"/>
  <c r="J38" i="496" s="1"/>
  <c r="N38" i="496" s="1"/>
  <c r="P38" i="496" s="1"/>
  <c r="W41" i="496"/>
  <c r="D43" i="496"/>
  <c r="O42" i="496"/>
  <c r="M42" i="496"/>
  <c r="R42" i="496"/>
  <c r="U42" i="496"/>
  <c r="S42" i="496"/>
  <c r="C44" i="496"/>
  <c r="H43" i="496"/>
  <c r="E43" i="496"/>
  <c r="T43" i="496"/>
  <c r="V40" i="496"/>
  <c r="Y40" i="496" s="1"/>
  <c r="Z40" i="496" s="1"/>
  <c r="K38" i="495"/>
  <c r="L38" i="495" s="1"/>
  <c r="Q38" i="495" s="1"/>
  <c r="AA38" i="495" s="1"/>
  <c r="J39" i="495" s="1"/>
  <c r="N39" i="495" s="1"/>
  <c r="P39" i="495" s="1"/>
  <c r="D43" i="495"/>
  <c r="O42" i="495"/>
  <c r="M42" i="495"/>
  <c r="U42" i="495"/>
  <c r="R42" i="495"/>
  <c r="S42" i="495"/>
  <c r="C47" i="495"/>
  <c r="E46" i="495"/>
  <c r="H46" i="495"/>
  <c r="T46" i="495"/>
  <c r="X41" i="495"/>
  <c r="W41" i="495"/>
  <c r="V40" i="495"/>
  <c r="Y40" i="495" s="1"/>
  <c r="Z40" i="495" s="1"/>
  <c r="P41" i="494"/>
  <c r="K38" i="494"/>
  <c r="L38" i="494" s="1"/>
  <c r="Q38" i="494" s="1"/>
  <c r="AA38" i="494" s="1"/>
  <c r="J39" i="494" s="1"/>
  <c r="D43" i="494"/>
  <c r="O42" i="494"/>
  <c r="M42" i="494"/>
  <c r="N42" i="494" s="1"/>
  <c r="U42" i="494"/>
  <c r="R42" i="494"/>
  <c r="S42" i="494"/>
  <c r="C45" i="494"/>
  <c r="E44" i="494"/>
  <c r="H44" i="494"/>
  <c r="T44" i="494"/>
  <c r="V40" i="494"/>
  <c r="Y40" i="494" s="1"/>
  <c r="Z40" i="494" s="1"/>
  <c r="W41" i="494"/>
  <c r="X41" i="494" s="1"/>
  <c r="P41" i="493"/>
  <c r="C44" i="493"/>
  <c r="E43" i="493"/>
  <c r="H43" i="493"/>
  <c r="T43" i="493"/>
  <c r="K37" i="493"/>
  <c r="L37" i="493" s="1"/>
  <c r="Q37" i="493" s="1"/>
  <c r="AA37" i="493" s="1"/>
  <c r="J38" i="493" s="1"/>
  <c r="D43" i="493"/>
  <c r="O42" i="493"/>
  <c r="M42" i="493"/>
  <c r="N42" i="493" s="1"/>
  <c r="P42" i="493" s="1"/>
  <c r="R42" i="493"/>
  <c r="U42" i="493"/>
  <c r="S42" i="493"/>
  <c r="V40" i="493"/>
  <c r="Y40" i="493" s="1"/>
  <c r="Z40" i="493" s="1"/>
  <c r="W41" i="493"/>
  <c r="X41" i="493" s="1"/>
  <c r="P41" i="492"/>
  <c r="K38" i="492"/>
  <c r="L38" i="492" s="1"/>
  <c r="Q38" i="492" s="1"/>
  <c r="AA38" i="492" s="1"/>
  <c r="J39" i="492" s="1"/>
  <c r="C45" i="492"/>
  <c r="H44" i="492"/>
  <c r="E44" i="492"/>
  <c r="T44" i="492"/>
  <c r="Z40" i="492"/>
  <c r="V40" i="492"/>
  <c r="Y40" i="492" s="1"/>
  <c r="W41" i="492"/>
  <c r="X41" i="492" s="1"/>
  <c r="D43" i="492"/>
  <c r="O42" i="492"/>
  <c r="M42" i="492"/>
  <c r="N42" i="492" s="1"/>
  <c r="P42" i="492" s="1"/>
  <c r="U42" i="492"/>
  <c r="S42" i="492"/>
  <c r="R42" i="492"/>
  <c r="P41" i="491"/>
  <c r="Z39" i="491"/>
  <c r="K38" i="491"/>
  <c r="L38" i="491" s="1"/>
  <c r="Q38" i="491" s="1"/>
  <c r="AA38" i="491" s="1"/>
  <c r="J39" i="491" s="1"/>
  <c r="C45" i="491"/>
  <c r="H44" i="491"/>
  <c r="E44" i="491"/>
  <c r="T44" i="491"/>
  <c r="W41" i="491"/>
  <c r="V40" i="491"/>
  <c r="Y40" i="491" s="1"/>
  <c r="Z40" i="491" s="1"/>
  <c r="D43" i="491"/>
  <c r="O42" i="491"/>
  <c r="M42" i="491"/>
  <c r="N42" i="491" s="1"/>
  <c r="U42" i="491"/>
  <c r="R42" i="491"/>
  <c r="S42" i="491"/>
  <c r="P41" i="490"/>
  <c r="K37" i="490"/>
  <c r="L37" i="490" s="1"/>
  <c r="Q37" i="490" s="1"/>
  <c r="AA37" i="490" s="1"/>
  <c r="J38" i="490" s="1"/>
  <c r="C46" i="490"/>
  <c r="H45" i="490"/>
  <c r="E45" i="490"/>
  <c r="T45" i="490"/>
  <c r="V40" i="490"/>
  <c r="Y40" i="490" s="1"/>
  <c r="Z40" i="490" s="1"/>
  <c r="D43" i="490"/>
  <c r="O42" i="490"/>
  <c r="M42" i="490"/>
  <c r="N42" i="490" s="1"/>
  <c r="P42" i="490" s="1"/>
  <c r="R42" i="490"/>
  <c r="U42" i="490"/>
  <c r="S42" i="490"/>
  <c r="W41" i="490"/>
  <c r="Z39" i="489"/>
  <c r="K38" i="489"/>
  <c r="L38" i="489" s="1"/>
  <c r="Q38" i="489" s="1"/>
  <c r="AA38" i="489" s="1"/>
  <c r="J39" i="489" s="1"/>
  <c r="N39" i="489" s="1"/>
  <c r="P39" i="489" s="1"/>
  <c r="W41" i="489"/>
  <c r="D43" i="489"/>
  <c r="O42" i="489"/>
  <c r="M42" i="489"/>
  <c r="R42" i="489"/>
  <c r="U42" i="489"/>
  <c r="S42" i="489"/>
  <c r="C45" i="489"/>
  <c r="H44" i="489"/>
  <c r="E44" i="489"/>
  <c r="T44" i="489"/>
  <c r="V40" i="489"/>
  <c r="Y40" i="489" s="1"/>
  <c r="X40" i="489"/>
  <c r="Z40" i="489" s="1"/>
  <c r="K38" i="488"/>
  <c r="L38" i="488" s="1"/>
  <c r="Q38" i="488" s="1"/>
  <c r="AA38" i="488" s="1"/>
  <c r="J39" i="488" s="1"/>
  <c r="N39" i="488" s="1"/>
  <c r="P39" i="488" s="1"/>
  <c r="D43" i="488"/>
  <c r="O42" i="488"/>
  <c r="M42" i="488"/>
  <c r="R42" i="488"/>
  <c r="U42" i="488"/>
  <c r="S42" i="488"/>
  <c r="W41" i="488"/>
  <c r="X41" i="488" s="1"/>
  <c r="C44" i="488"/>
  <c r="E43" i="488"/>
  <c r="H43" i="488"/>
  <c r="T43" i="488"/>
  <c r="V40" i="488"/>
  <c r="Y40" i="488" s="1"/>
  <c r="Z40" i="488" s="1"/>
  <c r="K37" i="487"/>
  <c r="L37" i="487" s="1"/>
  <c r="Q37" i="487" s="1"/>
  <c r="AA37" i="487" s="1"/>
  <c r="J38" i="487" s="1"/>
  <c r="N38" i="487" s="1"/>
  <c r="P38" i="487" s="1"/>
  <c r="D43" i="487"/>
  <c r="O42" i="487"/>
  <c r="M42" i="487"/>
  <c r="R42" i="487"/>
  <c r="U42" i="487"/>
  <c r="S42" i="487"/>
  <c r="C44" i="487"/>
  <c r="H43" i="487"/>
  <c r="E43" i="487"/>
  <c r="T43" i="487"/>
  <c r="W41" i="487"/>
  <c r="V40" i="487"/>
  <c r="Y40" i="487" s="1"/>
  <c r="Z40" i="487" s="1"/>
  <c r="K38" i="486"/>
  <c r="L38" i="486" s="1"/>
  <c r="Q38" i="486" s="1"/>
  <c r="AA38" i="486" s="1"/>
  <c r="J39" i="486" s="1"/>
  <c r="N39" i="486" s="1"/>
  <c r="P39" i="486" s="1"/>
  <c r="D43" i="486"/>
  <c r="O42" i="486"/>
  <c r="M42" i="486"/>
  <c r="S42" i="486"/>
  <c r="R42" i="486"/>
  <c r="U42" i="486"/>
  <c r="C45" i="486"/>
  <c r="H44" i="486"/>
  <c r="E44" i="486"/>
  <c r="T44" i="486"/>
  <c r="W41" i="486"/>
  <c r="X41" i="486" s="1"/>
  <c r="V40" i="486"/>
  <c r="Y40" i="486" s="1"/>
  <c r="Z40" i="486" s="1"/>
  <c r="Z39" i="485"/>
  <c r="W41" i="485"/>
  <c r="K39" i="485"/>
  <c r="L39" i="485" s="1"/>
  <c r="Q39" i="485" s="1"/>
  <c r="AA39" i="485" s="1"/>
  <c r="J40" i="485" s="1"/>
  <c r="N40" i="485" s="1"/>
  <c r="P40" i="485" s="1"/>
  <c r="D43" i="485"/>
  <c r="O42" i="485"/>
  <c r="M42" i="485"/>
  <c r="S42" i="485"/>
  <c r="U42" i="485"/>
  <c r="R42" i="485"/>
  <c r="C46" i="485"/>
  <c r="H45" i="485"/>
  <c r="E45" i="485"/>
  <c r="T45" i="485"/>
  <c r="V40" i="485"/>
  <c r="Y40" i="485" s="1"/>
  <c r="Z40" i="485" s="1"/>
  <c r="M33" i="4"/>
  <c r="U33" i="4"/>
  <c r="R33" i="4" s="1"/>
  <c r="S29" i="4"/>
  <c r="X26" i="4"/>
  <c r="X22" i="4"/>
  <c r="X21" i="4"/>
  <c r="X28" i="4"/>
  <c r="X24" i="4"/>
  <c r="X27" i="4"/>
  <c r="X25" i="4"/>
  <c r="X17" i="4"/>
  <c r="X19" i="4"/>
  <c r="X23" i="4"/>
  <c r="X20" i="4"/>
  <c r="AA2" i="2"/>
  <c r="H4" i="4"/>
  <c r="X31" i="4"/>
  <c r="Z31" i="4" s="1"/>
  <c r="Z30" i="4"/>
  <c r="W32" i="4"/>
  <c r="V32" i="4" s="1"/>
  <c r="S32" i="4" s="1"/>
  <c r="Y32" i="4" s="1"/>
  <c r="O33" i="4"/>
  <c r="B37" i="4"/>
  <c r="C37" i="4"/>
  <c r="G36" i="4"/>
  <c r="G37" i="4" s="1"/>
  <c r="G38" i="4" s="1"/>
  <c r="D34" i="4"/>
  <c r="E36" i="4"/>
  <c r="A36" i="4"/>
  <c r="K38" i="548" l="1"/>
  <c r="L38" i="548"/>
  <c r="Q38" i="548" s="1"/>
  <c r="AA38" i="548" s="1"/>
  <c r="J39" i="548" s="1"/>
  <c r="N39" i="548" s="1"/>
  <c r="P39" i="548" s="1"/>
  <c r="W42" i="548"/>
  <c r="V41" i="548"/>
  <c r="Y41" i="548" s="1"/>
  <c r="X41" i="548"/>
  <c r="Z41" i="548" s="1"/>
  <c r="D44" i="548"/>
  <c r="O43" i="548"/>
  <c r="M43" i="548"/>
  <c r="R43" i="548"/>
  <c r="U43" i="548"/>
  <c r="S43" i="548"/>
  <c r="C48" i="548"/>
  <c r="E47" i="548"/>
  <c r="H47" i="548"/>
  <c r="T47" i="548"/>
  <c r="C46" i="547"/>
  <c r="H45" i="547"/>
  <c r="E45" i="547"/>
  <c r="T45" i="547"/>
  <c r="D44" i="547"/>
  <c r="O43" i="547"/>
  <c r="M43" i="547"/>
  <c r="S43" i="547"/>
  <c r="R43" i="547"/>
  <c r="U43" i="547"/>
  <c r="L39" i="547"/>
  <c r="Q39" i="547" s="1"/>
  <c r="AA39" i="547" s="1"/>
  <c r="J40" i="547" s="1"/>
  <c r="N40" i="547" s="1"/>
  <c r="P40" i="547" s="1"/>
  <c r="K39" i="547"/>
  <c r="V41" i="547"/>
  <c r="Y41" i="547" s="1"/>
  <c r="W42" i="547"/>
  <c r="X42" i="547" s="1"/>
  <c r="X41" i="547"/>
  <c r="C47" i="546"/>
  <c r="H46" i="546"/>
  <c r="E46" i="546"/>
  <c r="T46" i="546"/>
  <c r="D44" i="546"/>
  <c r="O43" i="546"/>
  <c r="M43" i="546"/>
  <c r="R43" i="546"/>
  <c r="S43" i="546"/>
  <c r="U43" i="546"/>
  <c r="V41" i="546"/>
  <c r="Y41" i="546" s="1"/>
  <c r="X41" i="546"/>
  <c r="Z41" i="546" s="1"/>
  <c r="W42" i="546"/>
  <c r="X42" i="546" s="1"/>
  <c r="K39" i="546"/>
  <c r="L39" i="546" s="1"/>
  <c r="Q39" i="546" s="1"/>
  <c r="AA39" i="546" s="1"/>
  <c r="J40" i="546" s="1"/>
  <c r="N40" i="546" s="1"/>
  <c r="P40" i="546" s="1"/>
  <c r="K38" i="545"/>
  <c r="L38" i="545" s="1"/>
  <c r="Q38" i="545" s="1"/>
  <c r="AA38" i="545" s="1"/>
  <c r="J39" i="545" s="1"/>
  <c r="N39" i="545" s="1"/>
  <c r="P39" i="545" s="1"/>
  <c r="W42" i="545"/>
  <c r="D44" i="545"/>
  <c r="O43" i="545"/>
  <c r="M43" i="545"/>
  <c r="R43" i="545"/>
  <c r="U43" i="545"/>
  <c r="S43" i="545"/>
  <c r="V41" i="545"/>
  <c r="Y41" i="545" s="1"/>
  <c r="Z41" i="545" s="1"/>
  <c r="C45" i="545"/>
  <c r="E44" i="545"/>
  <c r="H44" i="545"/>
  <c r="T44" i="545"/>
  <c r="K38" i="544"/>
  <c r="L38" i="544" s="1"/>
  <c r="Q38" i="544" s="1"/>
  <c r="AA38" i="544" s="1"/>
  <c r="J39" i="544" s="1"/>
  <c r="N39" i="544" s="1"/>
  <c r="P39" i="544" s="1"/>
  <c r="W42" i="544"/>
  <c r="D44" i="544"/>
  <c r="O43" i="544"/>
  <c r="M43" i="544"/>
  <c r="R43" i="544"/>
  <c r="U43" i="544"/>
  <c r="S43" i="544"/>
  <c r="C45" i="544"/>
  <c r="E44" i="544"/>
  <c r="H44" i="544"/>
  <c r="T44" i="544"/>
  <c r="V41" i="544"/>
  <c r="Y41" i="544" s="1"/>
  <c r="Z41" i="544" s="1"/>
  <c r="Z40" i="543"/>
  <c r="V41" i="543"/>
  <c r="Y41" i="543" s="1"/>
  <c r="D44" i="543"/>
  <c r="O43" i="543"/>
  <c r="M43" i="543"/>
  <c r="R43" i="543"/>
  <c r="S43" i="543"/>
  <c r="U43" i="543"/>
  <c r="W42" i="543"/>
  <c r="C46" i="543"/>
  <c r="H45" i="543"/>
  <c r="E45" i="543"/>
  <c r="T45" i="543"/>
  <c r="X41" i="543"/>
  <c r="Z41" i="543" s="1"/>
  <c r="K39" i="543"/>
  <c r="L39" i="543" s="1"/>
  <c r="Q39" i="543" s="1"/>
  <c r="AA39" i="543" s="1"/>
  <c r="J40" i="543" s="1"/>
  <c r="N40" i="543" s="1"/>
  <c r="P40" i="543" s="1"/>
  <c r="W42" i="542"/>
  <c r="D44" i="542"/>
  <c r="O43" i="542"/>
  <c r="M43" i="542"/>
  <c r="U43" i="542"/>
  <c r="S43" i="542"/>
  <c r="R43" i="542"/>
  <c r="V41" i="542"/>
  <c r="Y41" i="542" s="1"/>
  <c r="Z41" i="542" s="1"/>
  <c r="C46" i="542"/>
  <c r="E45" i="542"/>
  <c r="H45" i="542"/>
  <c r="T45" i="542"/>
  <c r="K39" i="542"/>
  <c r="L39" i="542" s="1"/>
  <c r="Q39" i="542" s="1"/>
  <c r="AA39" i="542" s="1"/>
  <c r="J40" i="542" s="1"/>
  <c r="N40" i="542" s="1"/>
  <c r="P40" i="542" s="1"/>
  <c r="V41" i="541"/>
  <c r="Y41" i="541" s="1"/>
  <c r="X41" i="541"/>
  <c r="Z41" i="541" s="1"/>
  <c r="W42" i="541"/>
  <c r="M43" i="541"/>
  <c r="O43" i="541"/>
  <c r="D44" i="541"/>
  <c r="R43" i="541"/>
  <c r="S43" i="541"/>
  <c r="U43" i="541"/>
  <c r="K39" i="541"/>
  <c r="L39" i="541" s="1"/>
  <c r="Q39" i="541" s="1"/>
  <c r="AA39" i="541" s="1"/>
  <c r="J40" i="541" s="1"/>
  <c r="N40" i="541" s="1"/>
  <c r="P40" i="541" s="1"/>
  <c r="C46" i="541"/>
  <c r="E45" i="541"/>
  <c r="H45" i="541"/>
  <c r="T45" i="541"/>
  <c r="W42" i="540"/>
  <c r="D44" i="540"/>
  <c r="O43" i="540"/>
  <c r="M43" i="540"/>
  <c r="R43" i="540"/>
  <c r="U43" i="540"/>
  <c r="S43" i="540"/>
  <c r="C46" i="540"/>
  <c r="H45" i="540"/>
  <c r="E45" i="540"/>
  <c r="T45" i="540"/>
  <c r="K39" i="540"/>
  <c r="L39" i="540" s="1"/>
  <c r="Q39" i="540" s="1"/>
  <c r="AA39" i="540" s="1"/>
  <c r="J40" i="540" s="1"/>
  <c r="N40" i="540" s="1"/>
  <c r="P40" i="540" s="1"/>
  <c r="V41" i="540"/>
  <c r="Y41" i="540" s="1"/>
  <c r="Z41" i="540" s="1"/>
  <c r="K38" i="539"/>
  <c r="L38" i="539" s="1"/>
  <c r="Q38" i="539" s="1"/>
  <c r="AA38" i="539" s="1"/>
  <c r="J39" i="539" s="1"/>
  <c r="N39" i="539" s="1"/>
  <c r="P39" i="539" s="1"/>
  <c r="W42" i="539"/>
  <c r="C47" i="539"/>
  <c r="E46" i="539"/>
  <c r="H46" i="539"/>
  <c r="T46" i="539"/>
  <c r="D44" i="539"/>
  <c r="O43" i="539"/>
  <c r="M43" i="539"/>
  <c r="R43" i="539"/>
  <c r="U43" i="539"/>
  <c r="S43" i="539"/>
  <c r="V41" i="539"/>
  <c r="Y41" i="539" s="1"/>
  <c r="X41" i="539"/>
  <c r="Z41" i="539" s="1"/>
  <c r="D44" i="538"/>
  <c r="O43" i="538"/>
  <c r="M43" i="538"/>
  <c r="U43" i="538"/>
  <c r="R43" i="538"/>
  <c r="S43" i="538"/>
  <c r="V41" i="538"/>
  <c r="Y41" i="538" s="1"/>
  <c r="C46" i="538"/>
  <c r="E45" i="538"/>
  <c r="H45" i="538"/>
  <c r="T45" i="538"/>
  <c r="X41" i="538"/>
  <c r="W42" i="538"/>
  <c r="X42" i="538" s="1"/>
  <c r="K39" i="538"/>
  <c r="L39" i="538" s="1"/>
  <c r="Q39" i="538" s="1"/>
  <c r="AA39" i="538" s="1"/>
  <c r="J40" i="538" s="1"/>
  <c r="N40" i="538" s="1"/>
  <c r="P40" i="538" s="1"/>
  <c r="K38" i="537"/>
  <c r="L38" i="537" s="1"/>
  <c r="Q38" i="537" s="1"/>
  <c r="AA38" i="537" s="1"/>
  <c r="J39" i="537" s="1"/>
  <c r="N39" i="537" s="1"/>
  <c r="P39" i="537" s="1"/>
  <c r="D44" i="537"/>
  <c r="O43" i="537"/>
  <c r="M43" i="537"/>
  <c r="R43" i="537"/>
  <c r="U43" i="537"/>
  <c r="S43" i="537"/>
  <c r="C45" i="537"/>
  <c r="E44" i="537"/>
  <c r="H44" i="537"/>
  <c r="T44" i="537"/>
  <c r="Z41" i="537"/>
  <c r="V41" i="537"/>
  <c r="Y41" i="537" s="1"/>
  <c r="W42" i="537"/>
  <c r="K38" i="536"/>
  <c r="L38" i="536" s="1"/>
  <c r="Q38" i="536" s="1"/>
  <c r="AA38" i="536" s="1"/>
  <c r="J39" i="536" s="1"/>
  <c r="N39" i="536" s="1"/>
  <c r="P39" i="536" s="1"/>
  <c r="C46" i="536"/>
  <c r="H45" i="536"/>
  <c r="E45" i="536"/>
  <c r="T45" i="536"/>
  <c r="V41" i="536"/>
  <c r="Y41" i="536" s="1"/>
  <c r="X41" i="536"/>
  <c r="W42" i="536"/>
  <c r="X42" i="536" s="1"/>
  <c r="D44" i="536"/>
  <c r="O43" i="536"/>
  <c r="M43" i="536"/>
  <c r="R43" i="536"/>
  <c r="U43" i="536"/>
  <c r="S43" i="536"/>
  <c r="K38" i="535"/>
  <c r="L38" i="535" s="1"/>
  <c r="Q38" i="535" s="1"/>
  <c r="AA38" i="535" s="1"/>
  <c r="J39" i="535" s="1"/>
  <c r="N39" i="535" s="1"/>
  <c r="P39" i="535" s="1"/>
  <c r="W42" i="535"/>
  <c r="V41" i="535"/>
  <c r="Y41" i="535" s="1"/>
  <c r="D44" i="535"/>
  <c r="O43" i="535"/>
  <c r="M43" i="535"/>
  <c r="N43" i="535" s="1"/>
  <c r="P43" i="535" s="1"/>
  <c r="R43" i="535"/>
  <c r="U43" i="535"/>
  <c r="S43" i="535"/>
  <c r="X41" i="535"/>
  <c r="C45" i="535"/>
  <c r="E44" i="535"/>
  <c r="H44" i="535"/>
  <c r="T44" i="535"/>
  <c r="D44" i="534"/>
  <c r="O43" i="534"/>
  <c r="M43" i="534"/>
  <c r="U43" i="534"/>
  <c r="R43" i="534"/>
  <c r="S43" i="534"/>
  <c r="C45" i="534"/>
  <c r="E44" i="534"/>
  <c r="H44" i="534"/>
  <c r="T44" i="534"/>
  <c r="K39" i="534"/>
  <c r="L39" i="534" s="1"/>
  <c r="Q39" i="534" s="1"/>
  <c r="AA39" i="534" s="1"/>
  <c r="J40" i="534" s="1"/>
  <c r="N40" i="534" s="1"/>
  <c r="P40" i="534" s="1"/>
  <c r="W42" i="534"/>
  <c r="X42" i="534" s="1"/>
  <c r="V41" i="534"/>
  <c r="Y41" i="534" s="1"/>
  <c r="Z41" i="534" s="1"/>
  <c r="K39" i="533"/>
  <c r="L39" i="533" s="1"/>
  <c r="Q39" i="533" s="1"/>
  <c r="AA39" i="533" s="1"/>
  <c r="J40" i="533" s="1"/>
  <c r="N40" i="533" s="1"/>
  <c r="P40" i="533" s="1"/>
  <c r="W42" i="533"/>
  <c r="X42" i="533" s="1"/>
  <c r="V41" i="533"/>
  <c r="Y41" i="533" s="1"/>
  <c r="X41" i="533"/>
  <c r="C46" i="533"/>
  <c r="E45" i="533"/>
  <c r="H45" i="533"/>
  <c r="T45" i="533"/>
  <c r="D44" i="533"/>
  <c r="O43" i="533"/>
  <c r="M43" i="533"/>
  <c r="U43" i="533"/>
  <c r="R43" i="533"/>
  <c r="S43" i="533"/>
  <c r="D44" i="532"/>
  <c r="O43" i="532"/>
  <c r="M43" i="532"/>
  <c r="R43" i="532"/>
  <c r="U43" i="532"/>
  <c r="S43" i="532"/>
  <c r="V41" i="532"/>
  <c r="Y41" i="532" s="1"/>
  <c r="C46" i="532"/>
  <c r="E45" i="532"/>
  <c r="H45" i="532"/>
  <c r="T45" i="532"/>
  <c r="X41" i="532"/>
  <c r="K39" i="532"/>
  <c r="L39" i="532" s="1"/>
  <c r="Q39" i="532" s="1"/>
  <c r="AA39" i="532" s="1"/>
  <c r="J40" i="532" s="1"/>
  <c r="N40" i="532" s="1"/>
  <c r="P40" i="532" s="1"/>
  <c r="W42" i="532"/>
  <c r="X42" i="532" s="1"/>
  <c r="C46" i="531"/>
  <c r="E45" i="531"/>
  <c r="H45" i="531"/>
  <c r="T45" i="531"/>
  <c r="V41" i="531"/>
  <c r="Y41" i="531" s="1"/>
  <c r="D44" i="531"/>
  <c r="O43" i="531"/>
  <c r="M43" i="531"/>
  <c r="U43" i="531"/>
  <c r="R43" i="531"/>
  <c r="S43" i="531"/>
  <c r="X41" i="531"/>
  <c r="K39" i="531"/>
  <c r="L39" i="531" s="1"/>
  <c r="Q39" i="531" s="1"/>
  <c r="AA39" i="531" s="1"/>
  <c r="J40" i="531" s="1"/>
  <c r="N40" i="531" s="1"/>
  <c r="P40" i="531" s="1"/>
  <c r="W42" i="531"/>
  <c r="K39" i="530"/>
  <c r="L39" i="530" s="1"/>
  <c r="Q39" i="530" s="1"/>
  <c r="AA39" i="530" s="1"/>
  <c r="J40" i="530" s="1"/>
  <c r="N40" i="530" s="1"/>
  <c r="P40" i="530" s="1"/>
  <c r="W42" i="530"/>
  <c r="V41" i="530"/>
  <c r="Y41" i="530" s="1"/>
  <c r="C46" i="530"/>
  <c r="E45" i="530"/>
  <c r="H45" i="530"/>
  <c r="T45" i="530"/>
  <c r="X41" i="530"/>
  <c r="D44" i="530"/>
  <c r="O43" i="530"/>
  <c r="M43" i="530"/>
  <c r="R43" i="530"/>
  <c r="U43" i="530"/>
  <c r="S43" i="530"/>
  <c r="W42" i="529"/>
  <c r="V41" i="529"/>
  <c r="Y41" i="529" s="1"/>
  <c r="Z41" i="529" s="1"/>
  <c r="D44" i="529"/>
  <c r="O43" i="529"/>
  <c r="M43" i="529"/>
  <c r="U43" i="529"/>
  <c r="R43" i="529"/>
  <c r="S43" i="529"/>
  <c r="K39" i="529"/>
  <c r="L39" i="529" s="1"/>
  <c r="Q39" i="529" s="1"/>
  <c r="AA39" i="529" s="1"/>
  <c r="J40" i="529" s="1"/>
  <c r="N40" i="529" s="1"/>
  <c r="P40" i="529" s="1"/>
  <c r="C46" i="529"/>
  <c r="E45" i="529"/>
  <c r="H45" i="529"/>
  <c r="T45" i="529"/>
  <c r="K38" i="528"/>
  <c r="L38" i="528" s="1"/>
  <c r="Q38" i="528" s="1"/>
  <c r="AA38" i="528" s="1"/>
  <c r="J39" i="528" s="1"/>
  <c r="N39" i="528" s="1"/>
  <c r="P39" i="528" s="1"/>
  <c r="C46" i="528"/>
  <c r="H45" i="528"/>
  <c r="E45" i="528"/>
  <c r="T45" i="528"/>
  <c r="V41" i="528"/>
  <c r="Y41" i="528" s="1"/>
  <c r="X41" i="528"/>
  <c r="W42" i="528"/>
  <c r="X42" i="528" s="1"/>
  <c r="D44" i="528"/>
  <c r="O43" i="528"/>
  <c r="M43" i="528"/>
  <c r="R43" i="528"/>
  <c r="U43" i="528"/>
  <c r="S43" i="528"/>
  <c r="Z41" i="527"/>
  <c r="V42" i="527"/>
  <c r="Y42" i="527" s="1"/>
  <c r="Z42" i="527" s="1"/>
  <c r="W43" i="527"/>
  <c r="C46" i="527"/>
  <c r="H45" i="527"/>
  <c r="E45" i="527"/>
  <c r="T45" i="527"/>
  <c r="K39" i="527"/>
  <c r="L39" i="527" s="1"/>
  <c r="Q39" i="527" s="1"/>
  <c r="AA39" i="527" s="1"/>
  <c r="J40" i="527" s="1"/>
  <c r="N40" i="527" s="1"/>
  <c r="P40" i="527" s="1"/>
  <c r="D45" i="527"/>
  <c r="O44" i="527"/>
  <c r="M44" i="527"/>
  <c r="U44" i="527"/>
  <c r="R44" i="527"/>
  <c r="S44" i="527"/>
  <c r="K39" i="526"/>
  <c r="L39" i="526" s="1"/>
  <c r="Q39" i="526" s="1"/>
  <c r="AA39" i="526" s="1"/>
  <c r="J40" i="526" s="1"/>
  <c r="N40" i="526" s="1"/>
  <c r="P40" i="526" s="1"/>
  <c r="W42" i="526"/>
  <c r="X42" i="526" s="1"/>
  <c r="C46" i="526"/>
  <c r="E45" i="526"/>
  <c r="H45" i="526"/>
  <c r="T45" i="526"/>
  <c r="V41" i="526"/>
  <c r="Y41" i="526" s="1"/>
  <c r="M43" i="526"/>
  <c r="O43" i="526"/>
  <c r="D44" i="526"/>
  <c r="U43" i="526"/>
  <c r="R43" i="526"/>
  <c r="S43" i="526"/>
  <c r="X41" i="526"/>
  <c r="Z41" i="526" s="1"/>
  <c r="C48" i="525"/>
  <c r="E47" i="525"/>
  <c r="H47" i="525"/>
  <c r="T47" i="525"/>
  <c r="D44" i="525"/>
  <c r="O43" i="525"/>
  <c r="M43" i="525"/>
  <c r="U43" i="525"/>
  <c r="S43" i="525"/>
  <c r="R43" i="525"/>
  <c r="V41" i="525"/>
  <c r="Y41" i="525" s="1"/>
  <c r="X41" i="525"/>
  <c r="Z41" i="525" s="1"/>
  <c r="W42" i="525"/>
  <c r="X42" i="525" s="1"/>
  <c r="K39" i="525"/>
  <c r="L39" i="525" s="1"/>
  <c r="Q39" i="525" s="1"/>
  <c r="AA39" i="525" s="1"/>
  <c r="J40" i="525" s="1"/>
  <c r="N40" i="525" s="1"/>
  <c r="P40" i="525" s="1"/>
  <c r="K39" i="524"/>
  <c r="L39" i="524" s="1"/>
  <c r="Q39" i="524" s="1"/>
  <c r="AA39" i="524" s="1"/>
  <c r="J40" i="524" s="1"/>
  <c r="N40" i="524" s="1"/>
  <c r="P40" i="524" s="1"/>
  <c r="W42" i="524"/>
  <c r="D44" i="524"/>
  <c r="O43" i="524"/>
  <c r="M43" i="524"/>
  <c r="U43" i="524"/>
  <c r="R43" i="524"/>
  <c r="S43" i="524"/>
  <c r="V41" i="524"/>
  <c r="Y41" i="524" s="1"/>
  <c r="C46" i="524"/>
  <c r="E45" i="524"/>
  <c r="H45" i="524"/>
  <c r="T45" i="524"/>
  <c r="X41" i="524"/>
  <c r="Z41" i="524" s="1"/>
  <c r="D44" i="523"/>
  <c r="O43" i="523"/>
  <c r="M43" i="523"/>
  <c r="U43" i="523"/>
  <c r="R43" i="523"/>
  <c r="S43" i="523"/>
  <c r="C46" i="523"/>
  <c r="E45" i="523"/>
  <c r="H45" i="523"/>
  <c r="T45" i="523"/>
  <c r="V41" i="523"/>
  <c r="Y41" i="523" s="1"/>
  <c r="Z41" i="523" s="1"/>
  <c r="K39" i="523"/>
  <c r="L39" i="523" s="1"/>
  <c r="Q39" i="523" s="1"/>
  <c r="AA39" i="523" s="1"/>
  <c r="J40" i="523" s="1"/>
  <c r="N40" i="523" s="1"/>
  <c r="P40" i="523" s="1"/>
  <c r="W42" i="523"/>
  <c r="W42" i="522"/>
  <c r="X42" i="522" s="1"/>
  <c r="V41" i="522"/>
  <c r="Y41" i="522" s="1"/>
  <c r="Z41" i="522" s="1"/>
  <c r="M43" i="522"/>
  <c r="D44" i="522"/>
  <c r="O43" i="522"/>
  <c r="U43" i="522"/>
  <c r="R43" i="522"/>
  <c r="S43" i="522"/>
  <c r="K39" i="522"/>
  <c r="L39" i="522" s="1"/>
  <c r="Q39" i="522" s="1"/>
  <c r="AA39" i="522" s="1"/>
  <c r="J40" i="522" s="1"/>
  <c r="N40" i="522" s="1"/>
  <c r="P40" i="522" s="1"/>
  <c r="C46" i="522"/>
  <c r="E45" i="522"/>
  <c r="H45" i="522"/>
  <c r="T45" i="522"/>
  <c r="C47" i="521"/>
  <c r="H46" i="521"/>
  <c r="E46" i="521"/>
  <c r="T46" i="521"/>
  <c r="K39" i="521"/>
  <c r="L39" i="521" s="1"/>
  <c r="Q39" i="521" s="1"/>
  <c r="AA39" i="521" s="1"/>
  <c r="J40" i="521" s="1"/>
  <c r="N40" i="521" s="1"/>
  <c r="P40" i="521" s="1"/>
  <c r="W42" i="521"/>
  <c r="X42" i="521" s="1"/>
  <c r="D44" i="521"/>
  <c r="O43" i="521"/>
  <c r="M43" i="521"/>
  <c r="U43" i="521"/>
  <c r="R43" i="521"/>
  <c r="S43" i="521"/>
  <c r="V41" i="521"/>
  <c r="Y41" i="521" s="1"/>
  <c r="Z41" i="521" s="1"/>
  <c r="K40" i="520"/>
  <c r="L40" i="520" s="1"/>
  <c r="Q40" i="520" s="1"/>
  <c r="AA40" i="520" s="1"/>
  <c r="J41" i="520" s="1"/>
  <c r="N41" i="520" s="1"/>
  <c r="P41" i="520" s="1"/>
  <c r="C47" i="520"/>
  <c r="H46" i="520"/>
  <c r="E46" i="520"/>
  <c r="T46" i="520"/>
  <c r="V41" i="520"/>
  <c r="Y41" i="520" s="1"/>
  <c r="X41" i="520"/>
  <c r="Z41" i="520" s="1"/>
  <c r="W42" i="520"/>
  <c r="X42" i="520" s="1"/>
  <c r="D44" i="520"/>
  <c r="O43" i="520"/>
  <c r="M43" i="520"/>
  <c r="U43" i="520"/>
  <c r="S43" i="520"/>
  <c r="R43" i="520"/>
  <c r="Z41" i="519"/>
  <c r="P43" i="519"/>
  <c r="K38" i="519"/>
  <c r="L38" i="519" s="1"/>
  <c r="Q38" i="519" s="1"/>
  <c r="AA38" i="519" s="1"/>
  <c r="J39" i="519" s="1"/>
  <c r="V42" i="519"/>
  <c r="Y42" i="519" s="1"/>
  <c r="D45" i="519"/>
  <c r="O44" i="519"/>
  <c r="M44" i="519"/>
  <c r="R44" i="519"/>
  <c r="U44" i="519"/>
  <c r="S44" i="519"/>
  <c r="X42" i="519"/>
  <c r="C46" i="519"/>
  <c r="E45" i="519"/>
  <c r="H45" i="519"/>
  <c r="T45" i="519"/>
  <c r="W43" i="519"/>
  <c r="P42" i="518"/>
  <c r="W42" i="518"/>
  <c r="D44" i="518"/>
  <c r="O43" i="518"/>
  <c r="M43" i="518"/>
  <c r="N43" i="518" s="1"/>
  <c r="P43" i="518" s="1"/>
  <c r="S43" i="518"/>
  <c r="R43" i="518"/>
  <c r="U43" i="518"/>
  <c r="C46" i="518"/>
  <c r="H45" i="518"/>
  <c r="E45" i="518"/>
  <c r="T45" i="518"/>
  <c r="V41" i="518"/>
  <c r="Y41" i="518" s="1"/>
  <c r="X41" i="518"/>
  <c r="K39" i="518"/>
  <c r="L39" i="518" s="1"/>
  <c r="Q39" i="518" s="1"/>
  <c r="AA39" i="518" s="1"/>
  <c r="J40" i="518" s="1"/>
  <c r="Z40" i="517"/>
  <c r="M43" i="517"/>
  <c r="N43" i="517" s="1"/>
  <c r="P43" i="517" s="1"/>
  <c r="O43" i="517"/>
  <c r="D44" i="517"/>
  <c r="U43" i="517"/>
  <c r="R43" i="517"/>
  <c r="S43" i="517"/>
  <c r="V41" i="517"/>
  <c r="Y41" i="517" s="1"/>
  <c r="Z41" i="517" s="1"/>
  <c r="C46" i="517"/>
  <c r="E45" i="517"/>
  <c r="H45" i="517"/>
  <c r="T45" i="517"/>
  <c r="W42" i="517"/>
  <c r="X42" i="517"/>
  <c r="K39" i="517"/>
  <c r="L39" i="517" s="1"/>
  <c r="Q39" i="517" s="1"/>
  <c r="AA39" i="517" s="1"/>
  <c r="J40" i="517" s="1"/>
  <c r="K39" i="516"/>
  <c r="L39" i="516" s="1"/>
  <c r="Q39" i="516" s="1"/>
  <c r="AA39" i="516" s="1"/>
  <c r="J40" i="516" s="1"/>
  <c r="D44" i="516"/>
  <c r="O43" i="516"/>
  <c r="M43" i="516"/>
  <c r="N43" i="516" s="1"/>
  <c r="P43" i="516" s="1"/>
  <c r="R43" i="516"/>
  <c r="U43" i="516"/>
  <c r="S43" i="516"/>
  <c r="W42" i="516"/>
  <c r="V41" i="516"/>
  <c r="Y41" i="516" s="1"/>
  <c r="X41" i="516"/>
  <c r="C46" i="516"/>
  <c r="H45" i="516"/>
  <c r="E45" i="516"/>
  <c r="T45" i="516"/>
  <c r="W42" i="515"/>
  <c r="X42" i="515" s="1"/>
  <c r="V41" i="515"/>
  <c r="Y41" i="515" s="1"/>
  <c r="Z41" i="515" s="1"/>
  <c r="D44" i="515"/>
  <c r="O43" i="515"/>
  <c r="M43" i="515"/>
  <c r="N43" i="515" s="1"/>
  <c r="P43" i="515" s="1"/>
  <c r="R43" i="515"/>
  <c r="U43" i="515"/>
  <c r="S43" i="515"/>
  <c r="K38" i="515"/>
  <c r="L38" i="515" s="1"/>
  <c r="Q38" i="515" s="1"/>
  <c r="AA38" i="515" s="1"/>
  <c r="J39" i="515" s="1"/>
  <c r="C45" i="515"/>
  <c r="H44" i="515"/>
  <c r="E44" i="515"/>
  <c r="T44" i="515"/>
  <c r="P42" i="514"/>
  <c r="K38" i="514"/>
  <c r="L38" i="514" s="1"/>
  <c r="Q38" i="514" s="1"/>
  <c r="AA38" i="514" s="1"/>
  <c r="J39" i="514" s="1"/>
  <c r="W42" i="514"/>
  <c r="D44" i="514"/>
  <c r="O43" i="514"/>
  <c r="M43" i="514"/>
  <c r="N43" i="514" s="1"/>
  <c r="P43" i="514" s="1"/>
  <c r="R43" i="514"/>
  <c r="U43" i="514"/>
  <c r="S43" i="514"/>
  <c r="V41" i="514"/>
  <c r="Y41" i="514" s="1"/>
  <c r="C45" i="514"/>
  <c r="E44" i="514"/>
  <c r="H44" i="514"/>
  <c r="T44" i="514"/>
  <c r="X41" i="514"/>
  <c r="Z41" i="514" s="1"/>
  <c r="K40" i="513"/>
  <c r="L40" i="513" s="1"/>
  <c r="Q40" i="513" s="1"/>
  <c r="AA40" i="513" s="1"/>
  <c r="J41" i="513" s="1"/>
  <c r="W42" i="513"/>
  <c r="D44" i="513"/>
  <c r="O43" i="513"/>
  <c r="M43" i="513"/>
  <c r="N43" i="513" s="1"/>
  <c r="U43" i="513"/>
  <c r="S43" i="513"/>
  <c r="R43" i="513"/>
  <c r="C46" i="513"/>
  <c r="H45" i="513"/>
  <c r="E45" i="513"/>
  <c r="T45" i="513"/>
  <c r="V41" i="513"/>
  <c r="Y41" i="513" s="1"/>
  <c r="Z41" i="513" s="1"/>
  <c r="P42" i="512"/>
  <c r="K38" i="512"/>
  <c r="L38" i="512" s="1"/>
  <c r="Q38" i="512" s="1"/>
  <c r="AA38" i="512" s="1"/>
  <c r="J39" i="512" s="1"/>
  <c r="W42" i="512"/>
  <c r="X42" i="512" s="1"/>
  <c r="V41" i="512"/>
  <c r="Y41" i="512" s="1"/>
  <c r="X41" i="512"/>
  <c r="Z41" i="512" s="1"/>
  <c r="C45" i="512"/>
  <c r="H44" i="512"/>
  <c r="E44" i="512"/>
  <c r="T44" i="512"/>
  <c r="D44" i="512"/>
  <c r="O43" i="512"/>
  <c r="M43" i="512"/>
  <c r="N43" i="512" s="1"/>
  <c r="R43" i="512"/>
  <c r="U43" i="512"/>
  <c r="S43" i="512"/>
  <c r="W42" i="511"/>
  <c r="C46" i="511"/>
  <c r="H45" i="511"/>
  <c r="E45" i="511"/>
  <c r="T45" i="511"/>
  <c r="P42" i="511"/>
  <c r="V41" i="511"/>
  <c r="Y41" i="511" s="1"/>
  <c r="X41" i="511"/>
  <c r="Z41" i="511" s="1"/>
  <c r="D44" i="511"/>
  <c r="O43" i="511"/>
  <c r="M43" i="511"/>
  <c r="N43" i="511" s="1"/>
  <c r="P43" i="511" s="1"/>
  <c r="R43" i="511"/>
  <c r="U43" i="511"/>
  <c r="S43" i="511"/>
  <c r="K39" i="511"/>
  <c r="L39" i="511" s="1"/>
  <c r="Q39" i="511" s="1"/>
  <c r="AA39" i="511" s="1"/>
  <c r="J40" i="511" s="1"/>
  <c r="P42" i="510"/>
  <c r="W42" i="510"/>
  <c r="C45" i="510"/>
  <c r="H44" i="510"/>
  <c r="E44" i="510"/>
  <c r="T44" i="510"/>
  <c r="K38" i="510"/>
  <c r="L38" i="510" s="1"/>
  <c r="Q38" i="510" s="1"/>
  <c r="AA38" i="510" s="1"/>
  <c r="J39" i="510" s="1"/>
  <c r="V41" i="510"/>
  <c r="Y41" i="510" s="1"/>
  <c r="Z41" i="510" s="1"/>
  <c r="M43" i="510"/>
  <c r="N43" i="510" s="1"/>
  <c r="D44" i="510"/>
  <c r="O43" i="510"/>
  <c r="R43" i="510"/>
  <c r="U43" i="510"/>
  <c r="S43" i="510"/>
  <c r="W42" i="509"/>
  <c r="X42" i="509" s="1"/>
  <c r="V41" i="509"/>
  <c r="Y41" i="509" s="1"/>
  <c r="D44" i="509"/>
  <c r="O43" i="509"/>
  <c r="M43" i="509"/>
  <c r="N43" i="509" s="1"/>
  <c r="P43" i="509" s="1"/>
  <c r="R43" i="509"/>
  <c r="U43" i="509"/>
  <c r="S43" i="509"/>
  <c r="X41" i="509"/>
  <c r="K39" i="509"/>
  <c r="L39" i="509" s="1"/>
  <c r="Q39" i="509" s="1"/>
  <c r="AA39" i="509" s="1"/>
  <c r="J40" i="509" s="1"/>
  <c r="N40" i="509" s="1"/>
  <c r="P40" i="509" s="1"/>
  <c r="C46" i="509"/>
  <c r="E45" i="509"/>
  <c r="H45" i="509"/>
  <c r="T45" i="509"/>
  <c r="K39" i="508"/>
  <c r="L39" i="508" s="1"/>
  <c r="Q39" i="508" s="1"/>
  <c r="AA39" i="508" s="1"/>
  <c r="J40" i="508" s="1"/>
  <c r="N40" i="508" s="1"/>
  <c r="P40" i="508" s="1"/>
  <c r="X42" i="508"/>
  <c r="W42" i="508"/>
  <c r="D44" i="508"/>
  <c r="O43" i="508"/>
  <c r="M43" i="508"/>
  <c r="N43" i="508" s="1"/>
  <c r="P43" i="508" s="1"/>
  <c r="S43" i="508"/>
  <c r="R43" i="508"/>
  <c r="U43" i="508"/>
  <c r="V41" i="508"/>
  <c r="Y41" i="508" s="1"/>
  <c r="X41" i="508"/>
  <c r="C46" i="508"/>
  <c r="E45" i="508"/>
  <c r="H45" i="508"/>
  <c r="T45" i="508"/>
  <c r="W42" i="507"/>
  <c r="K39" i="507"/>
  <c r="L39" i="507" s="1"/>
  <c r="Q39" i="507" s="1"/>
  <c r="AA39" i="507" s="1"/>
  <c r="J40" i="507" s="1"/>
  <c r="N40" i="507" s="1"/>
  <c r="P40" i="507" s="1"/>
  <c r="C46" i="507"/>
  <c r="E45" i="507"/>
  <c r="H45" i="507"/>
  <c r="T45" i="507"/>
  <c r="D44" i="507"/>
  <c r="O43" i="507"/>
  <c r="M43" i="507"/>
  <c r="N43" i="507" s="1"/>
  <c r="P43" i="507" s="1"/>
  <c r="S43" i="507"/>
  <c r="R43" i="507"/>
  <c r="U43" i="507"/>
  <c r="V41" i="507"/>
  <c r="Y41" i="507" s="1"/>
  <c r="X41" i="507"/>
  <c r="Z41" i="507" s="1"/>
  <c r="V41" i="506"/>
  <c r="Y41" i="506" s="1"/>
  <c r="X41" i="506"/>
  <c r="Z41" i="506" s="1"/>
  <c r="W42" i="506"/>
  <c r="D44" i="506"/>
  <c r="O43" i="506"/>
  <c r="M43" i="506"/>
  <c r="N43" i="506" s="1"/>
  <c r="R43" i="506"/>
  <c r="U43" i="506"/>
  <c r="S43" i="506"/>
  <c r="K39" i="506"/>
  <c r="L39" i="506" s="1"/>
  <c r="Q39" i="506" s="1"/>
  <c r="AA39" i="506" s="1"/>
  <c r="J40" i="506" s="1"/>
  <c r="N40" i="506" s="1"/>
  <c r="P40" i="506" s="1"/>
  <c r="C46" i="506"/>
  <c r="H45" i="506"/>
  <c r="E45" i="506"/>
  <c r="T45" i="506"/>
  <c r="W42" i="505"/>
  <c r="X42" i="505"/>
  <c r="K39" i="505"/>
  <c r="L39" i="505" s="1"/>
  <c r="Q39" i="505" s="1"/>
  <c r="AA39" i="505" s="1"/>
  <c r="J40" i="505" s="1"/>
  <c r="D44" i="505"/>
  <c r="O43" i="505"/>
  <c r="M43" i="505"/>
  <c r="N43" i="505" s="1"/>
  <c r="P43" i="505" s="1"/>
  <c r="U43" i="505"/>
  <c r="R43" i="505"/>
  <c r="S43" i="505"/>
  <c r="C46" i="505"/>
  <c r="E45" i="505"/>
  <c r="H45" i="505"/>
  <c r="T45" i="505"/>
  <c r="V41" i="505"/>
  <c r="Y41" i="505" s="1"/>
  <c r="X41" i="505"/>
  <c r="D44" i="504"/>
  <c r="O43" i="504"/>
  <c r="M43" i="504"/>
  <c r="R43" i="504"/>
  <c r="S43" i="504"/>
  <c r="U43" i="504"/>
  <c r="C46" i="504"/>
  <c r="H45" i="504"/>
  <c r="E45" i="504"/>
  <c r="T45" i="504"/>
  <c r="K39" i="504"/>
  <c r="L39" i="504" s="1"/>
  <c r="Q39" i="504" s="1"/>
  <c r="AA39" i="504" s="1"/>
  <c r="J40" i="504" s="1"/>
  <c r="N40" i="504" s="1"/>
  <c r="P40" i="504" s="1"/>
  <c r="V41" i="504"/>
  <c r="Y41" i="504" s="1"/>
  <c r="W42" i="504"/>
  <c r="X41" i="504"/>
  <c r="W42" i="503"/>
  <c r="C46" i="503"/>
  <c r="H45" i="503"/>
  <c r="E45" i="503"/>
  <c r="T45" i="503"/>
  <c r="K39" i="503"/>
  <c r="L39" i="503" s="1"/>
  <c r="Q39" i="503" s="1"/>
  <c r="AA39" i="503" s="1"/>
  <c r="J40" i="503" s="1"/>
  <c r="N40" i="503" s="1"/>
  <c r="P40" i="503" s="1"/>
  <c r="V41" i="503"/>
  <c r="Y41" i="503" s="1"/>
  <c r="Z41" i="503" s="1"/>
  <c r="M43" i="503"/>
  <c r="D44" i="503"/>
  <c r="O43" i="503"/>
  <c r="U43" i="503"/>
  <c r="R43" i="503"/>
  <c r="S43" i="503"/>
  <c r="W42" i="502"/>
  <c r="X42" i="502" s="1"/>
  <c r="V41" i="502"/>
  <c r="Y41" i="502" s="1"/>
  <c r="Z41" i="502" s="1"/>
  <c r="C46" i="502"/>
  <c r="H45" i="502"/>
  <c r="E45" i="502"/>
  <c r="T45" i="502"/>
  <c r="D44" i="502"/>
  <c r="O43" i="502"/>
  <c r="M43" i="502"/>
  <c r="R43" i="502"/>
  <c r="U43" i="502"/>
  <c r="S43" i="502"/>
  <c r="K38" i="502"/>
  <c r="L38" i="502" s="1"/>
  <c r="Q38" i="502" s="1"/>
  <c r="AA38" i="502" s="1"/>
  <c r="J39" i="502" s="1"/>
  <c r="N39" i="502" s="1"/>
  <c r="P39" i="502" s="1"/>
  <c r="D44" i="501"/>
  <c r="O43" i="501"/>
  <c r="M43" i="501"/>
  <c r="U43" i="501"/>
  <c r="R43" i="501"/>
  <c r="S43" i="501"/>
  <c r="V41" i="501"/>
  <c r="Y41" i="501" s="1"/>
  <c r="C46" i="501"/>
  <c r="E45" i="501"/>
  <c r="H45" i="501"/>
  <c r="T45" i="501"/>
  <c r="X41" i="501"/>
  <c r="Z41" i="501" s="1"/>
  <c r="K39" i="501"/>
  <c r="L39" i="501" s="1"/>
  <c r="Q39" i="501" s="1"/>
  <c r="AA39" i="501" s="1"/>
  <c r="J40" i="501" s="1"/>
  <c r="N40" i="501" s="1"/>
  <c r="P40" i="501" s="1"/>
  <c r="W42" i="501"/>
  <c r="X42" i="501" s="1"/>
  <c r="K38" i="500"/>
  <c r="L38" i="500" s="1"/>
  <c r="Q38" i="500" s="1"/>
  <c r="AA38" i="500" s="1"/>
  <c r="J39" i="500" s="1"/>
  <c r="N39" i="500" s="1"/>
  <c r="P39" i="500" s="1"/>
  <c r="D44" i="500"/>
  <c r="O43" i="500"/>
  <c r="M43" i="500"/>
  <c r="N43" i="500" s="1"/>
  <c r="R43" i="500"/>
  <c r="U43" i="500"/>
  <c r="S43" i="500"/>
  <c r="C45" i="500"/>
  <c r="E44" i="500"/>
  <c r="H44" i="500"/>
  <c r="T44" i="500"/>
  <c r="V41" i="500"/>
  <c r="Y41" i="500" s="1"/>
  <c r="X41" i="500"/>
  <c r="X42" i="500"/>
  <c r="W42" i="500"/>
  <c r="K38" i="499"/>
  <c r="L38" i="499" s="1"/>
  <c r="Q38" i="499" s="1"/>
  <c r="AA38" i="499" s="1"/>
  <c r="J39" i="499" s="1"/>
  <c r="N39" i="499" s="1"/>
  <c r="P39" i="499" s="1"/>
  <c r="D44" i="499"/>
  <c r="O43" i="499"/>
  <c r="M43" i="499"/>
  <c r="R43" i="499"/>
  <c r="U43" i="499"/>
  <c r="S43" i="499"/>
  <c r="C46" i="499"/>
  <c r="E45" i="499"/>
  <c r="H45" i="499"/>
  <c r="T45" i="499"/>
  <c r="V41" i="499"/>
  <c r="Y41" i="499" s="1"/>
  <c r="X41" i="499"/>
  <c r="Z41" i="499" s="1"/>
  <c r="W42" i="499"/>
  <c r="K38" i="498"/>
  <c r="L38" i="498" s="1"/>
  <c r="Q38" i="498" s="1"/>
  <c r="AA38" i="498" s="1"/>
  <c r="J39" i="498" s="1"/>
  <c r="N39" i="498" s="1"/>
  <c r="P39" i="498" s="1"/>
  <c r="D44" i="498"/>
  <c r="O43" i="498"/>
  <c r="M43" i="498"/>
  <c r="R43" i="498"/>
  <c r="U43" i="498"/>
  <c r="S43" i="498"/>
  <c r="V41" i="498"/>
  <c r="Y41" i="498" s="1"/>
  <c r="Z41" i="498" s="1"/>
  <c r="W42" i="498"/>
  <c r="C47" i="498"/>
  <c r="H46" i="498"/>
  <c r="E46" i="498"/>
  <c r="T46" i="498"/>
  <c r="C46" i="497"/>
  <c r="H45" i="497"/>
  <c r="E45" i="497"/>
  <c r="T45" i="497"/>
  <c r="D44" i="497"/>
  <c r="O43" i="497"/>
  <c r="M43" i="497"/>
  <c r="R43" i="497"/>
  <c r="U43" i="497"/>
  <c r="S43" i="497"/>
  <c r="V41" i="497"/>
  <c r="Y41" i="497" s="1"/>
  <c r="W42" i="497"/>
  <c r="X42" i="497" s="1"/>
  <c r="X41" i="497"/>
  <c r="K39" i="497"/>
  <c r="L39" i="497" s="1"/>
  <c r="Q39" i="497" s="1"/>
  <c r="AA39" i="497" s="1"/>
  <c r="J40" i="497" s="1"/>
  <c r="N40" i="497" s="1"/>
  <c r="P40" i="497" s="1"/>
  <c r="K38" i="496"/>
  <c r="L38" i="496" s="1"/>
  <c r="Q38" i="496" s="1"/>
  <c r="AA38" i="496" s="1"/>
  <c r="J39" i="496" s="1"/>
  <c r="N39" i="496" s="1"/>
  <c r="P39" i="496" s="1"/>
  <c r="D44" i="496"/>
  <c r="O43" i="496"/>
  <c r="M43" i="496"/>
  <c r="R43" i="496"/>
  <c r="U43" i="496"/>
  <c r="S43" i="496"/>
  <c r="V41" i="496"/>
  <c r="Y41" i="496" s="1"/>
  <c r="C45" i="496"/>
  <c r="H44" i="496"/>
  <c r="E44" i="496"/>
  <c r="T44" i="496"/>
  <c r="X41" i="496"/>
  <c r="Z41" i="496" s="1"/>
  <c r="W42" i="496"/>
  <c r="W42" i="495"/>
  <c r="D44" i="495"/>
  <c r="O43" i="495"/>
  <c r="M43" i="495"/>
  <c r="U43" i="495"/>
  <c r="S43" i="495"/>
  <c r="R43" i="495"/>
  <c r="C48" i="495"/>
  <c r="E47" i="495"/>
  <c r="H47" i="495"/>
  <c r="T47" i="495"/>
  <c r="K39" i="495"/>
  <c r="L39" i="495" s="1"/>
  <c r="Q39" i="495" s="1"/>
  <c r="AA39" i="495" s="1"/>
  <c r="J40" i="495" s="1"/>
  <c r="N40" i="495" s="1"/>
  <c r="P40" i="495" s="1"/>
  <c r="V41" i="495"/>
  <c r="Y41" i="495" s="1"/>
  <c r="Z41" i="495" s="1"/>
  <c r="W42" i="494"/>
  <c r="P42" i="494"/>
  <c r="D44" i="494"/>
  <c r="O43" i="494"/>
  <c r="M43" i="494"/>
  <c r="N43" i="494" s="1"/>
  <c r="P43" i="494" s="1"/>
  <c r="R43" i="494"/>
  <c r="U43" i="494"/>
  <c r="S43" i="494"/>
  <c r="K39" i="494"/>
  <c r="L39" i="494" s="1"/>
  <c r="Q39" i="494" s="1"/>
  <c r="AA39" i="494" s="1"/>
  <c r="J40" i="494" s="1"/>
  <c r="V41" i="494"/>
  <c r="Y41" i="494" s="1"/>
  <c r="Z41" i="494" s="1"/>
  <c r="C46" i="494"/>
  <c r="H45" i="494"/>
  <c r="E45" i="494"/>
  <c r="T45" i="494"/>
  <c r="K38" i="493"/>
  <c r="L38" i="493" s="1"/>
  <c r="Q38" i="493" s="1"/>
  <c r="AA38" i="493" s="1"/>
  <c r="J39" i="493" s="1"/>
  <c r="W42" i="493"/>
  <c r="V41" i="493"/>
  <c r="Y41" i="493" s="1"/>
  <c r="Z41" i="493" s="1"/>
  <c r="D44" i="493"/>
  <c r="O43" i="493"/>
  <c r="M43" i="493"/>
  <c r="N43" i="493" s="1"/>
  <c r="P43" i="493" s="1"/>
  <c r="R43" i="493"/>
  <c r="U43" i="493"/>
  <c r="S43" i="493"/>
  <c r="C45" i="493"/>
  <c r="E44" i="493"/>
  <c r="H44" i="493"/>
  <c r="T44" i="493"/>
  <c r="D44" i="492"/>
  <c r="O43" i="492"/>
  <c r="M43" i="492"/>
  <c r="N43" i="492" s="1"/>
  <c r="P43" i="492" s="1"/>
  <c r="S43" i="492"/>
  <c r="R43" i="492"/>
  <c r="U43" i="492"/>
  <c r="V41" i="492"/>
  <c r="Y41" i="492" s="1"/>
  <c r="Z41" i="492" s="1"/>
  <c r="W42" i="492"/>
  <c r="C46" i="492"/>
  <c r="H45" i="492"/>
  <c r="E45" i="492"/>
  <c r="T45" i="492"/>
  <c r="K39" i="492"/>
  <c r="L39" i="492" s="1"/>
  <c r="Q39" i="492" s="1"/>
  <c r="AA39" i="492" s="1"/>
  <c r="J40" i="492" s="1"/>
  <c r="P42" i="491"/>
  <c r="D44" i="491"/>
  <c r="O43" i="491"/>
  <c r="M43" i="491"/>
  <c r="N43" i="491" s="1"/>
  <c r="P43" i="491" s="1"/>
  <c r="S43" i="491"/>
  <c r="R43" i="491"/>
  <c r="U43" i="491"/>
  <c r="C46" i="491"/>
  <c r="E45" i="491"/>
  <c r="H45" i="491"/>
  <c r="T45" i="491"/>
  <c r="X42" i="491"/>
  <c r="W42" i="491"/>
  <c r="V41" i="491"/>
  <c r="Y41" i="491" s="1"/>
  <c r="K39" i="491"/>
  <c r="L39" i="491" s="1"/>
  <c r="Q39" i="491" s="1"/>
  <c r="AA39" i="491" s="1"/>
  <c r="J40" i="491" s="1"/>
  <c r="X41" i="491"/>
  <c r="Z41" i="491" s="1"/>
  <c r="K38" i="490"/>
  <c r="L38" i="490" s="1"/>
  <c r="Q38" i="490" s="1"/>
  <c r="AA38" i="490" s="1"/>
  <c r="J39" i="490" s="1"/>
  <c r="W42" i="490"/>
  <c r="D44" i="490"/>
  <c r="O43" i="490"/>
  <c r="M43" i="490"/>
  <c r="N43" i="490" s="1"/>
  <c r="P43" i="490" s="1"/>
  <c r="R43" i="490"/>
  <c r="U43" i="490"/>
  <c r="S43" i="490"/>
  <c r="C47" i="490"/>
  <c r="E46" i="490"/>
  <c r="H46" i="490"/>
  <c r="T46" i="490"/>
  <c r="V41" i="490"/>
  <c r="Y41" i="490" s="1"/>
  <c r="X41" i="490"/>
  <c r="K39" i="489"/>
  <c r="L39" i="489" s="1"/>
  <c r="Q39" i="489" s="1"/>
  <c r="AA39" i="489" s="1"/>
  <c r="J40" i="489" s="1"/>
  <c r="N40" i="489" s="1"/>
  <c r="P40" i="489" s="1"/>
  <c r="D44" i="489"/>
  <c r="O43" i="489"/>
  <c r="M43" i="489"/>
  <c r="N43" i="489" s="1"/>
  <c r="P43" i="489" s="1"/>
  <c r="U43" i="489"/>
  <c r="S43" i="489"/>
  <c r="R43" i="489"/>
  <c r="C46" i="489"/>
  <c r="E45" i="489"/>
  <c r="H45" i="489"/>
  <c r="T45" i="489"/>
  <c r="V41" i="489"/>
  <c r="Y41" i="489" s="1"/>
  <c r="X41" i="489"/>
  <c r="W42" i="489"/>
  <c r="C45" i="488"/>
  <c r="E44" i="488"/>
  <c r="H44" i="488"/>
  <c r="T44" i="488"/>
  <c r="V41" i="488"/>
  <c r="Y41" i="488" s="1"/>
  <c r="Z41" i="488" s="1"/>
  <c r="D44" i="488"/>
  <c r="O43" i="488"/>
  <c r="M43" i="488"/>
  <c r="S43" i="488"/>
  <c r="R43" i="488"/>
  <c r="U43" i="488"/>
  <c r="K39" i="488"/>
  <c r="L39" i="488" s="1"/>
  <c r="Q39" i="488" s="1"/>
  <c r="AA39" i="488" s="1"/>
  <c r="J40" i="488" s="1"/>
  <c r="N40" i="488" s="1"/>
  <c r="P40" i="488" s="1"/>
  <c r="W42" i="488"/>
  <c r="K38" i="487"/>
  <c r="L38" i="487" s="1"/>
  <c r="Q38" i="487" s="1"/>
  <c r="AA38" i="487" s="1"/>
  <c r="J39" i="487" s="1"/>
  <c r="N39" i="487" s="1"/>
  <c r="P39" i="487" s="1"/>
  <c r="W42" i="487"/>
  <c r="V41" i="487"/>
  <c r="Y41" i="487" s="1"/>
  <c r="D44" i="487"/>
  <c r="O43" i="487"/>
  <c r="M43" i="487"/>
  <c r="R43" i="487"/>
  <c r="U43" i="487"/>
  <c r="S43" i="487"/>
  <c r="X41" i="487"/>
  <c r="C45" i="487"/>
  <c r="E44" i="487"/>
  <c r="H44" i="487"/>
  <c r="T44" i="487"/>
  <c r="W42" i="486"/>
  <c r="X42" i="486" s="1"/>
  <c r="D44" i="486"/>
  <c r="M43" i="486"/>
  <c r="O43" i="486"/>
  <c r="U43" i="486"/>
  <c r="R43" i="486"/>
  <c r="S43" i="486"/>
  <c r="C46" i="486"/>
  <c r="H45" i="486"/>
  <c r="E45" i="486"/>
  <c r="T45" i="486"/>
  <c r="K39" i="486"/>
  <c r="L39" i="486" s="1"/>
  <c r="Q39" i="486" s="1"/>
  <c r="AA39" i="486" s="1"/>
  <c r="J40" i="486" s="1"/>
  <c r="N40" i="486" s="1"/>
  <c r="P40" i="486" s="1"/>
  <c r="V41" i="486"/>
  <c r="Y41" i="486" s="1"/>
  <c r="Z41" i="486" s="1"/>
  <c r="K40" i="485"/>
  <c r="L40" i="485" s="1"/>
  <c r="Q40" i="485" s="1"/>
  <c r="AA40" i="485" s="1"/>
  <c r="J41" i="485" s="1"/>
  <c r="N41" i="485" s="1"/>
  <c r="P41" i="485" s="1"/>
  <c r="D44" i="485"/>
  <c r="O43" i="485"/>
  <c r="M43" i="485"/>
  <c r="S43" i="485"/>
  <c r="U43" i="485"/>
  <c r="R43" i="485"/>
  <c r="C47" i="485"/>
  <c r="E46" i="485"/>
  <c r="H46" i="485"/>
  <c r="T46" i="485"/>
  <c r="W42" i="485"/>
  <c r="X42" i="485" s="1"/>
  <c r="V41" i="485"/>
  <c r="Y41" i="485" s="1"/>
  <c r="X41" i="485"/>
  <c r="Z41" i="485" s="1"/>
  <c r="Y29" i="4"/>
  <c r="Z29" i="4" s="1"/>
  <c r="M34" i="4"/>
  <c r="U34" i="4"/>
  <c r="AB2" i="2"/>
  <c r="H5" i="4"/>
  <c r="S34" i="4"/>
  <c r="R34" i="4"/>
  <c r="X32" i="4"/>
  <c r="Z32" i="4" s="1"/>
  <c r="W33" i="4"/>
  <c r="V33" i="4" s="1"/>
  <c r="S33" i="4" s="1"/>
  <c r="Y33" i="4" s="1"/>
  <c r="O34" i="4"/>
  <c r="E37" i="4"/>
  <c r="H37" i="4"/>
  <c r="C38" i="4"/>
  <c r="H38" i="4" s="1"/>
  <c r="B38" i="4"/>
  <c r="D35" i="4"/>
  <c r="A37" i="4"/>
  <c r="C49" i="548" l="1"/>
  <c r="H48" i="548"/>
  <c r="E48" i="548"/>
  <c r="T48" i="548"/>
  <c r="V42" i="548"/>
  <c r="Y42" i="548" s="1"/>
  <c r="W43" i="548"/>
  <c r="X42" i="548"/>
  <c r="Z42" i="548" s="1"/>
  <c r="K39" i="548"/>
  <c r="L39" i="548" s="1"/>
  <c r="Q39" i="548" s="1"/>
  <c r="AA39" i="548" s="1"/>
  <c r="J40" i="548" s="1"/>
  <c r="N40" i="548" s="1"/>
  <c r="P40" i="548" s="1"/>
  <c r="D45" i="548"/>
  <c r="O44" i="548"/>
  <c r="M44" i="548"/>
  <c r="R44" i="548"/>
  <c r="U44" i="548"/>
  <c r="S44" i="548"/>
  <c r="Z41" i="547"/>
  <c r="D45" i="547"/>
  <c r="O44" i="547"/>
  <c r="M44" i="547"/>
  <c r="U44" i="547"/>
  <c r="S44" i="547"/>
  <c r="R44" i="547"/>
  <c r="K40" i="547"/>
  <c r="L40" i="547" s="1"/>
  <c r="Q40" i="547" s="1"/>
  <c r="AA40" i="547" s="1"/>
  <c r="J41" i="547" s="1"/>
  <c r="N41" i="547" s="1"/>
  <c r="P41" i="547" s="1"/>
  <c r="W43" i="547"/>
  <c r="Z42" i="547"/>
  <c r="V42" i="547"/>
  <c r="Y42" i="547" s="1"/>
  <c r="C47" i="547"/>
  <c r="H46" i="547"/>
  <c r="E46" i="547"/>
  <c r="T46" i="547"/>
  <c r="K40" i="546"/>
  <c r="L40" i="546" s="1"/>
  <c r="Q40" i="546" s="1"/>
  <c r="AA40" i="546" s="1"/>
  <c r="J41" i="546" s="1"/>
  <c r="N41" i="546" s="1"/>
  <c r="P41" i="546" s="1"/>
  <c r="D45" i="546"/>
  <c r="O44" i="546"/>
  <c r="M44" i="546"/>
  <c r="U44" i="546"/>
  <c r="S44" i="546"/>
  <c r="R44" i="546"/>
  <c r="W43" i="546"/>
  <c r="C48" i="546"/>
  <c r="H47" i="546"/>
  <c r="E47" i="546"/>
  <c r="T47" i="546"/>
  <c r="V42" i="546"/>
  <c r="Y42" i="546" s="1"/>
  <c r="Z42" i="546" s="1"/>
  <c r="V42" i="545"/>
  <c r="Y42" i="545" s="1"/>
  <c r="X42" i="545"/>
  <c r="Z42" i="545" s="1"/>
  <c r="D45" i="545"/>
  <c r="O44" i="545"/>
  <c r="M44" i="545"/>
  <c r="R44" i="545"/>
  <c r="U44" i="545"/>
  <c r="S44" i="545"/>
  <c r="C46" i="545"/>
  <c r="H45" i="545"/>
  <c r="E45" i="545"/>
  <c r="T45" i="545"/>
  <c r="K39" i="545"/>
  <c r="L39" i="545" s="1"/>
  <c r="Q39" i="545" s="1"/>
  <c r="AA39" i="545" s="1"/>
  <c r="J40" i="545" s="1"/>
  <c r="N40" i="545" s="1"/>
  <c r="P40" i="545" s="1"/>
  <c r="W43" i="545"/>
  <c r="X43" i="545" s="1"/>
  <c r="D45" i="544"/>
  <c r="O44" i="544"/>
  <c r="M44" i="544"/>
  <c r="R44" i="544"/>
  <c r="U44" i="544"/>
  <c r="S44" i="544"/>
  <c r="V42" i="544"/>
  <c r="Y42" i="544" s="1"/>
  <c r="C46" i="544"/>
  <c r="H45" i="544"/>
  <c r="E45" i="544"/>
  <c r="T45" i="544"/>
  <c r="X42" i="544"/>
  <c r="K39" i="544"/>
  <c r="L39" i="544" s="1"/>
  <c r="Q39" i="544" s="1"/>
  <c r="AA39" i="544" s="1"/>
  <c r="J40" i="544" s="1"/>
  <c r="N40" i="544" s="1"/>
  <c r="P40" i="544" s="1"/>
  <c r="W43" i="544"/>
  <c r="X43" i="544" s="1"/>
  <c r="K40" i="543"/>
  <c r="L40" i="543" s="1"/>
  <c r="Q40" i="543" s="1"/>
  <c r="AA40" i="543" s="1"/>
  <c r="J41" i="543" s="1"/>
  <c r="N41" i="543" s="1"/>
  <c r="P41" i="543" s="1"/>
  <c r="C47" i="543"/>
  <c r="H46" i="543"/>
  <c r="E46" i="543"/>
  <c r="T46" i="543"/>
  <c r="D45" i="543"/>
  <c r="O44" i="543"/>
  <c r="M44" i="543"/>
  <c r="R44" i="543"/>
  <c r="U44" i="543"/>
  <c r="S44" i="543"/>
  <c r="V42" i="543"/>
  <c r="Y42" i="543" s="1"/>
  <c r="W43" i="543"/>
  <c r="X42" i="543"/>
  <c r="Z42" i="543" s="1"/>
  <c r="W43" i="542"/>
  <c r="X43" i="542" s="1"/>
  <c r="C47" i="542"/>
  <c r="E46" i="542"/>
  <c r="H46" i="542"/>
  <c r="T46" i="542"/>
  <c r="D45" i="542"/>
  <c r="O44" i="542"/>
  <c r="M44" i="542"/>
  <c r="U44" i="542"/>
  <c r="R44" i="542"/>
  <c r="S44" i="542"/>
  <c r="K40" i="542"/>
  <c r="L40" i="542" s="1"/>
  <c r="Q40" i="542" s="1"/>
  <c r="AA40" i="542" s="1"/>
  <c r="J41" i="542" s="1"/>
  <c r="N41" i="542" s="1"/>
  <c r="P41" i="542" s="1"/>
  <c r="V42" i="542"/>
  <c r="Y42" i="542" s="1"/>
  <c r="X42" i="542"/>
  <c r="K40" i="541"/>
  <c r="L40" i="541" s="1"/>
  <c r="Q40" i="541" s="1"/>
  <c r="AA40" i="541" s="1"/>
  <c r="J41" i="541" s="1"/>
  <c r="N41" i="541" s="1"/>
  <c r="P41" i="541" s="1"/>
  <c r="C47" i="541"/>
  <c r="E46" i="541"/>
  <c r="H46" i="541"/>
  <c r="T46" i="541"/>
  <c r="V42" i="541"/>
  <c r="Y42" i="541" s="1"/>
  <c r="X42" i="541"/>
  <c r="Z42" i="541" s="1"/>
  <c r="W43" i="541"/>
  <c r="X43" i="541" s="1"/>
  <c r="D45" i="541"/>
  <c r="O44" i="541"/>
  <c r="M44" i="541"/>
  <c r="U44" i="541"/>
  <c r="R44" i="541"/>
  <c r="S44" i="541"/>
  <c r="K40" i="540"/>
  <c r="L40" i="540" s="1"/>
  <c r="Q40" i="540" s="1"/>
  <c r="AA40" i="540" s="1"/>
  <c r="J41" i="540" s="1"/>
  <c r="N41" i="540" s="1"/>
  <c r="P41" i="540" s="1"/>
  <c r="D45" i="540"/>
  <c r="O44" i="540"/>
  <c r="M44" i="540"/>
  <c r="U44" i="540"/>
  <c r="R44" i="540"/>
  <c r="S44" i="540"/>
  <c r="C47" i="540"/>
  <c r="E46" i="540"/>
  <c r="H46" i="540"/>
  <c r="T46" i="540"/>
  <c r="V42" i="540"/>
  <c r="Y42" i="540" s="1"/>
  <c r="W43" i="540"/>
  <c r="X42" i="540"/>
  <c r="W43" i="539"/>
  <c r="V42" i="539"/>
  <c r="Y42" i="539" s="1"/>
  <c r="C48" i="539"/>
  <c r="E47" i="539"/>
  <c r="H47" i="539"/>
  <c r="T47" i="539"/>
  <c r="D45" i="539"/>
  <c r="O44" i="539"/>
  <c r="M44" i="539"/>
  <c r="R44" i="539"/>
  <c r="U44" i="539"/>
  <c r="S44" i="539"/>
  <c r="X42" i="539"/>
  <c r="K39" i="539"/>
  <c r="L39" i="539" s="1"/>
  <c r="Q39" i="539" s="1"/>
  <c r="AA39" i="539" s="1"/>
  <c r="J40" i="539" s="1"/>
  <c r="N40" i="539" s="1"/>
  <c r="P40" i="539" s="1"/>
  <c r="Z41" i="538"/>
  <c r="K40" i="538"/>
  <c r="L40" i="538" s="1"/>
  <c r="Q40" i="538" s="1"/>
  <c r="AA40" i="538" s="1"/>
  <c r="J41" i="538" s="1"/>
  <c r="N41" i="538" s="1"/>
  <c r="P41" i="538" s="1"/>
  <c r="W43" i="538"/>
  <c r="C47" i="538"/>
  <c r="E46" i="538"/>
  <c r="H46" i="538"/>
  <c r="T46" i="538"/>
  <c r="V42" i="538"/>
  <c r="Y42" i="538" s="1"/>
  <c r="Z42" i="538" s="1"/>
  <c r="D45" i="538"/>
  <c r="O44" i="538"/>
  <c r="M44" i="538"/>
  <c r="S44" i="538"/>
  <c r="U44" i="538"/>
  <c r="R44" i="538"/>
  <c r="W43" i="537"/>
  <c r="V42" i="537"/>
  <c r="Y42" i="537" s="1"/>
  <c r="D45" i="537"/>
  <c r="O44" i="537"/>
  <c r="M44" i="537"/>
  <c r="R44" i="537"/>
  <c r="U44" i="537"/>
  <c r="S44" i="537"/>
  <c r="X42" i="537"/>
  <c r="K39" i="537"/>
  <c r="L39" i="537" s="1"/>
  <c r="Q39" i="537" s="1"/>
  <c r="AA39" i="537" s="1"/>
  <c r="J40" i="537" s="1"/>
  <c r="N40" i="537" s="1"/>
  <c r="P40" i="537" s="1"/>
  <c r="C46" i="537"/>
  <c r="H45" i="537"/>
  <c r="E45" i="537"/>
  <c r="T45" i="537"/>
  <c r="Z41" i="536"/>
  <c r="D45" i="536"/>
  <c r="O44" i="536"/>
  <c r="M44" i="536"/>
  <c r="R44" i="536"/>
  <c r="U44" i="536"/>
  <c r="S44" i="536"/>
  <c r="V42" i="536"/>
  <c r="Y42" i="536" s="1"/>
  <c r="Z42" i="536" s="1"/>
  <c r="C47" i="536"/>
  <c r="H46" i="536"/>
  <c r="E46" i="536"/>
  <c r="T46" i="536"/>
  <c r="X43" i="536"/>
  <c r="W43" i="536"/>
  <c r="K39" i="536"/>
  <c r="L39" i="536" s="1"/>
  <c r="Q39" i="536" s="1"/>
  <c r="AA39" i="536" s="1"/>
  <c r="J40" i="536" s="1"/>
  <c r="N40" i="536" s="1"/>
  <c r="P40" i="536" s="1"/>
  <c r="Z41" i="535"/>
  <c r="K39" i="535"/>
  <c r="L39" i="535" s="1"/>
  <c r="Q39" i="535" s="1"/>
  <c r="AA39" i="535" s="1"/>
  <c r="J40" i="535" s="1"/>
  <c r="N40" i="535" s="1"/>
  <c r="P40" i="535" s="1"/>
  <c r="C46" i="535"/>
  <c r="H45" i="535"/>
  <c r="E45" i="535"/>
  <c r="T45" i="535"/>
  <c r="D45" i="535"/>
  <c r="O44" i="535"/>
  <c r="M44" i="535"/>
  <c r="R44" i="535"/>
  <c r="U44" i="535"/>
  <c r="S44" i="535"/>
  <c r="V42" i="535"/>
  <c r="Y42" i="535" s="1"/>
  <c r="X42" i="535"/>
  <c r="Z42" i="535" s="1"/>
  <c r="W43" i="535"/>
  <c r="X43" i="535" s="1"/>
  <c r="V42" i="534"/>
  <c r="Y42" i="534" s="1"/>
  <c r="Z42" i="534" s="1"/>
  <c r="C46" i="534"/>
  <c r="E45" i="534"/>
  <c r="H45" i="534"/>
  <c r="T45" i="534"/>
  <c r="W43" i="534"/>
  <c r="K40" i="534"/>
  <c r="L40" i="534" s="1"/>
  <c r="Q40" i="534" s="1"/>
  <c r="AA40" i="534" s="1"/>
  <c r="J41" i="534" s="1"/>
  <c r="N41" i="534" s="1"/>
  <c r="P41" i="534" s="1"/>
  <c r="D45" i="534"/>
  <c r="O44" i="534"/>
  <c r="M44" i="534"/>
  <c r="R44" i="534"/>
  <c r="U44" i="534"/>
  <c r="S44" i="534"/>
  <c r="Z41" i="533"/>
  <c r="K40" i="533"/>
  <c r="L40" i="533" s="1"/>
  <c r="Q40" i="533" s="1"/>
  <c r="AA40" i="533" s="1"/>
  <c r="J41" i="533" s="1"/>
  <c r="N41" i="533" s="1"/>
  <c r="P41" i="533" s="1"/>
  <c r="D45" i="533"/>
  <c r="O44" i="533"/>
  <c r="M44" i="533"/>
  <c r="U44" i="533"/>
  <c r="R44" i="533"/>
  <c r="S44" i="533"/>
  <c r="V42" i="533"/>
  <c r="Y42" i="533" s="1"/>
  <c r="Z42" i="533" s="1"/>
  <c r="W43" i="533"/>
  <c r="X43" i="533"/>
  <c r="C47" i="533"/>
  <c r="H46" i="533"/>
  <c r="E46" i="533"/>
  <c r="T46" i="533"/>
  <c r="Z41" i="532"/>
  <c r="K40" i="532"/>
  <c r="L40" i="532" s="1"/>
  <c r="Q40" i="532" s="1"/>
  <c r="AA40" i="532" s="1"/>
  <c r="J41" i="532" s="1"/>
  <c r="N41" i="532" s="1"/>
  <c r="P41" i="532" s="1"/>
  <c r="V42" i="532"/>
  <c r="Y42" i="532" s="1"/>
  <c r="Z42" i="532" s="1"/>
  <c r="W43" i="532"/>
  <c r="C47" i="532"/>
  <c r="E46" i="532"/>
  <c r="H46" i="532"/>
  <c r="T46" i="532"/>
  <c r="D45" i="532"/>
  <c r="O44" i="532"/>
  <c r="M44" i="532"/>
  <c r="R44" i="532"/>
  <c r="U44" i="532"/>
  <c r="S44" i="532"/>
  <c r="Z41" i="531"/>
  <c r="W43" i="531"/>
  <c r="V42" i="531"/>
  <c r="Y42" i="531" s="1"/>
  <c r="X42" i="531"/>
  <c r="Z42" i="531" s="1"/>
  <c r="D45" i="531"/>
  <c r="O44" i="531"/>
  <c r="M44" i="531"/>
  <c r="U44" i="531"/>
  <c r="R44" i="531"/>
  <c r="S44" i="531"/>
  <c r="C47" i="531"/>
  <c r="E46" i="531"/>
  <c r="H46" i="531"/>
  <c r="T46" i="531"/>
  <c r="K40" i="531"/>
  <c r="L40" i="531" s="1"/>
  <c r="Q40" i="531" s="1"/>
  <c r="AA40" i="531" s="1"/>
  <c r="J41" i="531" s="1"/>
  <c r="N41" i="531" s="1"/>
  <c r="P41" i="531" s="1"/>
  <c r="Z41" i="530"/>
  <c r="K40" i="530"/>
  <c r="L40" i="530" s="1"/>
  <c r="Q40" i="530" s="1"/>
  <c r="AA40" i="530" s="1"/>
  <c r="J41" i="530" s="1"/>
  <c r="N41" i="530" s="1"/>
  <c r="P41" i="530" s="1"/>
  <c r="D45" i="530"/>
  <c r="O44" i="530"/>
  <c r="M44" i="530"/>
  <c r="U44" i="530"/>
  <c r="S44" i="530"/>
  <c r="R44" i="530"/>
  <c r="V42" i="530"/>
  <c r="Y42" i="530" s="1"/>
  <c r="X42" i="530"/>
  <c r="Z42" i="530" s="1"/>
  <c r="W43" i="530"/>
  <c r="X43" i="530" s="1"/>
  <c r="C47" i="530"/>
  <c r="H46" i="530"/>
  <c r="E46" i="530"/>
  <c r="T46" i="530"/>
  <c r="K40" i="529"/>
  <c r="L40" i="529" s="1"/>
  <c r="Q40" i="529" s="1"/>
  <c r="AA40" i="529" s="1"/>
  <c r="J41" i="529" s="1"/>
  <c r="N41" i="529" s="1"/>
  <c r="P41" i="529" s="1"/>
  <c r="C47" i="529"/>
  <c r="E46" i="529"/>
  <c r="H46" i="529"/>
  <c r="T46" i="529"/>
  <c r="D45" i="529"/>
  <c r="O44" i="529"/>
  <c r="M44" i="529"/>
  <c r="U44" i="529"/>
  <c r="R44" i="529"/>
  <c r="S44" i="529"/>
  <c r="V42" i="529"/>
  <c r="Y42" i="529" s="1"/>
  <c r="W43" i="529"/>
  <c r="X42" i="529"/>
  <c r="Z42" i="529" s="1"/>
  <c r="Z41" i="528"/>
  <c r="K39" i="528"/>
  <c r="L39" i="528" s="1"/>
  <c r="Q39" i="528" s="1"/>
  <c r="AA39" i="528" s="1"/>
  <c r="J40" i="528" s="1"/>
  <c r="N40" i="528" s="1"/>
  <c r="P40" i="528" s="1"/>
  <c r="D45" i="528"/>
  <c r="O44" i="528"/>
  <c r="M44" i="528"/>
  <c r="R44" i="528"/>
  <c r="U44" i="528"/>
  <c r="S44" i="528"/>
  <c r="V42" i="528"/>
  <c r="Y42" i="528" s="1"/>
  <c r="Z42" i="528" s="1"/>
  <c r="C47" i="528"/>
  <c r="H46" i="528"/>
  <c r="E46" i="528"/>
  <c r="T46" i="528"/>
  <c r="W43" i="528"/>
  <c r="K40" i="527"/>
  <c r="L40" i="527" s="1"/>
  <c r="Q40" i="527" s="1"/>
  <c r="AA40" i="527" s="1"/>
  <c r="J41" i="527" s="1"/>
  <c r="N41" i="527" s="1"/>
  <c r="P41" i="527" s="1"/>
  <c r="C47" i="527"/>
  <c r="H46" i="527"/>
  <c r="E46" i="527"/>
  <c r="T46" i="527"/>
  <c r="M45" i="527"/>
  <c r="D46" i="527"/>
  <c r="O45" i="527"/>
  <c r="R45" i="527"/>
  <c r="U45" i="527"/>
  <c r="S45" i="527"/>
  <c r="V43" i="527"/>
  <c r="Y43" i="527" s="1"/>
  <c r="X43" i="527"/>
  <c r="Z43" i="527" s="1"/>
  <c r="W44" i="527"/>
  <c r="X44" i="527" s="1"/>
  <c r="K40" i="526"/>
  <c r="L40" i="526" s="1"/>
  <c r="Q40" i="526" s="1"/>
  <c r="AA40" i="526" s="1"/>
  <c r="J41" i="526" s="1"/>
  <c r="N41" i="526" s="1"/>
  <c r="P41" i="526" s="1"/>
  <c r="D45" i="526"/>
  <c r="O44" i="526"/>
  <c r="M44" i="526"/>
  <c r="U44" i="526"/>
  <c r="R44" i="526"/>
  <c r="S44" i="526"/>
  <c r="Z42" i="526"/>
  <c r="V42" i="526"/>
  <c r="Y42" i="526" s="1"/>
  <c r="X43" i="526"/>
  <c r="W43" i="526"/>
  <c r="C47" i="526"/>
  <c r="H46" i="526"/>
  <c r="E46" i="526"/>
  <c r="T46" i="526"/>
  <c r="K40" i="525"/>
  <c r="L40" i="525" s="1"/>
  <c r="Q40" i="525" s="1"/>
  <c r="AA40" i="525" s="1"/>
  <c r="J41" i="525" s="1"/>
  <c r="N41" i="525" s="1"/>
  <c r="P41" i="525" s="1"/>
  <c r="D45" i="525"/>
  <c r="O44" i="525"/>
  <c r="M44" i="525"/>
  <c r="R44" i="525"/>
  <c r="S44" i="525"/>
  <c r="U44" i="525"/>
  <c r="W43" i="525"/>
  <c r="X43" i="525" s="1"/>
  <c r="V42" i="525"/>
  <c r="Y42" i="525" s="1"/>
  <c r="Z42" i="525" s="1"/>
  <c r="C49" i="525"/>
  <c r="E48" i="525"/>
  <c r="H48" i="525"/>
  <c r="T48" i="525"/>
  <c r="K40" i="524"/>
  <c r="L40" i="524" s="1"/>
  <c r="Q40" i="524" s="1"/>
  <c r="AA40" i="524" s="1"/>
  <c r="J41" i="524" s="1"/>
  <c r="N41" i="524" s="1"/>
  <c r="P41" i="524" s="1"/>
  <c r="C47" i="524"/>
  <c r="E46" i="524"/>
  <c r="H46" i="524"/>
  <c r="T46" i="524"/>
  <c r="D45" i="524"/>
  <c r="O44" i="524"/>
  <c r="M44" i="524"/>
  <c r="U44" i="524"/>
  <c r="S44" i="524"/>
  <c r="R44" i="524"/>
  <c r="V42" i="524"/>
  <c r="Y42" i="524" s="1"/>
  <c r="X42" i="524"/>
  <c r="W43" i="524"/>
  <c r="X43" i="524" s="1"/>
  <c r="C47" i="523"/>
  <c r="E46" i="523"/>
  <c r="H46" i="523"/>
  <c r="T46" i="523"/>
  <c r="K40" i="523"/>
  <c r="L40" i="523" s="1"/>
  <c r="Q40" i="523" s="1"/>
  <c r="AA40" i="523" s="1"/>
  <c r="J41" i="523" s="1"/>
  <c r="N41" i="523" s="1"/>
  <c r="P41" i="523" s="1"/>
  <c r="W43" i="523"/>
  <c r="X43" i="523" s="1"/>
  <c r="V42" i="523"/>
  <c r="Y42" i="523" s="1"/>
  <c r="X42" i="523"/>
  <c r="Z42" i="523" s="1"/>
  <c r="D45" i="523"/>
  <c r="O44" i="523"/>
  <c r="M44" i="523"/>
  <c r="U44" i="523"/>
  <c r="S44" i="523"/>
  <c r="R44" i="523"/>
  <c r="K40" i="522"/>
  <c r="L40" i="522" s="1"/>
  <c r="Q40" i="522" s="1"/>
  <c r="AA40" i="522" s="1"/>
  <c r="J41" i="522" s="1"/>
  <c r="N41" i="522" s="1"/>
  <c r="P41" i="522" s="1"/>
  <c r="D45" i="522"/>
  <c r="O44" i="522"/>
  <c r="M44" i="522"/>
  <c r="R44" i="522"/>
  <c r="U44" i="522"/>
  <c r="S44" i="522"/>
  <c r="C47" i="522"/>
  <c r="H46" i="522"/>
  <c r="E46" i="522"/>
  <c r="T46" i="522"/>
  <c r="W43" i="522"/>
  <c r="V42" i="522"/>
  <c r="Y42" i="522" s="1"/>
  <c r="Z42" i="522" s="1"/>
  <c r="D45" i="521"/>
  <c r="O44" i="521"/>
  <c r="M44" i="521"/>
  <c r="R44" i="521"/>
  <c r="U44" i="521"/>
  <c r="S44" i="521"/>
  <c r="W43" i="521"/>
  <c r="X43" i="521" s="1"/>
  <c r="K40" i="521"/>
  <c r="L40" i="521" s="1"/>
  <c r="Q40" i="521" s="1"/>
  <c r="AA40" i="521" s="1"/>
  <c r="J41" i="521" s="1"/>
  <c r="N41" i="521" s="1"/>
  <c r="P41" i="521" s="1"/>
  <c r="V42" i="521"/>
  <c r="Y42" i="521" s="1"/>
  <c r="Z42" i="521" s="1"/>
  <c r="C48" i="521"/>
  <c r="H47" i="521"/>
  <c r="E47" i="521"/>
  <c r="T47" i="521"/>
  <c r="K41" i="520"/>
  <c r="L41" i="520" s="1"/>
  <c r="Q41" i="520" s="1"/>
  <c r="AA41" i="520" s="1"/>
  <c r="J42" i="520" s="1"/>
  <c r="N42" i="520" s="1"/>
  <c r="P42" i="520" s="1"/>
  <c r="M44" i="520"/>
  <c r="D45" i="520"/>
  <c r="O44" i="520"/>
  <c r="R44" i="520"/>
  <c r="U44" i="520"/>
  <c r="S44" i="520"/>
  <c r="W43" i="520"/>
  <c r="X43" i="520" s="1"/>
  <c r="V42" i="520"/>
  <c r="Y42" i="520" s="1"/>
  <c r="Z42" i="520" s="1"/>
  <c r="C48" i="520"/>
  <c r="H47" i="520"/>
  <c r="E47" i="520"/>
  <c r="T47" i="520"/>
  <c r="Z42" i="519"/>
  <c r="C47" i="519"/>
  <c r="E46" i="519"/>
  <c r="H46" i="519"/>
  <c r="T46" i="519"/>
  <c r="V43" i="519"/>
  <c r="Y43" i="519" s="1"/>
  <c r="X43" i="519"/>
  <c r="K39" i="519"/>
  <c r="L39" i="519" s="1"/>
  <c r="Q39" i="519" s="1"/>
  <c r="AA39" i="519" s="1"/>
  <c r="J40" i="519" s="1"/>
  <c r="W44" i="519"/>
  <c r="X44" i="519"/>
  <c r="M45" i="519"/>
  <c r="O45" i="519"/>
  <c r="D46" i="519"/>
  <c r="R45" i="519"/>
  <c r="U45" i="519"/>
  <c r="S45" i="519"/>
  <c r="Z41" i="518"/>
  <c r="K40" i="518"/>
  <c r="L40" i="518" s="1"/>
  <c r="Q40" i="518" s="1"/>
  <c r="AA40" i="518" s="1"/>
  <c r="J41" i="518" s="1"/>
  <c r="W43" i="518"/>
  <c r="D45" i="518"/>
  <c r="O44" i="518"/>
  <c r="M44" i="518"/>
  <c r="R44" i="518"/>
  <c r="U44" i="518"/>
  <c r="S44" i="518"/>
  <c r="C47" i="518"/>
  <c r="E46" i="518"/>
  <c r="H46" i="518"/>
  <c r="T46" i="518"/>
  <c r="V42" i="518"/>
  <c r="Y42" i="518" s="1"/>
  <c r="X42" i="518"/>
  <c r="Z42" i="518" s="1"/>
  <c r="K40" i="517"/>
  <c r="L40" i="517" s="1"/>
  <c r="Q40" i="517" s="1"/>
  <c r="AA40" i="517" s="1"/>
  <c r="J41" i="517" s="1"/>
  <c r="W43" i="517"/>
  <c r="V42" i="517"/>
  <c r="Y42" i="517" s="1"/>
  <c r="Z42" i="517" s="1"/>
  <c r="D45" i="517"/>
  <c r="O44" i="517"/>
  <c r="M44" i="517"/>
  <c r="S44" i="517"/>
  <c r="R44" i="517"/>
  <c r="U44" i="517"/>
  <c r="C47" i="517"/>
  <c r="H46" i="517"/>
  <c r="E46" i="517"/>
  <c r="T46" i="517"/>
  <c r="Z41" i="516"/>
  <c r="K40" i="516"/>
  <c r="L40" i="516" s="1"/>
  <c r="Q40" i="516" s="1"/>
  <c r="AA40" i="516" s="1"/>
  <c r="J41" i="516" s="1"/>
  <c r="C47" i="516"/>
  <c r="H46" i="516"/>
  <c r="E46" i="516"/>
  <c r="T46" i="516"/>
  <c r="W43" i="516"/>
  <c r="M44" i="516"/>
  <c r="D45" i="516"/>
  <c r="O44" i="516"/>
  <c r="R44" i="516"/>
  <c r="U44" i="516"/>
  <c r="S44" i="516"/>
  <c r="V42" i="516"/>
  <c r="Y42" i="516" s="1"/>
  <c r="X42" i="516"/>
  <c r="Z42" i="516" s="1"/>
  <c r="K39" i="515"/>
  <c r="L39" i="515" s="1"/>
  <c r="Q39" i="515" s="1"/>
  <c r="AA39" i="515" s="1"/>
  <c r="J40" i="515" s="1"/>
  <c r="W43" i="515"/>
  <c r="C46" i="515"/>
  <c r="H45" i="515"/>
  <c r="E45" i="515"/>
  <c r="T45" i="515"/>
  <c r="D45" i="515"/>
  <c r="O44" i="515"/>
  <c r="M44" i="515"/>
  <c r="R44" i="515"/>
  <c r="U44" i="515"/>
  <c r="S44" i="515"/>
  <c r="V42" i="515"/>
  <c r="Y42" i="515" s="1"/>
  <c r="Z42" i="515" s="1"/>
  <c r="W43" i="514"/>
  <c r="C46" i="514"/>
  <c r="E45" i="514"/>
  <c r="H45" i="514"/>
  <c r="T45" i="514"/>
  <c r="D45" i="514"/>
  <c r="O44" i="514"/>
  <c r="M44" i="514"/>
  <c r="R44" i="514"/>
  <c r="U44" i="514"/>
  <c r="S44" i="514"/>
  <c r="V42" i="514"/>
  <c r="Y42" i="514" s="1"/>
  <c r="X42" i="514"/>
  <c r="K39" i="514"/>
  <c r="L39" i="514" s="1"/>
  <c r="Q39" i="514" s="1"/>
  <c r="AA39" i="514" s="1"/>
  <c r="J40" i="514" s="1"/>
  <c r="P43" i="513"/>
  <c r="K41" i="513"/>
  <c r="L41" i="513" s="1"/>
  <c r="Q41" i="513" s="1"/>
  <c r="AA41" i="513" s="1"/>
  <c r="J42" i="513" s="1"/>
  <c r="M44" i="513"/>
  <c r="O44" i="513"/>
  <c r="D45" i="513"/>
  <c r="S44" i="513"/>
  <c r="U44" i="513"/>
  <c r="R44" i="513"/>
  <c r="C47" i="513"/>
  <c r="H46" i="513"/>
  <c r="E46" i="513"/>
  <c r="T46" i="513"/>
  <c r="V42" i="513"/>
  <c r="Y42" i="513" s="1"/>
  <c r="X42" i="513"/>
  <c r="Z42" i="513" s="1"/>
  <c r="W43" i="513"/>
  <c r="D45" i="512"/>
  <c r="O44" i="512"/>
  <c r="M44" i="512"/>
  <c r="R44" i="512"/>
  <c r="U44" i="512"/>
  <c r="S44" i="512"/>
  <c r="Z42" i="512"/>
  <c r="V42" i="512"/>
  <c r="Y42" i="512" s="1"/>
  <c r="W43" i="512"/>
  <c r="K39" i="512"/>
  <c r="L39" i="512" s="1"/>
  <c r="Q39" i="512" s="1"/>
  <c r="AA39" i="512" s="1"/>
  <c r="J40" i="512" s="1"/>
  <c r="P43" i="512"/>
  <c r="C46" i="512"/>
  <c r="E45" i="512"/>
  <c r="H45" i="512"/>
  <c r="T45" i="512"/>
  <c r="K40" i="511"/>
  <c r="L40" i="511" s="1"/>
  <c r="Q40" i="511" s="1"/>
  <c r="AA40" i="511" s="1"/>
  <c r="J41" i="511" s="1"/>
  <c r="D45" i="511"/>
  <c r="O44" i="511"/>
  <c r="M44" i="511"/>
  <c r="S44" i="511"/>
  <c r="U44" i="511"/>
  <c r="R44" i="511"/>
  <c r="C47" i="511"/>
  <c r="E46" i="511"/>
  <c r="H46" i="511"/>
  <c r="T46" i="511"/>
  <c r="V42" i="511"/>
  <c r="Y42" i="511" s="1"/>
  <c r="W43" i="511"/>
  <c r="X42" i="511"/>
  <c r="Z42" i="511" s="1"/>
  <c r="D45" i="510"/>
  <c r="O44" i="510"/>
  <c r="M44" i="510"/>
  <c r="R44" i="510"/>
  <c r="U44" i="510"/>
  <c r="S44" i="510"/>
  <c r="P43" i="510"/>
  <c r="C46" i="510"/>
  <c r="E45" i="510"/>
  <c r="H45" i="510"/>
  <c r="T45" i="510"/>
  <c r="K39" i="510"/>
  <c r="L39" i="510" s="1"/>
  <c r="Q39" i="510" s="1"/>
  <c r="AA39" i="510" s="1"/>
  <c r="J40" i="510" s="1"/>
  <c r="V42" i="510"/>
  <c r="Y42" i="510" s="1"/>
  <c r="X42" i="510"/>
  <c r="Z42" i="510" s="1"/>
  <c r="X43" i="510"/>
  <c r="W43" i="510"/>
  <c r="Z41" i="509"/>
  <c r="C47" i="509"/>
  <c r="H46" i="509"/>
  <c r="E46" i="509"/>
  <c r="T46" i="509"/>
  <c r="D45" i="509"/>
  <c r="O44" i="509"/>
  <c r="M44" i="509"/>
  <c r="U44" i="509"/>
  <c r="S44" i="509"/>
  <c r="R44" i="509"/>
  <c r="K40" i="509"/>
  <c r="L40" i="509" s="1"/>
  <c r="Q40" i="509" s="1"/>
  <c r="AA40" i="509" s="1"/>
  <c r="J41" i="509" s="1"/>
  <c r="N41" i="509" s="1"/>
  <c r="P41" i="509" s="1"/>
  <c r="V42" i="509"/>
  <c r="Y42" i="509" s="1"/>
  <c r="Z42" i="509" s="1"/>
  <c r="W43" i="509"/>
  <c r="Z41" i="508"/>
  <c r="K40" i="508"/>
  <c r="L40" i="508" s="1"/>
  <c r="Q40" i="508" s="1"/>
  <c r="AA40" i="508" s="1"/>
  <c r="J41" i="508" s="1"/>
  <c r="N41" i="508" s="1"/>
  <c r="P41" i="508" s="1"/>
  <c r="V42" i="508"/>
  <c r="Y42" i="508" s="1"/>
  <c r="Z42" i="508" s="1"/>
  <c r="C47" i="508"/>
  <c r="H46" i="508"/>
  <c r="E46" i="508"/>
  <c r="T46" i="508"/>
  <c r="W43" i="508"/>
  <c r="D45" i="508"/>
  <c r="O44" i="508"/>
  <c r="M44" i="508"/>
  <c r="U44" i="508"/>
  <c r="R44" i="508"/>
  <c r="S44" i="508"/>
  <c r="K40" i="507"/>
  <c r="L40" i="507" s="1"/>
  <c r="Q40" i="507" s="1"/>
  <c r="AA40" i="507" s="1"/>
  <c r="J41" i="507" s="1"/>
  <c r="N41" i="507" s="1"/>
  <c r="P41" i="507" s="1"/>
  <c r="W43" i="507"/>
  <c r="C47" i="507"/>
  <c r="H46" i="507"/>
  <c r="E46" i="507"/>
  <c r="T46" i="507"/>
  <c r="D45" i="507"/>
  <c r="O44" i="507"/>
  <c r="M44" i="507"/>
  <c r="R44" i="507"/>
  <c r="U44" i="507"/>
  <c r="S44" i="507"/>
  <c r="V42" i="507"/>
  <c r="Y42" i="507" s="1"/>
  <c r="X42" i="507"/>
  <c r="K40" i="506"/>
  <c r="L40" i="506" s="1"/>
  <c r="Q40" i="506" s="1"/>
  <c r="AA40" i="506" s="1"/>
  <c r="J41" i="506" s="1"/>
  <c r="N41" i="506" s="1"/>
  <c r="P41" i="506" s="1"/>
  <c r="C47" i="506"/>
  <c r="H46" i="506"/>
  <c r="E46" i="506"/>
  <c r="T46" i="506"/>
  <c r="D45" i="506"/>
  <c r="O44" i="506"/>
  <c r="M44" i="506"/>
  <c r="U44" i="506"/>
  <c r="R44" i="506"/>
  <c r="S44" i="506"/>
  <c r="V42" i="506"/>
  <c r="Y42" i="506" s="1"/>
  <c r="X42" i="506"/>
  <c r="X43" i="506"/>
  <c r="W43" i="506"/>
  <c r="P43" i="506"/>
  <c r="Z41" i="505"/>
  <c r="K40" i="505"/>
  <c r="L40" i="505" s="1"/>
  <c r="Q40" i="505" s="1"/>
  <c r="AA40" i="505" s="1"/>
  <c r="J41" i="505" s="1"/>
  <c r="D45" i="505"/>
  <c r="O44" i="505"/>
  <c r="M44" i="505"/>
  <c r="R44" i="505"/>
  <c r="U44" i="505"/>
  <c r="S44" i="505"/>
  <c r="C47" i="505"/>
  <c r="E46" i="505"/>
  <c r="H46" i="505"/>
  <c r="T46" i="505"/>
  <c r="W43" i="505"/>
  <c r="V42" i="505"/>
  <c r="Y42" i="505" s="1"/>
  <c r="Z42" i="505" s="1"/>
  <c r="Z41" i="504"/>
  <c r="K40" i="504"/>
  <c r="L40" i="504" s="1"/>
  <c r="Q40" i="504" s="1"/>
  <c r="AA40" i="504" s="1"/>
  <c r="J41" i="504" s="1"/>
  <c r="N41" i="504" s="1"/>
  <c r="P41" i="504" s="1"/>
  <c r="C47" i="504"/>
  <c r="E46" i="504"/>
  <c r="H46" i="504"/>
  <c r="T46" i="504"/>
  <c r="W43" i="504"/>
  <c r="X43" i="504" s="1"/>
  <c r="V42" i="504"/>
  <c r="Y42" i="504" s="1"/>
  <c r="X42" i="504"/>
  <c r="Z42" i="504" s="1"/>
  <c r="D45" i="504"/>
  <c r="O44" i="504"/>
  <c r="M44" i="504"/>
  <c r="U44" i="504"/>
  <c r="R44" i="504"/>
  <c r="S44" i="504"/>
  <c r="K40" i="503"/>
  <c r="L40" i="503" s="1"/>
  <c r="Q40" i="503" s="1"/>
  <c r="AA40" i="503" s="1"/>
  <c r="J41" i="503" s="1"/>
  <c r="N41" i="503" s="1"/>
  <c r="P41" i="503" s="1"/>
  <c r="D45" i="503"/>
  <c r="O44" i="503"/>
  <c r="M44" i="503"/>
  <c r="U44" i="503"/>
  <c r="S44" i="503"/>
  <c r="R44" i="503"/>
  <c r="C47" i="503"/>
  <c r="E46" i="503"/>
  <c r="H46" i="503"/>
  <c r="T46" i="503"/>
  <c r="W43" i="503"/>
  <c r="V42" i="503"/>
  <c r="Y42" i="503" s="1"/>
  <c r="X42" i="503"/>
  <c r="Z42" i="503" s="1"/>
  <c r="K39" i="502"/>
  <c r="L39" i="502" s="1"/>
  <c r="Q39" i="502" s="1"/>
  <c r="AA39" i="502" s="1"/>
  <c r="J40" i="502" s="1"/>
  <c r="N40" i="502" s="1"/>
  <c r="P40" i="502" s="1"/>
  <c r="C47" i="502"/>
  <c r="H46" i="502"/>
  <c r="E46" i="502"/>
  <c r="T46" i="502"/>
  <c r="D45" i="502"/>
  <c r="O44" i="502"/>
  <c r="M44" i="502"/>
  <c r="R44" i="502"/>
  <c r="U44" i="502"/>
  <c r="S44" i="502"/>
  <c r="W43" i="502"/>
  <c r="V42" i="502"/>
  <c r="Y42" i="502" s="1"/>
  <c r="Z42" i="502" s="1"/>
  <c r="K40" i="501"/>
  <c r="L40" i="501" s="1"/>
  <c r="Q40" i="501" s="1"/>
  <c r="AA40" i="501" s="1"/>
  <c r="J41" i="501" s="1"/>
  <c r="N41" i="501" s="1"/>
  <c r="P41" i="501" s="1"/>
  <c r="W43" i="501"/>
  <c r="V42" i="501"/>
  <c r="Y42" i="501" s="1"/>
  <c r="Z42" i="501" s="1"/>
  <c r="C47" i="501"/>
  <c r="H46" i="501"/>
  <c r="E46" i="501"/>
  <c r="T46" i="501"/>
  <c r="Z41" i="500"/>
  <c r="D45" i="501"/>
  <c r="O44" i="501"/>
  <c r="M44" i="501"/>
  <c r="U44" i="501"/>
  <c r="R44" i="501"/>
  <c r="S44" i="501"/>
  <c r="P43" i="500"/>
  <c r="W43" i="500"/>
  <c r="V42" i="500"/>
  <c r="Y42" i="500" s="1"/>
  <c r="Z42" i="500" s="1"/>
  <c r="D45" i="500"/>
  <c r="O44" i="500"/>
  <c r="M44" i="500"/>
  <c r="R44" i="500"/>
  <c r="U44" i="500"/>
  <c r="S44" i="500"/>
  <c r="K39" i="500"/>
  <c r="L39" i="500" s="1"/>
  <c r="Q39" i="500" s="1"/>
  <c r="AA39" i="500" s="1"/>
  <c r="J40" i="500" s="1"/>
  <c r="N40" i="500" s="1"/>
  <c r="P40" i="500" s="1"/>
  <c r="C46" i="500"/>
  <c r="H45" i="500"/>
  <c r="E45" i="500"/>
  <c r="T45" i="500"/>
  <c r="W43" i="499"/>
  <c r="X43" i="499" s="1"/>
  <c r="V42" i="499"/>
  <c r="Y42" i="499" s="1"/>
  <c r="X42" i="499"/>
  <c r="Z42" i="499" s="1"/>
  <c r="D45" i="499"/>
  <c r="O44" i="499"/>
  <c r="M44" i="499"/>
  <c r="R44" i="499"/>
  <c r="U44" i="499"/>
  <c r="S44" i="499"/>
  <c r="C47" i="499"/>
  <c r="H46" i="499"/>
  <c r="E46" i="499"/>
  <c r="T46" i="499"/>
  <c r="K39" i="499"/>
  <c r="L39" i="499" s="1"/>
  <c r="Q39" i="499" s="1"/>
  <c r="AA39" i="499" s="1"/>
  <c r="J40" i="499" s="1"/>
  <c r="N40" i="499" s="1"/>
  <c r="P40" i="499" s="1"/>
  <c r="C48" i="498"/>
  <c r="E47" i="498"/>
  <c r="H47" i="498"/>
  <c r="T47" i="498"/>
  <c r="W43" i="498"/>
  <c r="X43" i="498" s="1"/>
  <c r="V42" i="498"/>
  <c r="Y42" i="498" s="1"/>
  <c r="X42" i="498"/>
  <c r="D45" i="498"/>
  <c r="O44" i="498"/>
  <c r="M44" i="498"/>
  <c r="R44" i="498"/>
  <c r="U44" i="498"/>
  <c r="S44" i="498"/>
  <c r="K39" i="498"/>
  <c r="L39" i="498" s="1"/>
  <c r="Q39" i="498" s="1"/>
  <c r="AA39" i="498" s="1"/>
  <c r="J40" i="498" s="1"/>
  <c r="N40" i="498" s="1"/>
  <c r="P40" i="498" s="1"/>
  <c r="Z41" i="497"/>
  <c r="K40" i="497"/>
  <c r="L40" i="497" s="1"/>
  <c r="Q40" i="497" s="1"/>
  <c r="AA40" i="497" s="1"/>
  <c r="J41" i="497" s="1"/>
  <c r="N41" i="497" s="1"/>
  <c r="P41" i="497" s="1"/>
  <c r="D45" i="497"/>
  <c r="O44" i="497"/>
  <c r="M44" i="497"/>
  <c r="U44" i="497"/>
  <c r="R44" i="497"/>
  <c r="S44" i="497"/>
  <c r="W43" i="497"/>
  <c r="C47" i="497"/>
  <c r="E46" i="497"/>
  <c r="H46" i="497"/>
  <c r="T46" i="497"/>
  <c r="V42" i="497"/>
  <c r="Y42" i="497" s="1"/>
  <c r="Z42" i="497" s="1"/>
  <c r="W43" i="496"/>
  <c r="V42" i="496"/>
  <c r="Y42" i="496" s="1"/>
  <c r="X42" i="496"/>
  <c r="Z42" i="496" s="1"/>
  <c r="C46" i="496"/>
  <c r="H45" i="496"/>
  <c r="E45" i="496"/>
  <c r="T45" i="496"/>
  <c r="D45" i="496"/>
  <c r="O44" i="496"/>
  <c r="M44" i="496"/>
  <c r="R44" i="496"/>
  <c r="U44" i="496"/>
  <c r="S44" i="496"/>
  <c r="K39" i="496"/>
  <c r="L39" i="496" s="1"/>
  <c r="Q39" i="496" s="1"/>
  <c r="AA39" i="496" s="1"/>
  <c r="J40" i="496" s="1"/>
  <c r="N40" i="496" s="1"/>
  <c r="P40" i="496" s="1"/>
  <c r="K40" i="495"/>
  <c r="L40" i="495" s="1"/>
  <c r="Q40" i="495" s="1"/>
  <c r="AA40" i="495" s="1"/>
  <c r="J41" i="495" s="1"/>
  <c r="N41" i="495" s="1"/>
  <c r="P41" i="495" s="1"/>
  <c r="D45" i="495"/>
  <c r="O44" i="495"/>
  <c r="M44" i="495"/>
  <c r="U44" i="495"/>
  <c r="S44" i="495"/>
  <c r="R44" i="495"/>
  <c r="V42" i="495"/>
  <c r="Y42" i="495" s="1"/>
  <c r="C49" i="495"/>
  <c r="E48" i="495"/>
  <c r="H48" i="495"/>
  <c r="T48" i="495"/>
  <c r="X42" i="495"/>
  <c r="Z42" i="495" s="1"/>
  <c r="W43" i="495"/>
  <c r="X43" i="495" s="1"/>
  <c r="K40" i="494"/>
  <c r="L40" i="494" s="1"/>
  <c r="Q40" i="494" s="1"/>
  <c r="AA40" i="494" s="1"/>
  <c r="J41" i="494" s="1"/>
  <c r="C47" i="494"/>
  <c r="E46" i="494"/>
  <c r="H46" i="494"/>
  <c r="T46" i="494"/>
  <c r="W43" i="494"/>
  <c r="D45" i="494"/>
  <c r="O44" i="494"/>
  <c r="M44" i="494"/>
  <c r="U44" i="494"/>
  <c r="R44" i="494"/>
  <c r="S44" i="494"/>
  <c r="V42" i="494"/>
  <c r="Y42" i="494" s="1"/>
  <c r="X42" i="494"/>
  <c r="D45" i="493"/>
  <c r="O44" i="493"/>
  <c r="M44" i="493"/>
  <c r="R44" i="493"/>
  <c r="U44" i="493"/>
  <c r="S44" i="493"/>
  <c r="C46" i="493"/>
  <c r="E45" i="493"/>
  <c r="H45" i="493"/>
  <c r="T45" i="493"/>
  <c r="V42" i="493"/>
  <c r="Y42" i="493" s="1"/>
  <c r="X42" i="493"/>
  <c r="Z42" i="493" s="1"/>
  <c r="X43" i="493"/>
  <c r="W43" i="493"/>
  <c r="K39" i="493"/>
  <c r="L39" i="493" s="1"/>
  <c r="Q39" i="493" s="1"/>
  <c r="AA39" i="493" s="1"/>
  <c r="J40" i="493" s="1"/>
  <c r="K40" i="492"/>
  <c r="L40" i="492" s="1"/>
  <c r="Q40" i="492" s="1"/>
  <c r="AA40" i="492" s="1"/>
  <c r="J41" i="492" s="1"/>
  <c r="W43" i="492"/>
  <c r="C47" i="492"/>
  <c r="E46" i="492"/>
  <c r="H46" i="492"/>
  <c r="T46" i="492"/>
  <c r="V42" i="492"/>
  <c r="Y42" i="492" s="1"/>
  <c r="X42" i="492"/>
  <c r="D45" i="492"/>
  <c r="O44" i="492"/>
  <c r="M44" i="492"/>
  <c r="R44" i="492"/>
  <c r="S44" i="492"/>
  <c r="U44" i="492"/>
  <c r="K40" i="491"/>
  <c r="L40" i="491" s="1"/>
  <c r="Q40" i="491" s="1"/>
  <c r="AA40" i="491" s="1"/>
  <c r="J41" i="491" s="1"/>
  <c r="C47" i="491"/>
  <c r="E46" i="491"/>
  <c r="H46" i="491"/>
  <c r="T46" i="491"/>
  <c r="Z42" i="491"/>
  <c r="V42" i="491"/>
  <c r="Y42" i="491" s="1"/>
  <c r="W43" i="491"/>
  <c r="D45" i="491"/>
  <c r="O44" i="491"/>
  <c r="M44" i="491"/>
  <c r="U44" i="491"/>
  <c r="R44" i="491"/>
  <c r="S44" i="491"/>
  <c r="Z41" i="490"/>
  <c r="W43" i="490"/>
  <c r="D45" i="490"/>
  <c r="O44" i="490"/>
  <c r="M44" i="490"/>
  <c r="R44" i="490"/>
  <c r="U44" i="490"/>
  <c r="S44" i="490"/>
  <c r="C48" i="490"/>
  <c r="E47" i="490"/>
  <c r="H47" i="490"/>
  <c r="T47" i="490"/>
  <c r="V42" i="490"/>
  <c r="Y42" i="490" s="1"/>
  <c r="X42" i="490"/>
  <c r="K39" i="490"/>
  <c r="L39" i="490" s="1"/>
  <c r="Q39" i="490" s="1"/>
  <c r="AA39" i="490" s="1"/>
  <c r="J40" i="490" s="1"/>
  <c r="Z41" i="489"/>
  <c r="K40" i="489"/>
  <c r="L40" i="489" s="1"/>
  <c r="Q40" i="489" s="1"/>
  <c r="AA40" i="489" s="1"/>
  <c r="J41" i="489" s="1"/>
  <c r="N41" i="489" s="1"/>
  <c r="P41" i="489" s="1"/>
  <c r="W43" i="489"/>
  <c r="M44" i="489"/>
  <c r="D45" i="489"/>
  <c r="O44" i="489"/>
  <c r="R44" i="489"/>
  <c r="U44" i="489"/>
  <c r="S44" i="489"/>
  <c r="V42" i="489"/>
  <c r="Y42" i="489" s="1"/>
  <c r="C47" i="489"/>
  <c r="H46" i="489"/>
  <c r="E46" i="489"/>
  <c r="T46" i="489"/>
  <c r="X42" i="489"/>
  <c r="Z42" i="489" s="1"/>
  <c r="K40" i="488"/>
  <c r="L40" i="488" s="1"/>
  <c r="Q40" i="488" s="1"/>
  <c r="AA40" i="488" s="1"/>
  <c r="J41" i="488" s="1"/>
  <c r="N41" i="488" s="1"/>
  <c r="P41" i="488" s="1"/>
  <c r="W43" i="488"/>
  <c r="V42" i="488"/>
  <c r="Y42" i="488" s="1"/>
  <c r="X42" i="488"/>
  <c r="D45" i="488"/>
  <c r="O44" i="488"/>
  <c r="M44" i="488"/>
  <c r="U44" i="488"/>
  <c r="R44" i="488"/>
  <c r="S44" i="488"/>
  <c r="C46" i="488"/>
  <c r="H45" i="488"/>
  <c r="E45" i="488"/>
  <c r="T45" i="488"/>
  <c r="Z41" i="487"/>
  <c r="C46" i="487"/>
  <c r="H45" i="487"/>
  <c r="E45" i="487"/>
  <c r="T45" i="487"/>
  <c r="V42" i="487"/>
  <c r="Y42" i="487" s="1"/>
  <c r="X42" i="487"/>
  <c r="Z42" i="487" s="1"/>
  <c r="W43" i="487"/>
  <c r="D45" i="487"/>
  <c r="O44" i="487"/>
  <c r="M44" i="487"/>
  <c r="R44" i="487"/>
  <c r="U44" i="487"/>
  <c r="S44" i="487"/>
  <c r="K39" i="487"/>
  <c r="L39" i="487" s="1"/>
  <c r="Q39" i="487" s="1"/>
  <c r="AA39" i="487" s="1"/>
  <c r="J40" i="487" s="1"/>
  <c r="N40" i="487" s="1"/>
  <c r="P40" i="487" s="1"/>
  <c r="K40" i="486"/>
  <c r="L40" i="486" s="1"/>
  <c r="Q40" i="486" s="1"/>
  <c r="AA40" i="486" s="1"/>
  <c r="J41" i="486" s="1"/>
  <c r="N41" i="486" s="1"/>
  <c r="P41" i="486" s="1"/>
  <c r="W43" i="486"/>
  <c r="X43" i="486" s="1"/>
  <c r="D45" i="486"/>
  <c r="O44" i="486"/>
  <c r="M44" i="486"/>
  <c r="R44" i="486"/>
  <c r="U44" i="486"/>
  <c r="S44" i="486"/>
  <c r="C47" i="486"/>
  <c r="H46" i="486"/>
  <c r="E46" i="486"/>
  <c r="T46" i="486"/>
  <c r="V42" i="486"/>
  <c r="Y42" i="486" s="1"/>
  <c r="Z42" i="486" s="1"/>
  <c r="K41" i="485"/>
  <c r="L41" i="485" s="1"/>
  <c r="Q41" i="485" s="1"/>
  <c r="AA41" i="485" s="1"/>
  <c r="J42" i="485" s="1"/>
  <c r="N42" i="485" s="1"/>
  <c r="P42" i="485" s="1"/>
  <c r="W43" i="485"/>
  <c r="X43" i="485" s="1"/>
  <c r="D45" i="485"/>
  <c r="O44" i="485"/>
  <c r="M44" i="485"/>
  <c r="S44" i="485"/>
  <c r="U44" i="485"/>
  <c r="R44" i="485"/>
  <c r="V42" i="485"/>
  <c r="Y42" i="485" s="1"/>
  <c r="Z42" i="485" s="1"/>
  <c r="C48" i="485"/>
  <c r="H47" i="485"/>
  <c r="E47" i="485"/>
  <c r="T47" i="485"/>
  <c r="M35" i="4"/>
  <c r="U35" i="4"/>
  <c r="H6" i="4"/>
  <c r="S22" i="4" s="1"/>
  <c r="Y22" i="4" s="1"/>
  <c r="Z22" i="4" s="1"/>
  <c r="R35" i="4"/>
  <c r="S35" i="4"/>
  <c r="W34" i="4"/>
  <c r="V34" i="4" s="1"/>
  <c r="Y34" i="4" s="1"/>
  <c r="X33" i="4"/>
  <c r="O35" i="4"/>
  <c r="C39" i="4"/>
  <c r="C40" i="4" s="1"/>
  <c r="H40" i="4" s="1"/>
  <c r="E38" i="4"/>
  <c r="B39" i="4"/>
  <c r="D36" i="4"/>
  <c r="A38" i="4"/>
  <c r="K40" i="548" l="1"/>
  <c r="L40" i="548" s="1"/>
  <c r="Q40" i="548" s="1"/>
  <c r="AA40" i="548" s="1"/>
  <c r="J41" i="548" s="1"/>
  <c r="N41" i="548" s="1"/>
  <c r="P41" i="548" s="1"/>
  <c r="M45" i="548"/>
  <c r="D46" i="548"/>
  <c r="O45" i="548"/>
  <c r="R45" i="548"/>
  <c r="U45" i="548"/>
  <c r="S45" i="548"/>
  <c r="V43" i="548"/>
  <c r="Y43" i="548" s="1"/>
  <c r="W44" i="548"/>
  <c r="X44" i="548" s="1"/>
  <c r="X43" i="548"/>
  <c r="C50" i="548"/>
  <c r="E49" i="548"/>
  <c r="H49" i="548"/>
  <c r="T49" i="548"/>
  <c r="K41" i="547"/>
  <c r="L41" i="547" s="1"/>
  <c r="Q41" i="547" s="1"/>
  <c r="AA41" i="547" s="1"/>
  <c r="J42" i="547" s="1"/>
  <c r="N42" i="547" s="1"/>
  <c r="P42" i="547" s="1"/>
  <c r="C48" i="547"/>
  <c r="H47" i="547"/>
  <c r="E47" i="547"/>
  <c r="T47" i="547"/>
  <c r="W44" i="547"/>
  <c r="X44" i="547" s="1"/>
  <c r="V43" i="547"/>
  <c r="Y43" i="547" s="1"/>
  <c r="X43" i="547"/>
  <c r="M45" i="547"/>
  <c r="D46" i="547"/>
  <c r="O45" i="547"/>
  <c r="U45" i="547"/>
  <c r="S45" i="547"/>
  <c r="R45" i="547"/>
  <c r="K41" i="546"/>
  <c r="L41" i="546" s="1"/>
  <c r="Q41" i="546" s="1"/>
  <c r="AA41" i="546" s="1"/>
  <c r="J42" i="546" s="1"/>
  <c r="N42" i="546" s="1"/>
  <c r="P42" i="546" s="1"/>
  <c r="W44" i="546"/>
  <c r="X44" i="546" s="1"/>
  <c r="C49" i="546"/>
  <c r="E48" i="546"/>
  <c r="H48" i="546"/>
  <c r="T48" i="546"/>
  <c r="V43" i="546"/>
  <c r="Y43" i="546" s="1"/>
  <c r="M45" i="546"/>
  <c r="D46" i="546"/>
  <c r="O45" i="546"/>
  <c r="U45" i="546"/>
  <c r="S45" i="546"/>
  <c r="R45" i="546"/>
  <c r="X43" i="546"/>
  <c r="K40" i="545"/>
  <c r="L40" i="545" s="1"/>
  <c r="Q40" i="545" s="1"/>
  <c r="AA40" i="545" s="1"/>
  <c r="J41" i="545" s="1"/>
  <c r="N41" i="545" s="1"/>
  <c r="P41" i="545" s="1"/>
  <c r="W44" i="545"/>
  <c r="X44" i="545" s="1"/>
  <c r="V43" i="545"/>
  <c r="Y43" i="545" s="1"/>
  <c r="Z43" i="545" s="1"/>
  <c r="C47" i="545"/>
  <c r="H46" i="545"/>
  <c r="E46" i="545"/>
  <c r="T46" i="545"/>
  <c r="M45" i="545"/>
  <c r="D46" i="545"/>
  <c r="O45" i="545"/>
  <c r="R45" i="545"/>
  <c r="U45" i="545"/>
  <c r="S45" i="545"/>
  <c r="Z42" i="544"/>
  <c r="K40" i="544"/>
  <c r="L40" i="544" s="1"/>
  <c r="Q40" i="544" s="1"/>
  <c r="AA40" i="544" s="1"/>
  <c r="J41" i="544" s="1"/>
  <c r="N41" i="544" s="1"/>
  <c r="P41" i="544" s="1"/>
  <c r="W44" i="544"/>
  <c r="X44" i="544" s="1"/>
  <c r="C47" i="544"/>
  <c r="H46" i="544"/>
  <c r="E46" i="544"/>
  <c r="T46" i="544"/>
  <c r="V43" i="544"/>
  <c r="Y43" i="544" s="1"/>
  <c r="Z43" i="544" s="1"/>
  <c r="M45" i="544"/>
  <c r="D46" i="544"/>
  <c r="O45" i="544"/>
  <c r="R45" i="544"/>
  <c r="U45" i="544"/>
  <c r="S45" i="544"/>
  <c r="K41" i="543"/>
  <c r="L41" i="543" s="1"/>
  <c r="Q41" i="543" s="1"/>
  <c r="AA41" i="543" s="1"/>
  <c r="J42" i="543" s="1"/>
  <c r="N42" i="543" s="1"/>
  <c r="P42" i="543" s="1"/>
  <c r="W44" i="543"/>
  <c r="X44" i="543"/>
  <c r="C48" i="543"/>
  <c r="E47" i="543"/>
  <c r="H47" i="543"/>
  <c r="T47" i="543"/>
  <c r="V43" i="543"/>
  <c r="Y43" i="543" s="1"/>
  <c r="X43" i="543"/>
  <c r="M45" i="543"/>
  <c r="D46" i="543"/>
  <c r="O45" i="543"/>
  <c r="U45" i="543"/>
  <c r="R45" i="543"/>
  <c r="S45" i="543"/>
  <c r="Z42" i="542"/>
  <c r="K41" i="542"/>
  <c r="L41" i="542" s="1"/>
  <c r="Q41" i="542" s="1"/>
  <c r="AA41" i="542" s="1"/>
  <c r="J42" i="542" s="1"/>
  <c r="N42" i="542" s="1"/>
  <c r="P42" i="542" s="1"/>
  <c r="W44" i="542"/>
  <c r="X44" i="542" s="1"/>
  <c r="C48" i="542"/>
  <c r="E47" i="542"/>
  <c r="H47" i="542"/>
  <c r="T47" i="542"/>
  <c r="V43" i="542"/>
  <c r="Y43" i="542" s="1"/>
  <c r="Z43" i="542" s="1"/>
  <c r="M45" i="542"/>
  <c r="O45" i="542"/>
  <c r="D46" i="542"/>
  <c r="R45" i="542"/>
  <c r="U45" i="542"/>
  <c r="S45" i="542"/>
  <c r="K41" i="541"/>
  <c r="L41" i="541" s="1"/>
  <c r="Q41" i="541" s="1"/>
  <c r="AA41" i="541" s="1"/>
  <c r="J42" i="541" s="1"/>
  <c r="N42" i="541" s="1"/>
  <c r="P42" i="541" s="1"/>
  <c r="M45" i="541"/>
  <c r="D46" i="541"/>
  <c r="O45" i="541"/>
  <c r="U45" i="541"/>
  <c r="S45" i="541"/>
  <c r="R45" i="541"/>
  <c r="V43" i="541"/>
  <c r="Y43" i="541" s="1"/>
  <c r="Z43" i="541" s="1"/>
  <c r="C48" i="541"/>
  <c r="E47" i="541"/>
  <c r="H47" i="541"/>
  <c r="T47" i="541"/>
  <c r="W44" i="541"/>
  <c r="X44" i="541" s="1"/>
  <c r="Z42" i="540"/>
  <c r="K41" i="540"/>
  <c r="L41" i="540" s="1"/>
  <c r="Q41" i="540" s="1"/>
  <c r="AA41" i="540" s="1"/>
  <c r="J42" i="540" s="1"/>
  <c r="N42" i="540" s="1"/>
  <c r="P42" i="540" s="1"/>
  <c r="W44" i="540"/>
  <c r="X44" i="540" s="1"/>
  <c r="M45" i="540"/>
  <c r="D46" i="540"/>
  <c r="O45" i="540"/>
  <c r="U45" i="540"/>
  <c r="R45" i="540"/>
  <c r="S45" i="540"/>
  <c r="V43" i="540"/>
  <c r="Y43" i="540" s="1"/>
  <c r="C48" i="540"/>
  <c r="E47" i="540"/>
  <c r="H47" i="540"/>
  <c r="T47" i="540"/>
  <c r="X43" i="540"/>
  <c r="Z43" i="540" s="1"/>
  <c r="Z42" i="539"/>
  <c r="K40" i="539"/>
  <c r="L40" i="539" s="1"/>
  <c r="Q40" i="539" s="1"/>
  <c r="AA40" i="539" s="1"/>
  <c r="J41" i="539" s="1"/>
  <c r="N41" i="539" s="1"/>
  <c r="P41" i="539" s="1"/>
  <c r="W44" i="539"/>
  <c r="X44" i="539"/>
  <c r="C49" i="539"/>
  <c r="H48" i="539"/>
  <c r="E48" i="539"/>
  <c r="T48" i="539"/>
  <c r="M45" i="539"/>
  <c r="D46" i="539"/>
  <c r="O45" i="539"/>
  <c r="R45" i="539"/>
  <c r="U45" i="539"/>
  <c r="S45" i="539"/>
  <c r="V43" i="539"/>
  <c r="Y43" i="539" s="1"/>
  <c r="X43" i="539"/>
  <c r="Z43" i="539" s="1"/>
  <c r="K41" i="538"/>
  <c r="L41" i="538" s="1"/>
  <c r="Q41" i="538" s="1"/>
  <c r="AA41" i="538" s="1"/>
  <c r="J42" i="538" s="1"/>
  <c r="N42" i="538" s="1"/>
  <c r="P42" i="538" s="1"/>
  <c r="C48" i="538"/>
  <c r="E47" i="538"/>
  <c r="H47" i="538"/>
  <c r="T47" i="538"/>
  <c r="M45" i="538"/>
  <c r="D46" i="538"/>
  <c r="O45" i="538"/>
  <c r="S45" i="538"/>
  <c r="U45" i="538"/>
  <c r="R45" i="538"/>
  <c r="V43" i="538"/>
  <c r="Y43" i="538" s="1"/>
  <c r="X43" i="538"/>
  <c r="Z43" i="538" s="1"/>
  <c r="W44" i="538"/>
  <c r="X44" i="538" s="1"/>
  <c r="Z42" i="537"/>
  <c r="K40" i="537"/>
  <c r="L40" i="537" s="1"/>
  <c r="Q40" i="537" s="1"/>
  <c r="AA40" i="537" s="1"/>
  <c r="J41" i="537" s="1"/>
  <c r="N41" i="537" s="1"/>
  <c r="P41" i="537" s="1"/>
  <c r="C47" i="537"/>
  <c r="E46" i="537"/>
  <c r="H46" i="537"/>
  <c r="T46" i="537"/>
  <c r="M45" i="537"/>
  <c r="D46" i="537"/>
  <c r="O45" i="537"/>
  <c r="R45" i="537"/>
  <c r="U45" i="537"/>
  <c r="S45" i="537"/>
  <c r="V43" i="537"/>
  <c r="Y43" i="537" s="1"/>
  <c r="X43" i="537"/>
  <c r="Z43" i="537" s="1"/>
  <c r="W44" i="537"/>
  <c r="X44" i="537" s="1"/>
  <c r="K40" i="536"/>
  <c r="L40" i="536" s="1"/>
  <c r="Q40" i="536" s="1"/>
  <c r="AA40" i="536" s="1"/>
  <c r="J41" i="536" s="1"/>
  <c r="N41" i="536" s="1"/>
  <c r="P41" i="536" s="1"/>
  <c r="W44" i="536"/>
  <c r="X44" i="536"/>
  <c r="C48" i="536"/>
  <c r="E47" i="536"/>
  <c r="H47" i="536"/>
  <c r="T47" i="536"/>
  <c r="V43" i="536"/>
  <c r="Y43" i="536" s="1"/>
  <c r="Z43" i="536" s="1"/>
  <c r="M45" i="536"/>
  <c r="D46" i="536"/>
  <c r="O45" i="536"/>
  <c r="R45" i="536"/>
  <c r="U45" i="536"/>
  <c r="S45" i="536"/>
  <c r="K40" i="535"/>
  <c r="L40" i="535" s="1"/>
  <c r="Q40" i="535" s="1"/>
  <c r="AA40" i="535" s="1"/>
  <c r="J41" i="535" s="1"/>
  <c r="N41" i="535" s="1"/>
  <c r="P41" i="535" s="1"/>
  <c r="W44" i="535"/>
  <c r="X44" i="535" s="1"/>
  <c r="C47" i="535"/>
  <c r="E46" i="535"/>
  <c r="H46" i="535"/>
  <c r="T46" i="535"/>
  <c r="V43" i="535"/>
  <c r="Y43" i="535" s="1"/>
  <c r="Z43" i="535" s="1"/>
  <c r="M45" i="535"/>
  <c r="D46" i="535"/>
  <c r="O45" i="535"/>
  <c r="R45" i="535"/>
  <c r="U45" i="535"/>
  <c r="S45" i="535"/>
  <c r="K41" i="534"/>
  <c r="L41" i="534" s="1"/>
  <c r="Q41" i="534" s="1"/>
  <c r="AA41" i="534" s="1"/>
  <c r="J42" i="534" s="1"/>
  <c r="N42" i="534" s="1"/>
  <c r="P42" i="534" s="1"/>
  <c r="M45" i="534"/>
  <c r="D46" i="534"/>
  <c r="O45" i="534"/>
  <c r="U45" i="534"/>
  <c r="S45" i="534"/>
  <c r="R45" i="534"/>
  <c r="C47" i="534"/>
  <c r="H46" i="534"/>
  <c r="E46" i="534"/>
  <c r="T46" i="534"/>
  <c r="V43" i="534"/>
  <c r="Y43" i="534" s="1"/>
  <c r="X43" i="534"/>
  <c r="Z43" i="534" s="1"/>
  <c r="W44" i="534"/>
  <c r="X44" i="534" s="1"/>
  <c r="K41" i="533"/>
  <c r="L41" i="533" s="1"/>
  <c r="Q41" i="533" s="1"/>
  <c r="AA41" i="533" s="1"/>
  <c r="J42" i="533" s="1"/>
  <c r="N42" i="533" s="1"/>
  <c r="P42" i="533" s="1"/>
  <c r="W44" i="533"/>
  <c r="X44" i="533"/>
  <c r="C48" i="533"/>
  <c r="E47" i="533"/>
  <c r="H47" i="533"/>
  <c r="T47" i="533"/>
  <c r="V43" i="533"/>
  <c r="Y43" i="533" s="1"/>
  <c r="Z43" i="533" s="1"/>
  <c r="M45" i="533"/>
  <c r="D46" i="533"/>
  <c r="O45" i="533"/>
  <c r="U45" i="533"/>
  <c r="R45" i="533"/>
  <c r="S45" i="533"/>
  <c r="K41" i="532"/>
  <c r="L41" i="532" s="1"/>
  <c r="Q41" i="532" s="1"/>
  <c r="AA41" i="532" s="1"/>
  <c r="J42" i="532" s="1"/>
  <c r="N42" i="532" s="1"/>
  <c r="P42" i="532" s="1"/>
  <c r="V43" i="532"/>
  <c r="Y43" i="532" s="1"/>
  <c r="M45" i="532"/>
  <c r="D46" i="532"/>
  <c r="O45" i="532"/>
  <c r="R45" i="532"/>
  <c r="U45" i="532"/>
  <c r="S45" i="532"/>
  <c r="X43" i="532"/>
  <c r="Z43" i="532" s="1"/>
  <c r="W44" i="532"/>
  <c r="X44" i="532" s="1"/>
  <c r="C48" i="532"/>
  <c r="E47" i="532"/>
  <c r="H47" i="532"/>
  <c r="T47" i="532"/>
  <c r="K41" i="531"/>
  <c r="L41" i="531" s="1"/>
  <c r="Q41" i="531" s="1"/>
  <c r="AA41" i="531" s="1"/>
  <c r="J42" i="531" s="1"/>
  <c r="N42" i="531" s="1"/>
  <c r="P42" i="531" s="1"/>
  <c r="M45" i="531"/>
  <c r="D46" i="531"/>
  <c r="O45" i="531"/>
  <c r="U45" i="531"/>
  <c r="R45" i="531"/>
  <c r="S45" i="531"/>
  <c r="C48" i="531"/>
  <c r="E47" i="531"/>
  <c r="H47" i="531"/>
  <c r="T47" i="531"/>
  <c r="W44" i="531"/>
  <c r="V43" i="531"/>
  <c r="Y43" i="531" s="1"/>
  <c r="X43" i="531"/>
  <c r="Z43" i="531" s="1"/>
  <c r="K41" i="530"/>
  <c r="L41" i="530" s="1"/>
  <c r="Q41" i="530" s="1"/>
  <c r="AA41" i="530" s="1"/>
  <c r="J42" i="530" s="1"/>
  <c r="N42" i="530" s="1"/>
  <c r="P42" i="530" s="1"/>
  <c r="W44" i="530"/>
  <c r="X44" i="530"/>
  <c r="V43" i="530"/>
  <c r="Y43" i="530" s="1"/>
  <c r="Z43" i="530" s="1"/>
  <c r="M45" i="530"/>
  <c r="D46" i="530"/>
  <c r="O45" i="530"/>
  <c r="U45" i="530"/>
  <c r="R45" i="530"/>
  <c r="S45" i="530"/>
  <c r="C48" i="530"/>
  <c r="H47" i="530"/>
  <c r="E47" i="530"/>
  <c r="T47" i="530"/>
  <c r="W44" i="529"/>
  <c r="X44" i="529" s="1"/>
  <c r="C48" i="529"/>
  <c r="H47" i="529"/>
  <c r="E47" i="529"/>
  <c r="T47" i="529"/>
  <c r="V43" i="529"/>
  <c r="Y43" i="529" s="1"/>
  <c r="X43" i="529"/>
  <c r="M45" i="529"/>
  <c r="D46" i="529"/>
  <c r="O45" i="529"/>
  <c r="U45" i="529"/>
  <c r="R45" i="529"/>
  <c r="S45" i="529"/>
  <c r="K41" i="529"/>
  <c r="L41" i="529" s="1"/>
  <c r="Q41" i="529" s="1"/>
  <c r="AA41" i="529" s="1"/>
  <c r="J42" i="529" s="1"/>
  <c r="N42" i="529" s="1"/>
  <c r="P42" i="529" s="1"/>
  <c r="K40" i="528"/>
  <c r="L40" i="528" s="1"/>
  <c r="Q40" i="528" s="1"/>
  <c r="AA40" i="528" s="1"/>
  <c r="J41" i="528" s="1"/>
  <c r="N41" i="528" s="1"/>
  <c r="P41" i="528" s="1"/>
  <c r="W44" i="528"/>
  <c r="X44" i="528" s="1"/>
  <c r="C48" i="528"/>
  <c r="H47" i="528"/>
  <c r="E47" i="528"/>
  <c r="T47" i="528"/>
  <c r="V43" i="528"/>
  <c r="Y43" i="528" s="1"/>
  <c r="M45" i="528"/>
  <c r="D46" i="528"/>
  <c r="O45" i="528"/>
  <c r="R45" i="528"/>
  <c r="U45" i="528"/>
  <c r="S45" i="528"/>
  <c r="X43" i="528"/>
  <c r="Z43" i="528" s="1"/>
  <c r="K41" i="527"/>
  <c r="L41" i="527" s="1"/>
  <c r="Q41" i="527" s="1"/>
  <c r="AA41" i="527" s="1"/>
  <c r="J42" i="527" s="1"/>
  <c r="N42" i="527" s="1"/>
  <c r="P42" i="527" s="1"/>
  <c r="W45" i="527"/>
  <c r="C48" i="527"/>
  <c r="H47" i="527"/>
  <c r="E47" i="527"/>
  <c r="T47" i="527"/>
  <c r="V44" i="527"/>
  <c r="Y44" i="527" s="1"/>
  <c r="Z44" i="527" s="1"/>
  <c r="D47" i="527"/>
  <c r="O46" i="527"/>
  <c r="M46" i="527"/>
  <c r="R46" i="527"/>
  <c r="U46" i="527"/>
  <c r="S46" i="527"/>
  <c r="K41" i="526"/>
  <c r="L41" i="526" s="1"/>
  <c r="Q41" i="526" s="1"/>
  <c r="AA41" i="526" s="1"/>
  <c r="J42" i="526" s="1"/>
  <c r="N42" i="526" s="1"/>
  <c r="P42" i="526" s="1"/>
  <c r="C48" i="526"/>
  <c r="H47" i="526"/>
  <c r="E47" i="526"/>
  <c r="T47" i="526"/>
  <c r="W44" i="526"/>
  <c r="X44" i="526" s="1"/>
  <c r="V43" i="526"/>
  <c r="Y43" i="526" s="1"/>
  <c r="Z43" i="526" s="1"/>
  <c r="M45" i="526"/>
  <c r="D46" i="526"/>
  <c r="O45" i="526"/>
  <c r="R45" i="526"/>
  <c r="U45" i="526"/>
  <c r="S45" i="526"/>
  <c r="C50" i="525"/>
  <c r="E49" i="525"/>
  <c r="H49" i="525"/>
  <c r="T49" i="525"/>
  <c r="W44" i="525"/>
  <c r="M45" i="525"/>
  <c r="D46" i="525"/>
  <c r="O45" i="525"/>
  <c r="R45" i="525"/>
  <c r="U45" i="525"/>
  <c r="S45" i="525"/>
  <c r="V43" i="525"/>
  <c r="Y43" i="525" s="1"/>
  <c r="Z43" i="525" s="1"/>
  <c r="K41" i="525"/>
  <c r="L41" i="525" s="1"/>
  <c r="Q41" i="525" s="1"/>
  <c r="AA41" i="525" s="1"/>
  <c r="J42" i="525" s="1"/>
  <c r="N42" i="525" s="1"/>
  <c r="P42" i="525" s="1"/>
  <c r="Z42" i="524"/>
  <c r="K41" i="524"/>
  <c r="L41" i="524" s="1"/>
  <c r="Q41" i="524" s="1"/>
  <c r="AA41" i="524" s="1"/>
  <c r="J42" i="524" s="1"/>
  <c r="N42" i="524" s="1"/>
  <c r="P42" i="524" s="1"/>
  <c r="W44" i="524"/>
  <c r="X44" i="524"/>
  <c r="Z43" i="524"/>
  <c r="V43" i="524"/>
  <c r="Y43" i="524" s="1"/>
  <c r="C48" i="524"/>
  <c r="E47" i="524"/>
  <c r="H47" i="524"/>
  <c r="T47" i="524"/>
  <c r="M45" i="524"/>
  <c r="D46" i="524"/>
  <c r="O45" i="524"/>
  <c r="U45" i="524"/>
  <c r="S45" i="524"/>
  <c r="R45" i="524"/>
  <c r="M45" i="523"/>
  <c r="D46" i="523"/>
  <c r="O45" i="523"/>
  <c r="R45" i="523"/>
  <c r="U45" i="523"/>
  <c r="S45" i="523"/>
  <c r="K41" i="523"/>
  <c r="L41" i="523" s="1"/>
  <c r="Q41" i="523" s="1"/>
  <c r="AA41" i="523" s="1"/>
  <c r="J42" i="523" s="1"/>
  <c r="N42" i="523" s="1"/>
  <c r="P42" i="523" s="1"/>
  <c r="W44" i="523"/>
  <c r="X44" i="523" s="1"/>
  <c r="V43" i="523"/>
  <c r="Y43" i="523" s="1"/>
  <c r="Z43" i="523" s="1"/>
  <c r="C48" i="523"/>
  <c r="E47" i="523"/>
  <c r="H47" i="523"/>
  <c r="T47" i="523"/>
  <c r="M45" i="522"/>
  <c r="D46" i="522"/>
  <c r="O45" i="522"/>
  <c r="R45" i="522"/>
  <c r="U45" i="522"/>
  <c r="S45" i="522"/>
  <c r="C48" i="522"/>
  <c r="E47" i="522"/>
  <c r="H47" i="522"/>
  <c r="T47" i="522"/>
  <c r="W44" i="522"/>
  <c r="X44" i="522" s="1"/>
  <c r="V43" i="522"/>
  <c r="Y43" i="522" s="1"/>
  <c r="K41" i="522"/>
  <c r="L41" i="522" s="1"/>
  <c r="Q41" i="522" s="1"/>
  <c r="AA41" i="522" s="1"/>
  <c r="J42" i="522" s="1"/>
  <c r="N42" i="522" s="1"/>
  <c r="P42" i="522" s="1"/>
  <c r="X43" i="522"/>
  <c r="K41" i="521"/>
  <c r="L41" i="521" s="1"/>
  <c r="Q41" i="521" s="1"/>
  <c r="AA41" i="521" s="1"/>
  <c r="J42" i="521" s="1"/>
  <c r="N42" i="521" s="1"/>
  <c r="P42" i="521" s="1"/>
  <c r="V43" i="521"/>
  <c r="Y43" i="521" s="1"/>
  <c r="Z43" i="521" s="1"/>
  <c r="H48" i="521"/>
  <c r="C49" i="521"/>
  <c r="E48" i="521"/>
  <c r="T48" i="521"/>
  <c r="W44" i="521"/>
  <c r="X44" i="521" s="1"/>
  <c r="M45" i="521"/>
  <c r="D46" i="521"/>
  <c r="O45" i="521"/>
  <c r="S45" i="521"/>
  <c r="U45" i="521"/>
  <c r="R45" i="521"/>
  <c r="K42" i="520"/>
  <c r="L42" i="520" s="1"/>
  <c r="Q42" i="520" s="1"/>
  <c r="AA42" i="520" s="1"/>
  <c r="J43" i="520" s="1"/>
  <c r="N43" i="520" s="1"/>
  <c r="P43" i="520" s="1"/>
  <c r="V43" i="520"/>
  <c r="Y43" i="520" s="1"/>
  <c r="Z43" i="520" s="1"/>
  <c r="C49" i="520"/>
  <c r="H48" i="520"/>
  <c r="E48" i="520"/>
  <c r="T48" i="520"/>
  <c r="W44" i="520"/>
  <c r="D46" i="520"/>
  <c r="M45" i="520"/>
  <c r="O45" i="520"/>
  <c r="U45" i="520"/>
  <c r="R45" i="520"/>
  <c r="S45" i="520"/>
  <c r="Z43" i="519"/>
  <c r="V44" i="519"/>
  <c r="Y44" i="519" s="1"/>
  <c r="Z44" i="519" s="1"/>
  <c r="K40" i="519"/>
  <c r="L40" i="519" s="1"/>
  <c r="Q40" i="519" s="1"/>
  <c r="AA40" i="519" s="1"/>
  <c r="J41" i="519" s="1"/>
  <c r="W45" i="519"/>
  <c r="O46" i="519"/>
  <c r="M46" i="519"/>
  <c r="D47" i="519"/>
  <c r="R46" i="519"/>
  <c r="U46" i="519"/>
  <c r="S46" i="519"/>
  <c r="C48" i="519"/>
  <c r="E47" i="519"/>
  <c r="H47" i="519"/>
  <c r="T47" i="519"/>
  <c r="K41" i="518"/>
  <c r="L41" i="518" s="1"/>
  <c r="Q41" i="518" s="1"/>
  <c r="AA41" i="518" s="1"/>
  <c r="J42" i="518" s="1"/>
  <c r="M45" i="518"/>
  <c r="D46" i="518"/>
  <c r="O45" i="518"/>
  <c r="U45" i="518"/>
  <c r="R45" i="518"/>
  <c r="S45" i="518"/>
  <c r="V43" i="518"/>
  <c r="Y43" i="518" s="1"/>
  <c r="X43" i="518"/>
  <c r="W44" i="518"/>
  <c r="X44" i="518"/>
  <c r="C48" i="518"/>
  <c r="E47" i="518"/>
  <c r="H47" i="518"/>
  <c r="T47" i="518"/>
  <c r="V43" i="517"/>
  <c r="Y43" i="517" s="1"/>
  <c r="W44" i="517"/>
  <c r="X44" i="517" s="1"/>
  <c r="X43" i="517"/>
  <c r="M45" i="517"/>
  <c r="D46" i="517"/>
  <c r="O45" i="517"/>
  <c r="U45" i="517"/>
  <c r="S45" i="517"/>
  <c r="R45" i="517"/>
  <c r="K41" i="517"/>
  <c r="L41" i="517" s="1"/>
  <c r="Q41" i="517" s="1"/>
  <c r="AA41" i="517" s="1"/>
  <c r="J42" i="517" s="1"/>
  <c r="C48" i="517"/>
  <c r="H47" i="517"/>
  <c r="E47" i="517"/>
  <c r="T47" i="517"/>
  <c r="K41" i="516"/>
  <c r="L41" i="516" s="1"/>
  <c r="Q41" i="516" s="1"/>
  <c r="AA41" i="516" s="1"/>
  <c r="J42" i="516" s="1"/>
  <c r="W44" i="516"/>
  <c r="X44" i="516" s="1"/>
  <c r="D46" i="516"/>
  <c r="O45" i="516"/>
  <c r="M45" i="516"/>
  <c r="U45" i="516"/>
  <c r="R45" i="516"/>
  <c r="S45" i="516"/>
  <c r="C48" i="516"/>
  <c r="H47" i="516"/>
  <c r="E47" i="516"/>
  <c r="T47" i="516"/>
  <c r="V43" i="516"/>
  <c r="Y43" i="516" s="1"/>
  <c r="X43" i="516"/>
  <c r="K40" i="515"/>
  <c r="L40" i="515" s="1"/>
  <c r="Q40" i="515" s="1"/>
  <c r="AA40" i="515" s="1"/>
  <c r="J41" i="515" s="1"/>
  <c r="W44" i="515"/>
  <c r="X44" i="515"/>
  <c r="C47" i="515"/>
  <c r="H46" i="515"/>
  <c r="E46" i="515"/>
  <c r="T46" i="515"/>
  <c r="V43" i="515"/>
  <c r="Y43" i="515" s="1"/>
  <c r="M45" i="515"/>
  <c r="O45" i="515"/>
  <c r="D46" i="515"/>
  <c r="R45" i="515"/>
  <c r="U45" i="515"/>
  <c r="S45" i="515"/>
  <c r="X43" i="515"/>
  <c r="Z42" i="514"/>
  <c r="K40" i="514"/>
  <c r="L40" i="514" s="1"/>
  <c r="Q40" i="514" s="1"/>
  <c r="AA40" i="514" s="1"/>
  <c r="J41" i="514" s="1"/>
  <c r="W44" i="514"/>
  <c r="X44" i="514" s="1"/>
  <c r="C47" i="514"/>
  <c r="E46" i="514"/>
  <c r="H46" i="514"/>
  <c r="T46" i="514"/>
  <c r="V43" i="514"/>
  <c r="Y43" i="514" s="1"/>
  <c r="M45" i="514"/>
  <c r="O45" i="514"/>
  <c r="D46" i="514"/>
  <c r="R45" i="514"/>
  <c r="U45" i="514"/>
  <c r="S45" i="514"/>
  <c r="X43" i="514"/>
  <c r="W44" i="513"/>
  <c r="X44" i="513" s="1"/>
  <c r="D46" i="513"/>
  <c r="O45" i="513"/>
  <c r="M45" i="513"/>
  <c r="S45" i="513"/>
  <c r="U45" i="513"/>
  <c r="R45" i="513"/>
  <c r="V43" i="513"/>
  <c r="Y43" i="513" s="1"/>
  <c r="X43" i="513"/>
  <c r="Z43" i="513" s="1"/>
  <c r="C48" i="513"/>
  <c r="E47" i="513"/>
  <c r="H47" i="513"/>
  <c r="T47" i="513"/>
  <c r="K42" i="513"/>
  <c r="L42" i="513" s="1"/>
  <c r="Q42" i="513" s="1"/>
  <c r="AA42" i="513" s="1"/>
  <c r="J43" i="513" s="1"/>
  <c r="K40" i="512"/>
  <c r="L40" i="512" s="1"/>
  <c r="Q40" i="512" s="1"/>
  <c r="AA40" i="512" s="1"/>
  <c r="J41" i="512" s="1"/>
  <c r="C47" i="512"/>
  <c r="H46" i="512"/>
  <c r="E46" i="512"/>
  <c r="T46" i="512"/>
  <c r="W44" i="512"/>
  <c r="X44" i="512"/>
  <c r="V43" i="512"/>
  <c r="Y43" i="512" s="1"/>
  <c r="X43" i="512"/>
  <c r="Z43" i="512" s="1"/>
  <c r="M45" i="512"/>
  <c r="D46" i="512"/>
  <c r="O45" i="512"/>
  <c r="R45" i="512"/>
  <c r="U45" i="512"/>
  <c r="S45" i="512"/>
  <c r="K41" i="511"/>
  <c r="L41" i="511" s="1"/>
  <c r="Q41" i="511" s="1"/>
  <c r="AA41" i="511" s="1"/>
  <c r="J42" i="511" s="1"/>
  <c r="W44" i="511"/>
  <c r="X44" i="511"/>
  <c r="V43" i="511"/>
  <c r="Y43" i="511" s="1"/>
  <c r="M45" i="511"/>
  <c r="D46" i="511"/>
  <c r="O45" i="511"/>
  <c r="S45" i="511"/>
  <c r="R45" i="511"/>
  <c r="U45" i="511"/>
  <c r="X43" i="511"/>
  <c r="C48" i="511"/>
  <c r="E47" i="511"/>
  <c r="H47" i="511"/>
  <c r="T47" i="511"/>
  <c r="K40" i="510"/>
  <c r="L40" i="510" s="1"/>
  <c r="Q40" i="510" s="1"/>
  <c r="AA40" i="510" s="1"/>
  <c r="J41" i="510" s="1"/>
  <c r="V43" i="510"/>
  <c r="Y43" i="510" s="1"/>
  <c r="Z43" i="510" s="1"/>
  <c r="W44" i="510"/>
  <c r="X44" i="510"/>
  <c r="C47" i="510"/>
  <c r="H46" i="510"/>
  <c r="E46" i="510"/>
  <c r="T46" i="510"/>
  <c r="M45" i="510"/>
  <c r="O45" i="510"/>
  <c r="D46" i="510"/>
  <c r="R45" i="510"/>
  <c r="U45" i="510"/>
  <c r="S45" i="510"/>
  <c r="M45" i="509"/>
  <c r="D46" i="509"/>
  <c r="O45" i="509"/>
  <c r="R45" i="509"/>
  <c r="S45" i="509"/>
  <c r="U45" i="509"/>
  <c r="K41" i="509"/>
  <c r="L41" i="509" s="1"/>
  <c r="Q41" i="509" s="1"/>
  <c r="AA41" i="509" s="1"/>
  <c r="J42" i="509" s="1"/>
  <c r="N42" i="509" s="1"/>
  <c r="P42" i="509" s="1"/>
  <c r="W44" i="509"/>
  <c r="X44" i="509" s="1"/>
  <c r="V43" i="509"/>
  <c r="Y43" i="509" s="1"/>
  <c r="X43" i="509"/>
  <c r="Z43" i="509" s="1"/>
  <c r="C48" i="509"/>
  <c r="E47" i="509"/>
  <c r="H47" i="509"/>
  <c r="T47" i="509"/>
  <c r="K41" i="508"/>
  <c r="L41" i="508" s="1"/>
  <c r="Q41" i="508" s="1"/>
  <c r="AA41" i="508" s="1"/>
  <c r="J42" i="508" s="1"/>
  <c r="N42" i="508" s="1"/>
  <c r="P42" i="508" s="1"/>
  <c r="C48" i="508"/>
  <c r="E47" i="508"/>
  <c r="H47" i="508"/>
  <c r="T47" i="508"/>
  <c r="M45" i="508"/>
  <c r="D46" i="508"/>
  <c r="O45" i="508"/>
  <c r="U45" i="508"/>
  <c r="R45" i="508"/>
  <c r="S45" i="508"/>
  <c r="V43" i="508"/>
  <c r="Y43" i="508" s="1"/>
  <c r="X43" i="508"/>
  <c r="W44" i="508"/>
  <c r="X44" i="508" s="1"/>
  <c r="Z42" i="507"/>
  <c r="K41" i="507"/>
  <c r="L41" i="507" s="1"/>
  <c r="Q41" i="507" s="1"/>
  <c r="AA41" i="507" s="1"/>
  <c r="J42" i="507" s="1"/>
  <c r="N42" i="507" s="1"/>
  <c r="P42" i="507" s="1"/>
  <c r="W44" i="507"/>
  <c r="X44" i="507" s="1"/>
  <c r="C48" i="507"/>
  <c r="H47" i="507"/>
  <c r="E47" i="507"/>
  <c r="T47" i="507"/>
  <c r="M45" i="507"/>
  <c r="D46" i="507"/>
  <c r="O45" i="507"/>
  <c r="R45" i="507"/>
  <c r="U45" i="507"/>
  <c r="S45" i="507"/>
  <c r="V43" i="507"/>
  <c r="Y43" i="507" s="1"/>
  <c r="X43" i="507"/>
  <c r="Z43" i="507" s="1"/>
  <c r="Z42" i="506"/>
  <c r="K41" i="506"/>
  <c r="L41" i="506" s="1"/>
  <c r="Q41" i="506" s="1"/>
  <c r="AA41" i="506" s="1"/>
  <c r="J42" i="506" s="1"/>
  <c r="N42" i="506" s="1"/>
  <c r="P42" i="506" s="1"/>
  <c r="W44" i="506"/>
  <c r="X44" i="506" s="1"/>
  <c r="V43" i="506"/>
  <c r="Y43" i="506" s="1"/>
  <c r="Z43" i="506" s="1"/>
  <c r="C48" i="506"/>
  <c r="E47" i="506"/>
  <c r="H47" i="506"/>
  <c r="T47" i="506"/>
  <c r="M45" i="506"/>
  <c r="D46" i="506"/>
  <c r="O45" i="506"/>
  <c r="U45" i="506"/>
  <c r="S45" i="506"/>
  <c r="R45" i="506"/>
  <c r="V43" i="505"/>
  <c r="Y43" i="505" s="1"/>
  <c r="W44" i="505"/>
  <c r="X44" i="505"/>
  <c r="M45" i="505"/>
  <c r="D46" i="505"/>
  <c r="O45" i="505"/>
  <c r="R45" i="505"/>
  <c r="U45" i="505"/>
  <c r="S45" i="505"/>
  <c r="C48" i="505"/>
  <c r="E47" i="505"/>
  <c r="H47" i="505"/>
  <c r="T47" i="505"/>
  <c r="K41" i="505"/>
  <c r="L41" i="505" s="1"/>
  <c r="Q41" i="505" s="1"/>
  <c r="AA41" i="505" s="1"/>
  <c r="J42" i="505" s="1"/>
  <c r="X43" i="505"/>
  <c r="Z43" i="505" s="1"/>
  <c r="K41" i="504"/>
  <c r="L41" i="504" s="1"/>
  <c r="Q41" i="504" s="1"/>
  <c r="AA41" i="504" s="1"/>
  <c r="J42" i="504" s="1"/>
  <c r="N42" i="504" s="1"/>
  <c r="P42" i="504" s="1"/>
  <c r="M45" i="504"/>
  <c r="D46" i="504"/>
  <c r="O45" i="504"/>
  <c r="R45" i="504"/>
  <c r="U45" i="504"/>
  <c r="S45" i="504"/>
  <c r="W44" i="504"/>
  <c r="X44" i="504" s="1"/>
  <c r="C48" i="504"/>
  <c r="E47" i="504"/>
  <c r="H47" i="504"/>
  <c r="T47" i="504"/>
  <c r="V43" i="504"/>
  <c r="Y43" i="504" s="1"/>
  <c r="Z43" i="504" s="1"/>
  <c r="K41" i="503"/>
  <c r="L41" i="503" s="1"/>
  <c r="Q41" i="503" s="1"/>
  <c r="AA41" i="503" s="1"/>
  <c r="J42" i="503" s="1"/>
  <c r="N42" i="503" s="1"/>
  <c r="P42" i="503" s="1"/>
  <c r="W44" i="503"/>
  <c r="X44" i="503" s="1"/>
  <c r="C48" i="503"/>
  <c r="H47" i="503"/>
  <c r="E47" i="503"/>
  <c r="T47" i="503"/>
  <c r="M45" i="503"/>
  <c r="D46" i="503"/>
  <c r="O45" i="503"/>
  <c r="S45" i="503"/>
  <c r="U45" i="503"/>
  <c r="R45" i="503"/>
  <c r="V43" i="503"/>
  <c r="Y43" i="503" s="1"/>
  <c r="X43" i="503"/>
  <c r="K40" i="502"/>
  <c r="L40" i="502" s="1"/>
  <c r="Q40" i="502" s="1"/>
  <c r="AA40" i="502" s="1"/>
  <c r="J41" i="502" s="1"/>
  <c r="N41" i="502" s="1"/>
  <c r="P41" i="502" s="1"/>
  <c r="W44" i="502"/>
  <c r="X44" i="502" s="1"/>
  <c r="C48" i="502"/>
  <c r="H47" i="502"/>
  <c r="E47" i="502"/>
  <c r="T47" i="502"/>
  <c r="V43" i="502"/>
  <c r="Y43" i="502" s="1"/>
  <c r="X43" i="502"/>
  <c r="M45" i="502"/>
  <c r="O45" i="502"/>
  <c r="D46" i="502"/>
  <c r="R45" i="502"/>
  <c r="U45" i="502"/>
  <c r="S45" i="502"/>
  <c r="K41" i="501"/>
  <c r="L41" i="501" s="1"/>
  <c r="Q41" i="501" s="1"/>
  <c r="AA41" i="501" s="1"/>
  <c r="J42" i="501" s="1"/>
  <c r="N42" i="501" s="1"/>
  <c r="P42" i="501" s="1"/>
  <c r="M45" i="501"/>
  <c r="D46" i="501"/>
  <c r="O45" i="501"/>
  <c r="U45" i="501"/>
  <c r="R45" i="501"/>
  <c r="S45" i="501"/>
  <c r="V43" i="501"/>
  <c r="Y43" i="501" s="1"/>
  <c r="X43" i="501"/>
  <c r="W44" i="501"/>
  <c r="X44" i="501" s="1"/>
  <c r="C48" i="501"/>
  <c r="H47" i="501"/>
  <c r="E47" i="501"/>
  <c r="T47" i="501"/>
  <c r="K40" i="500"/>
  <c r="L40" i="500" s="1"/>
  <c r="Q40" i="500" s="1"/>
  <c r="AA40" i="500" s="1"/>
  <c r="J41" i="500" s="1"/>
  <c r="N41" i="500" s="1"/>
  <c r="P41" i="500" s="1"/>
  <c r="W44" i="500"/>
  <c r="X44" i="500"/>
  <c r="C47" i="500"/>
  <c r="H46" i="500"/>
  <c r="E46" i="500"/>
  <c r="T46" i="500"/>
  <c r="M45" i="500"/>
  <c r="D46" i="500"/>
  <c r="O45" i="500"/>
  <c r="R45" i="500"/>
  <c r="U45" i="500"/>
  <c r="S45" i="500"/>
  <c r="V43" i="500"/>
  <c r="Y43" i="500" s="1"/>
  <c r="X43" i="500"/>
  <c r="M45" i="499"/>
  <c r="D46" i="499"/>
  <c r="O45" i="499"/>
  <c r="R45" i="499"/>
  <c r="U45" i="499"/>
  <c r="S45" i="499"/>
  <c r="C48" i="499"/>
  <c r="E47" i="499"/>
  <c r="H47" i="499"/>
  <c r="T47" i="499"/>
  <c r="V43" i="499"/>
  <c r="Y43" i="499" s="1"/>
  <c r="Z43" i="499" s="1"/>
  <c r="K40" i="499"/>
  <c r="L40" i="499" s="1"/>
  <c r="Q40" i="499" s="1"/>
  <c r="AA40" i="499" s="1"/>
  <c r="J41" i="499" s="1"/>
  <c r="N41" i="499" s="1"/>
  <c r="P41" i="499" s="1"/>
  <c r="W44" i="499"/>
  <c r="X44" i="499" s="1"/>
  <c r="Z42" i="498"/>
  <c r="K40" i="498"/>
  <c r="L40" i="498" s="1"/>
  <c r="Q40" i="498" s="1"/>
  <c r="AA40" i="498" s="1"/>
  <c r="J41" i="498" s="1"/>
  <c r="N41" i="498" s="1"/>
  <c r="P41" i="498" s="1"/>
  <c r="M45" i="498"/>
  <c r="O45" i="498"/>
  <c r="D46" i="498"/>
  <c r="R45" i="498"/>
  <c r="U45" i="498"/>
  <c r="S45" i="498"/>
  <c r="W44" i="498"/>
  <c r="X44" i="498" s="1"/>
  <c r="C49" i="498"/>
  <c r="H48" i="498"/>
  <c r="E48" i="498"/>
  <c r="T48" i="498"/>
  <c r="V43" i="498"/>
  <c r="Y43" i="498" s="1"/>
  <c r="Z43" i="498" s="1"/>
  <c r="K41" i="497"/>
  <c r="L41" i="497" s="1"/>
  <c r="Q41" i="497" s="1"/>
  <c r="AA41" i="497" s="1"/>
  <c r="J42" i="497" s="1"/>
  <c r="N42" i="497" s="1"/>
  <c r="P42" i="497" s="1"/>
  <c r="W44" i="497"/>
  <c r="X44" i="497" s="1"/>
  <c r="C48" i="497"/>
  <c r="E47" i="497"/>
  <c r="H47" i="497"/>
  <c r="T47" i="497"/>
  <c r="V43" i="497"/>
  <c r="Y43" i="497" s="1"/>
  <c r="M45" i="497"/>
  <c r="D46" i="497"/>
  <c r="O45" i="497"/>
  <c r="S45" i="497"/>
  <c r="U45" i="497"/>
  <c r="R45" i="497"/>
  <c r="X43" i="497"/>
  <c r="W44" i="496"/>
  <c r="X44" i="496" s="1"/>
  <c r="C47" i="496"/>
  <c r="E46" i="496"/>
  <c r="H46" i="496"/>
  <c r="T46" i="496"/>
  <c r="M45" i="496"/>
  <c r="D46" i="496"/>
  <c r="O45" i="496"/>
  <c r="R45" i="496"/>
  <c r="U45" i="496"/>
  <c r="S45" i="496"/>
  <c r="K40" i="496"/>
  <c r="L40" i="496" s="1"/>
  <c r="Q40" i="496" s="1"/>
  <c r="AA40" i="496" s="1"/>
  <c r="J41" i="496" s="1"/>
  <c r="N41" i="496" s="1"/>
  <c r="P41" i="496" s="1"/>
  <c r="V43" i="496"/>
  <c r="Y43" i="496" s="1"/>
  <c r="X43" i="496"/>
  <c r="V43" i="495"/>
  <c r="Y43" i="495" s="1"/>
  <c r="Z43" i="495" s="1"/>
  <c r="C50" i="495"/>
  <c r="H49" i="495"/>
  <c r="E49" i="495"/>
  <c r="T49" i="495"/>
  <c r="M45" i="495"/>
  <c r="D46" i="495"/>
  <c r="O45" i="495"/>
  <c r="R45" i="495"/>
  <c r="U45" i="495"/>
  <c r="S45" i="495"/>
  <c r="W44" i="495"/>
  <c r="X44" i="495" s="1"/>
  <c r="K41" i="495"/>
  <c r="L41" i="495" s="1"/>
  <c r="Q41" i="495" s="1"/>
  <c r="AA41" i="495" s="1"/>
  <c r="J42" i="495" s="1"/>
  <c r="N42" i="495" s="1"/>
  <c r="P42" i="495" s="1"/>
  <c r="Z42" i="494"/>
  <c r="K41" i="494"/>
  <c r="L41" i="494" s="1"/>
  <c r="Q41" i="494" s="1"/>
  <c r="AA41" i="494" s="1"/>
  <c r="J42" i="494" s="1"/>
  <c r="W44" i="494"/>
  <c r="X44" i="494"/>
  <c r="C48" i="494"/>
  <c r="E47" i="494"/>
  <c r="H47" i="494"/>
  <c r="T47" i="494"/>
  <c r="M45" i="494"/>
  <c r="D46" i="494"/>
  <c r="O45" i="494"/>
  <c r="U45" i="494"/>
  <c r="S45" i="494"/>
  <c r="R45" i="494"/>
  <c r="V43" i="494"/>
  <c r="Y43" i="494" s="1"/>
  <c r="X43" i="494"/>
  <c r="Z42" i="492"/>
  <c r="C47" i="493"/>
  <c r="E46" i="493"/>
  <c r="H46" i="493"/>
  <c r="T46" i="493"/>
  <c r="W44" i="493"/>
  <c r="K40" i="493"/>
  <c r="L40" i="493" s="1"/>
  <c r="Q40" i="493" s="1"/>
  <c r="AA40" i="493" s="1"/>
  <c r="J41" i="493" s="1"/>
  <c r="V43" i="493"/>
  <c r="Y43" i="493" s="1"/>
  <c r="Z43" i="493" s="1"/>
  <c r="M45" i="493"/>
  <c r="D46" i="493"/>
  <c r="O45" i="493"/>
  <c r="R45" i="493"/>
  <c r="U45" i="493"/>
  <c r="S45" i="493"/>
  <c r="K41" i="492"/>
  <c r="L41" i="492" s="1"/>
  <c r="Q41" i="492" s="1"/>
  <c r="AA41" i="492" s="1"/>
  <c r="J42" i="492" s="1"/>
  <c r="M45" i="492"/>
  <c r="D46" i="492"/>
  <c r="O45" i="492"/>
  <c r="R45" i="492"/>
  <c r="S45" i="492"/>
  <c r="U45" i="492"/>
  <c r="C48" i="492"/>
  <c r="E47" i="492"/>
  <c r="H47" i="492"/>
  <c r="T47" i="492"/>
  <c r="V43" i="492"/>
  <c r="Y43" i="492" s="1"/>
  <c r="X43" i="492"/>
  <c r="W44" i="492"/>
  <c r="X44" i="492" s="1"/>
  <c r="M45" i="491"/>
  <c r="D46" i="491"/>
  <c r="O45" i="491"/>
  <c r="U45" i="491"/>
  <c r="R45" i="491"/>
  <c r="S45" i="491"/>
  <c r="V43" i="491"/>
  <c r="Y43" i="491" s="1"/>
  <c r="C48" i="491"/>
  <c r="E47" i="491"/>
  <c r="H47" i="491"/>
  <c r="T47" i="491"/>
  <c r="X43" i="491"/>
  <c r="W44" i="491"/>
  <c r="X44" i="491" s="1"/>
  <c r="K41" i="491"/>
  <c r="L41" i="491" s="1"/>
  <c r="Q41" i="491" s="1"/>
  <c r="AA41" i="491" s="1"/>
  <c r="J42" i="491" s="1"/>
  <c r="Z42" i="490"/>
  <c r="W44" i="490"/>
  <c r="X44" i="490"/>
  <c r="K40" i="490"/>
  <c r="L40" i="490" s="1"/>
  <c r="Q40" i="490" s="1"/>
  <c r="AA40" i="490" s="1"/>
  <c r="J41" i="490" s="1"/>
  <c r="M45" i="490"/>
  <c r="D46" i="490"/>
  <c r="O45" i="490"/>
  <c r="R45" i="490"/>
  <c r="U45" i="490"/>
  <c r="S45" i="490"/>
  <c r="V43" i="490"/>
  <c r="Y43" i="490" s="1"/>
  <c r="C49" i="490"/>
  <c r="E48" i="490"/>
  <c r="H48" i="490"/>
  <c r="T48" i="490"/>
  <c r="X43" i="490"/>
  <c r="Z43" i="490" s="1"/>
  <c r="K41" i="489"/>
  <c r="L41" i="489" s="1"/>
  <c r="Q41" i="489" s="1"/>
  <c r="AA41" i="489" s="1"/>
  <c r="J42" i="489" s="1"/>
  <c r="N42" i="489" s="1"/>
  <c r="P42" i="489" s="1"/>
  <c r="C48" i="489"/>
  <c r="H47" i="489"/>
  <c r="E47" i="489"/>
  <c r="T47" i="489"/>
  <c r="O45" i="489"/>
  <c r="D46" i="489"/>
  <c r="M45" i="489"/>
  <c r="R45" i="489"/>
  <c r="U45" i="489"/>
  <c r="S45" i="489"/>
  <c r="V43" i="489"/>
  <c r="Y43" i="489" s="1"/>
  <c r="X43" i="489"/>
  <c r="Z43" i="489" s="1"/>
  <c r="W44" i="489"/>
  <c r="Z42" i="488"/>
  <c r="K41" i="488"/>
  <c r="L41" i="488" s="1"/>
  <c r="Q41" i="488" s="1"/>
  <c r="AA41" i="488" s="1"/>
  <c r="J42" i="488" s="1"/>
  <c r="N42" i="488" s="1"/>
  <c r="P42" i="488" s="1"/>
  <c r="C47" i="488"/>
  <c r="H46" i="488"/>
  <c r="E46" i="488"/>
  <c r="T46" i="488"/>
  <c r="W44" i="488"/>
  <c r="X44" i="488"/>
  <c r="V43" i="488"/>
  <c r="Y43" i="488" s="1"/>
  <c r="X43" i="488"/>
  <c r="Z43" i="488" s="1"/>
  <c r="M45" i="488"/>
  <c r="D46" i="488"/>
  <c r="O45" i="488"/>
  <c r="U45" i="488"/>
  <c r="R45" i="488"/>
  <c r="S45" i="488"/>
  <c r="W44" i="487"/>
  <c r="X44" i="487"/>
  <c r="M45" i="487"/>
  <c r="D46" i="487"/>
  <c r="O45" i="487"/>
  <c r="R45" i="487"/>
  <c r="U45" i="487"/>
  <c r="S45" i="487"/>
  <c r="K40" i="487"/>
  <c r="L40" i="487" s="1"/>
  <c r="Q40" i="487" s="1"/>
  <c r="AA40" i="487" s="1"/>
  <c r="J41" i="487" s="1"/>
  <c r="N41" i="487" s="1"/>
  <c r="P41" i="487" s="1"/>
  <c r="V43" i="487"/>
  <c r="Y43" i="487" s="1"/>
  <c r="X43" i="487"/>
  <c r="Z43" i="487" s="1"/>
  <c r="C47" i="487"/>
  <c r="H46" i="487"/>
  <c r="E46" i="487"/>
  <c r="T46" i="487"/>
  <c r="K41" i="486"/>
  <c r="L41" i="486" s="1"/>
  <c r="Q41" i="486" s="1"/>
  <c r="AA41" i="486" s="1"/>
  <c r="J42" i="486" s="1"/>
  <c r="N42" i="486" s="1"/>
  <c r="P42" i="486" s="1"/>
  <c r="W44" i="486"/>
  <c r="X44" i="486" s="1"/>
  <c r="M45" i="486"/>
  <c r="O45" i="486"/>
  <c r="D46" i="486"/>
  <c r="U45" i="486"/>
  <c r="R45" i="486"/>
  <c r="S45" i="486"/>
  <c r="C48" i="486"/>
  <c r="E47" i="486"/>
  <c r="H47" i="486"/>
  <c r="T47" i="486"/>
  <c r="V43" i="486"/>
  <c r="Y43" i="486" s="1"/>
  <c r="Z43" i="486" s="1"/>
  <c r="K42" i="485"/>
  <c r="L42" i="485" s="1"/>
  <c r="Q42" i="485" s="1"/>
  <c r="AA42" i="485" s="1"/>
  <c r="J43" i="485" s="1"/>
  <c r="N43" i="485" s="1"/>
  <c r="P43" i="485" s="1"/>
  <c r="C49" i="485"/>
  <c r="E48" i="485"/>
  <c r="H48" i="485"/>
  <c r="T48" i="485"/>
  <c r="W44" i="485"/>
  <c r="X44" i="485" s="1"/>
  <c r="M45" i="485"/>
  <c r="D46" i="485"/>
  <c r="O45" i="485"/>
  <c r="R45" i="485"/>
  <c r="U45" i="485"/>
  <c r="S45" i="485"/>
  <c r="V43" i="485"/>
  <c r="Y43" i="485" s="1"/>
  <c r="Z43" i="485" s="1"/>
  <c r="S20" i="4"/>
  <c r="Y20" i="4" s="1"/>
  <c r="Z20" i="4" s="1"/>
  <c r="S26" i="4"/>
  <c r="Y26" i="4" s="1"/>
  <c r="Z26" i="4" s="1"/>
  <c r="S21" i="4"/>
  <c r="Y21" i="4" s="1"/>
  <c r="Z21" i="4" s="1"/>
  <c r="S19" i="4"/>
  <c r="Y19" i="4" s="1"/>
  <c r="Z19" i="4" s="1"/>
  <c r="S23" i="4"/>
  <c r="Y23" i="4" s="1"/>
  <c r="Z23" i="4" s="1"/>
  <c r="S24" i="4"/>
  <c r="Y24" i="4" s="1"/>
  <c r="Z24" i="4" s="1"/>
  <c r="S18" i="4"/>
  <c r="Y18" i="4" s="1"/>
  <c r="Z18" i="4" s="1"/>
  <c r="S28" i="4"/>
  <c r="Y28" i="4" s="1"/>
  <c r="Z28" i="4" s="1"/>
  <c r="S27" i="4"/>
  <c r="Y27" i="4" s="1"/>
  <c r="Z27" i="4" s="1"/>
  <c r="S17" i="4"/>
  <c r="Y17" i="4" s="1"/>
  <c r="Z17" i="4" s="1"/>
  <c r="AA17" i="4" s="1"/>
  <c r="J18" i="4" s="1"/>
  <c r="K18" i="4" s="1"/>
  <c r="L18" i="4" s="1"/>
  <c r="Q18" i="4" s="1"/>
  <c r="S25" i="4"/>
  <c r="Y25" i="4" s="1"/>
  <c r="Z25" i="4" s="1"/>
  <c r="M36" i="4"/>
  <c r="U36" i="4"/>
  <c r="R36" i="4"/>
  <c r="S36" i="4"/>
  <c r="X34" i="4"/>
  <c r="Z33" i="4"/>
  <c r="W35" i="4"/>
  <c r="V35" i="4" s="1"/>
  <c r="Y35" i="4" s="1"/>
  <c r="E39" i="4"/>
  <c r="O36" i="4"/>
  <c r="G39" i="4"/>
  <c r="G40" i="4" s="1"/>
  <c r="G41" i="4" s="1"/>
  <c r="H39" i="4"/>
  <c r="B40" i="4"/>
  <c r="C41" i="4"/>
  <c r="D37" i="4"/>
  <c r="E40" i="4"/>
  <c r="A39" i="4"/>
  <c r="Z43" i="548" l="1"/>
  <c r="K41" i="548"/>
  <c r="L41" i="548" s="1"/>
  <c r="Q41" i="548" s="1"/>
  <c r="AA41" i="548" s="1"/>
  <c r="J42" i="548" s="1"/>
  <c r="N42" i="548" s="1"/>
  <c r="P42" i="548" s="1"/>
  <c r="X45" i="548"/>
  <c r="W45" i="548"/>
  <c r="V44" i="548"/>
  <c r="Y44" i="548" s="1"/>
  <c r="Z44" i="548" s="1"/>
  <c r="D47" i="548"/>
  <c r="O46" i="548"/>
  <c r="M46" i="548"/>
  <c r="R46" i="548"/>
  <c r="U46" i="548"/>
  <c r="S46" i="548"/>
  <c r="C51" i="548"/>
  <c r="H50" i="548"/>
  <c r="E50" i="548"/>
  <c r="T50" i="548"/>
  <c r="Z43" i="547"/>
  <c r="W45" i="547"/>
  <c r="C49" i="547"/>
  <c r="E48" i="547"/>
  <c r="H48" i="547"/>
  <c r="T48" i="547"/>
  <c r="D47" i="547"/>
  <c r="O46" i="547"/>
  <c r="M46" i="547"/>
  <c r="U46" i="547"/>
  <c r="S46" i="547"/>
  <c r="R46" i="547"/>
  <c r="V44" i="547"/>
  <c r="Y44" i="547" s="1"/>
  <c r="Z44" i="547" s="1"/>
  <c r="K42" i="547"/>
  <c r="L42" i="547" s="1"/>
  <c r="Q42" i="547" s="1"/>
  <c r="AA42" i="547" s="1"/>
  <c r="J43" i="547" s="1"/>
  <c r="N43" i="547" s="1"/>
  <c r="P43" i="547" s="1"/>
  <c r="Z43" i="546"/>
  <c r="K42" i="546"/>
  <c r="L42" i="546" s="1"/>
  <c r="Q42" i="546" s="1"/>
  <c r="AA42" i="546" s="1"/>
  <c r="J43" i="546" s="1"/>
  <c r="N43" i="546" s="1"/>
  <c r="P43" i="546" s="1"/>
  <c r="D47" i="546"/>
  <c r="O46" i="546"/>
  <c r="M46" i="546"/>
  <c r="S46" i="546"/>
  <c r="R46" i="546"/>
  <c r="U46" i="546"/>
  <c r="C50" i="546"/>
  <c r="E49" i="546"/>
  <c r="H49" i="546"/>
  <c r="T49" i="546"/>
  <c r="X45" i="546"/>
  <c r="W45" i="546"/>
  <c r="V44" i="546"/>
  <c r="Y44" i="546" s="1"/>
  <c r="Z44" i="546" s="1"/>
  <c r="K41" i="545"/>
  <c r="L41" i="545" s="1"/>
  <c r="Q41" i="545" s="1"/>
  <c r="AA41" i="545" s="1"/>
  <c r="J42" i="545" s="1"/>
  <c r="N42" i="545" s="1"/>
  <c r="P42" i="545" s="1"/>
  <c r="D47" i="545"/>
  <c r="O46" i="545"/>
  <c r="M46" i="545"/>
  <c r="R46" i="545"/>
  <c r="U46" i="545"/>
  <c r="S46" i="545"/>
  <c r="V44" i="545"/>
  <c r="Y44" i="545" s="1"/>
  <c r="Z44" i="545" s="1"/>
  <c r="X45" i="545"/>
  <c r="W45" i="545"/>
  <c r="C48" i="545"/>
  <c r="H47" i="545"/>
  <c r="E47" i="545"/>
  <c r="T47" i="545"/>
  <c r="K41" i="544"/>
  <c r="L41" i="544" s="1"/>
  <c r="Q41" i="544" s="1"/>
  <c r="AA41" i="544" s="1"/>
  <c r="J42" i="544" s="1"/>
  <c r="N42" i="544" s="1"/>
  <c r="P42" i="544" s="1"/>
  <c r="D47" i="544"/>
  <c r="O46" i="544"/>
  <c r="M46" i="544"/>
  <c r="R46" i="544"/>
  <c r="U46" i="544"/>
  <c r="S46" i="544"/>
  <c r="C48" i="544"/>
  <c r="H47" i="544"/>
  <c r="E47" i="544"/>
  <c r="T47" i="544"/>
  <c r="V44" i="544"/>
  <c r="Y44" i="544" s="1"/>
  <c r="Z44" i="544" s="1"/>
  <c r="W45" i="544"/>
  <c r="Z43" i="543"/>
  <c r="K42" i="543"/>
  <c r="L42" i="543" s="1"/>
  <c r="Q42" i="543" s="1"/>
  <c r="AA42" i="543" s="1"/>
  <c r="J43" i="543" s="1"/>
  <c r="N43" i="543" s="1"/>
  <c r="P43" i="543" s="1"/>
  <c r="C49" i="543"/>
  <c r="E48" i="543"/>
  <c r="H48" i="543"/>
  <c r="T48" i="543"/>
  <c r="W45" i="543"/>
  <c r="V44" i="543"/>
  <c r="Y44" i="543" s="1"/>
  <c r="Z44" i="543" s="1"/>
  <c r="D47" i="543"/>
  <c r="O46" i="543"/>
  <c r="M46" i="543"/>
  <c r="S46" i="543"/>
  <c r="R46" i="543"/>
  <c r="U46" i="543"/>
  <c r="C49" i="542"/>
  <c r="H48" i="542"/>
  <c r="E48" i="542"/>
  <c r="T48" i="542"/>
  <c r="V44" i="542"/>
  <c r="Y44" i="542" s="1"/>
  <c r="Z44" i="542" s="1"/>
  <c r="W45" i="542"/>
  <c r="X45" i="542" s="1"/>
  <c r="D47" i="542"/>
  <c r="O46" i="542"/>
  <c r="M46" i="542"/>
  <c r="R46" i="542"/>
  <c r="U46" i="542"/>
  <c r="S46" i="542"/>
  <c r="K42" i="542"/>
  <c r="L42" i="542" s="1"/>
  <c r="Q42" i="542" s="1"/>
  <c r="AA42" i="542" s="1"/>
  <c r="J43" i="542" s="1"/>
  <c r="N43" i="542" s="1"/>
  <c r="P43" i="542" s="1"/>
  <c r="K42" i="541"/>
  <c r="L42" i="541" s="1"/>
  <c r="Q42" i="541" s="1"/>
  <c r="AA42" i="541" s="1"/>
  <c r="J43" i="541" s="1"/>
  <c r="N43" i="541" s="1"/>
  <c r="P43" i="541" s="1"/>
  <c r="W45" i="541"/>
  <c r="D47" i="541"/>
  <c r="O46" i="541"/>
  <c r="M46" i="541"/>
  <c r="U46" i="541"/>
  <c r="S46" i="541"/>
  <c r="R46" i="541"/>
  <c r="C49" i="541"/>
  <c r="H48" i="541"/>
  <c r="E48" i="541"/>
  <c r="T48" i="541"/>
  <c r="V44" i="541"/>
  <c r="Y44" i="541" s="1"/>
  <c r="Z44" i="541" s="1"/>
  <c r="K42" i="540"/>
  <c r="L42" i="540" s="1"/>
  <c r="Q42" i="540" s="1"/>
  <c r="AA42" i="540" s="1"/>
  <c r="J43" i="540" s="1"/>
  <c r="N43" i="540" s="1"/>
  <c r="P43" i="540" s="1"/>
  <c r="D47" i="540"/>
  <c r="O46" i="540"/>
  <c r="M46" i="540"/>
  <c r="U46" i="540"/>
  <c r="R46" i="540"/>
  <c r="S46" i="540"/>
  <c r="C49" i="540"/>
  <c r="H48" i="540"/>
  <c r="E48" i="540"/>
  <c r="T48" i="540"/>
  <c r="V44" i="540"/>
  <c r="Y44" i="540" s="1"/>
  <c r="Z44" i="540" s="1"/>
  <c r="W45" i="540"/>
  <c r="K41" i="539"/>
  <c r="L41" i="539" s="1"/>
  <c r="Q41" i="539" s="1"/>
  <c r="AA41" i="539" s="1"/>
  <c r="J42" i="539" s="1"/>
  <c r="N42" i="539" s="1"/>
  <c r="P42" i="539" s="1"/>
  <c r="W45" i="539"/>
  <c r="C50" i="539"/>
  <c r="E49" i="539"/>
  <c r="H49" i="539"/>
  <c r="T49" i="539"/>
  <c r="D47" i="539"/>
  <c r="O46" i="539"/>
  <c r="M46" i="539"/>
  <c r="R46" i="539"/>
  <c r="U46" i="539"/>
  <c r="S46" i="539"/>
  <c r="Z44" i="539"/>
  <c r="V44" i="539"/>
  <c r="Y44" i="539" s="1"/>
  <c r="K42" i="538"/>
  <c r="L42" i="538" s="1"/>
  <c r="Q42" i="538" s="1"/>
  <c r="AA42" i="538" s="1"/>
  <c r="J43" i="538" s="1"/>
  <c r="N43" i="538" s="1"/>
  <c r="P43" i="538" s="1"/>
  <c r="W45" i="538"/>
  <c r="X45" i="538" s="1"/>
  <c r="C49" i="538"/>
  <c r="H48" i="538"/>
  <c r="E48" i="538"/>
  <c r="T48" i="538"/>
  <c r="V44" i="538"/>
  <c r="Y44" i="538" s="1"/>
  <c r="Z44" i="538" s="1"/>
  <c r="D47" i="538"/>
  <c r="O46" i="538"/>
  <c r="M46" i="538"/>
  <c r="R46" i="538"/>
  <c r="S46" i="538"/>
  <c r="U46" i="538"/>
  <c r="K41" i="537"/>
  <c r="L41" i="537" s="1"/>
  <c r="Q41" i="537" s="1"/>
  <c r="AA41" i="537" s="1"/>
  <c r="J42" i="537" s="1"/>
  <c r="N42" i="537" s="1"/>
  <c r="P42" i="537" s="1"/>
  <c r="W45" i="537"/>
  <c r="X45" i="537" s="1"/>
  <c r="V44" i="537"/>
  <c r="Y44" i="537" s="1"/>
  <c r="Z44" i="537" s="1"/>
  <c r="C48" i="537"/>
  <c r="H47" i="537"/>
  <c r="E47" i="537"/>
  <c r="T47" i="537"/>
  <c r="D47" i="537"/>
  <c r="O46" i="537"/>
  <c r="M46" i="537"/>
  <c r="R46" i="537"/>
  <c r="U46" i="537"/>
  <c r="S46" i="537"/>
  <c r="K41" i="536"/>
  <c r="L41" i="536" s="1"/>
  <c r="Q41" i="536" s="1"/>
  <c r="AA41" i="536" s="1"/>
  <c r="J42" i="536" s="1"/>
  <c r="N42" i="536" s="1"/>
  <c r="P42" i="536" s="1"/>
  <c r="D47" i="536"/>
  <c r="O46" i="536"/>
  <c r="M46" i="536"/>
  <c r="R46" i="536"/>
  <c r="U46" i="536"/>
  <c r="S46" i="536"/>
  <c r="C49" i="536"/>
  <c r="E48" i="536"/>
  <c r="H48" i="536"/>
  <c r="T48" i="536"/>
  <c r="V44" i="536"/>
  <c r="Y44" i="536" s="1"/>
  <c r="Z44" i="536" s="1"/>
  <c r="W45" i="536"/>
  <c r="X45" i="536" s="1"/>
  <c r="K41" i="535"/>
  <c r="L41" i="535" s="1"/>
  <c r="Q41" i="535" s="1"/>
  <c r="AA41" i="535" s="1"/>
  <c r="J42" i="535" s="1"/>
  <c r="N42" i="535" s="1"/>
  <c r="P42" i="535" s="1"/>
  <c r="D47" i="535"/>
  <c r="O46" i="535"/>
  <c r="M46" i="535"/>
  <c r="R46" i="535"/>
  <c r="U46" i="535"/>
  <c r="S46" i="535"/>
  <c r="C48" i="535"/>
  <c r="E47" i="535"/>
  <c r="H47" i="535"/>
  <c r="T47" i="535"/>
  <c r="V44" i="535"/>
  <c r="Y44" i="535" s="1"/>
  <c r="Z44" i="535" s="1"/>
  <c r="W45" i="535"/>
  <c r="X45" i="535" s="1"/>
  <c r="K42" i="534"/>
  <c r="L42" i="534" s="1"/>
  <c r="Q42" i="534" s="1"/>
  <c r="AA42" i="534" s="1"/>
  <c r="J43" i="534" s="1"/>
  <c r="N43" i="534" s="1"/>
  <c r="P43" i="534" s="1"/>
  <c r="D47" i="534"/>
  <c r="O46" i="534"/>
  <c r="M46" i="534"/>
  <c r="U46" i="534"/>
  <c r="S46" i="534"/>
  <c r="R46" i="534"/>
  <c r="V44" i="534"/>
  <c r="Y44" i="534" s="1"/>
  <c r="Z44" i="534" s="1"/>
  <c r="C48" i="534"/>
  <c r="E47" i="534"/>
  <c r="H47" i="534"/>
  <c r="T47" i="534"/>
  <c r="W45" i="534"/>
  <c r="X45" i="534" s="1"/>
  <c r="D47" i="533"/>
  <c r="O46" i="533"/>
  <c r="M46" i="533"/>
  <c r="R46" i="533"/>
  <c r="U46" i="533"/>
  <c r="S46" i="533"/>
  <c r="C49" i="533"/>
  <c r="H48" i="533"/>
  <c r="E48" i="533"/>
  <c r="T48" i="533"/>
  <c r="V44" i="533"/>
  <c r="Y44" i="533" s="1"/>
  <c r="Z44" i="533" s="1"/>
  <c r="W45" i="533"/>
  <c r="K42" i="533"/>
  <c r="L42" i="533" s="1"/>
  <c r="Q42" i="533" s="1"/>
  <c r="AA42" i="533" s="1"/>
  <c r="J43" i="533" s="1"/>
  <c r="N43" i="533" s="1"/>
  <c r="P43" i="533" s="1"/>
  <c r="K42" i="532"/>
  <c r="L42" i="532" s="1"/>
  <c r="Q42" i="532" s="1"/>
  <c r="AA42" i="532" s="1"/>
  <c r="J43" i="532" s="1"/>
  <c r="N43" i="532" s="1"/>
  <c r="P43" i="532" s="1"/>
  <c r="C49" i="532"/>
  <c r="H48" i="532"/>
  <c r="E48" i="532"/>
  <c r="T48" i="532"/>
  <c r="D47" i="532"/>
  <c r="O46" i="532"/>
  <c r="M46" i="532"/>
  <c r="R46" i="532"/>
  <c r="U46" i="532"/>
  <c r="S46" i="532"/>
  <c r="V44" i="532"/>
  <c r="Y44" i="532" s="1"/>
  <c r="Z44" i="532" s="1"/>
  <c r="W45" i="532"/>
  <c r="K42" i="531"/>
  <c r="L42" i="531" s="1"/>
  <c r="Q42" i="531" s="1"/>
  <c r="AA42" i="531" s="1"/>
  <c r="J43" i="531" s="1"/>
  <c r="N43" i="531" s="1"/>
  <c r="P43" i="531" s="1"/>
  <c r="V44" i="531"/>
  <c r="Y44" i="531" s="1"/>
  <c r="W45" i="531"/>
  <c r="D47" i="531"/>
  <c r="O46" i="531"/>
  <c r="M46" i="531"/>
  <c r="R46" i="531"/>
  <c r="U46" i="531"/>
  <c r="S46" i="531"/>
  <c r="X44" i="531"/>
  <c r="Z44" i="531" s="1"/>
  <c r="C49" i="531"/>
  <c r="E48" i="531"/>
  <c r="H48" i="531"/>
  <c r="T48" i="531"/>
  <c r="K42" i="530"/>
  <c r="L42" i="530" s="1"/>
  <c r="Q42" i="530" s="1"/>
  <c r="AA42" i="530" s="1"/>
  <c r="J43" i="530" s="1"/>
  <c r="N43" i="530" s="1"/>
  <c r="P43" i="530" s="1"/>
  <c r="C49" i="530"/>
  <c r="E48" i="530"/>
  <c r="H48" i="530"/>
  <c r="T48" i="530"/>
  <c r="W45" i="530"/>
  <c r="Z44" i="530"/>
  <c r="V44" i="530"/>
  <c r="Y44" i="530" s="1"/>
  <c r="D47" i="530"/>
  <c r="O46" i="530"/>
  <c r="M46" i="530"/>
  <c r="S46" i="530"/>
  <c r="U46" i="530"/>
  <c r="R46" i="530"/>
  <c r="Z43" i="529"/>
  <c r="K42" i="529"/>
  <c r="L42" i="529" s="1"/>
  <c r="Q42" i="529" s="1"/>
  <c r="AA42" i="529" s="1"/>
  <c r="J43" i="529" s="1"/>
  <c r="N43" i="529" s="1"/>
  <c r="P43" i="529" s="1"/>
  <c r="D47" i="529"/>
  <c r="O46" i="529"/>
  <c r="M46" i="529"/>
  <c r="R46" i="529"/>
  <c r="U46" i="529"/>
  <c r="S46" i="529"/>
  <c r="C49" i="529"/>
  <c r="H48" i="529"/>
  <c r="E48" i="529"/>
  <c r="T48" i="529"/>
  <c r="W45" i="529"/>
  <c r="V44" i="529"/>
  <c r="Y44" i="529" s="1"/>
  <c r="Z44" i="529" s="1"/>
  <c r="K41" i="528"/>
  <c r="L41" i="528" s="1"/>
  <c r="Q41" i="528" s="1"/>
  <c r="AA41" i="528" s="1"/>
  <c r="J42" i="528" s="1"/>
  <c r="N42" i="528" s="1"/>
  <c r="P42" i="528" s="1"/>
  <c r="D47" i="528"/>
  <c r="O46" i="528"/>
  <c r="M46" i="528"/>
  <c r="R46" i="528"/>
  <c r="U46" i="528"/>
  <c r="S46" i="528"/>
  <c r="C49" i="528"/>
  <c r="H48" i="528"/>
  <c r="E48" i="528"/>
  <c r="T48" i="528"/>
  <c r="V44" i="528"/>
  <c r="Y44" i="528" s="1"/>
  <c r="Z44" i="528" s="1"/>
  <c r="W45" i="528"/>
  <c r="K42" i="527"/>
  <c r="L42" i="527" s="1"/>
  <c r="Q42" i="527" s="1"/>
  <c r="AA42" i="527" s="1"/>
  <c r="J43" i="527" s="1"/>
  <c r="N43" i="527" s="1"/>
  <c r="P43" i="527" s="1"/>
  <c r="D48" i="527"/>
  <c r="O47" i="527"/>
  <c r="M47" i="527"/>
  <c r="S47" i="527"/>
  <c r="R47" i="527"/>
  <c r="U47" i="527"/>
  <c r="C49" i="527"/>
  <c r="E48" i="527"/>
  <c r="H48" i="527"/>
  <c r="T48" i="527"/>
  <c r="V45" i="527"/>
  <c r="Y45" i="527" s="1"/>
  <c r="X45" i="527"/>
  <c r="Z45" i="527" s="1"/>
  <c r="W46" i="527"/>
  <c r="K42" i="526"/>
  <c r="L42" i="526" s="1"/>
  <c r="Q42" i="526" s="1"/>
  <c r="AA42" i="526" s="1"/>
  <c r="J43" i="526" s="1"/>
  <c r="N43" i="526" s="1"/>
  <c r="P43" i="526" s="1"/>
  <c r="D47" i="526"/>
  <c r="O46" i="526"/>
  <c r="M46" i="526"/>
  <c r="U46" i="526"/>
  <c r="R46" i="526"/>
  <c r="S46" i="526"/>
  <c r="C49" i="526"/>
  <c r="E48" i="526"/>
  <c r="H48" i="526"/>
  <c r="T48" i="526"/>
  <c r="W45" i="526"/>
  <c r="V44" i="526"/>
  <c r="Y44" i="526" s="1"/>
  <c r="Z44" i="526" s="1"/>
  <c r="V44" i="525"/>
  <c r="Y44" i="525" s="1"/>
  <c r="W45" i="525"/>
  <c r="D47" i="525"/>
  <c r="O46" i="525"/>
  <c r="M46" i="525"/>
  <c r="U46" i="525"/>
  <c r="R46" i="525"/>
  <c r="S46" i="525"/>
  <c r="K42" i="525"/>
  <c r="L42" i="525" s="1"/>
  <c r="Q42" i="525" s="1"/>
  <c r="AA42" i="525" s="1"/>
  <c r="J43" i="525" s="1"/>
  <c r="N43" i="525" s="1"/>
  <c r="P43" i="525" s="1"/>
  <c r="C51" i="525"/>
  <c r="H50" i="525"/>
  <c r="E50" i="525"/>
  <c r="T50" i="525"/>
  <c r="X44" i="525"/>
  <c r="Z44" i="525" s="1"/>
  <c r="K42" i="524"/>
  <c r="L42" i="524" s="1"/>
  <c r="Q42" i="524" s="1"/>
  <c r="AA42" i="524" s="1"/>
  <c r="J43" i="524" s="1"/>
  <c r="N43" i="524" s="1"/>
  <c r="P43" i="524" s="1"/>
  <c r="D47" i="524"/>
  <c r="O46" i="524"/>
  <c r="M46" i="524"/>
  <c r="U46" i="524"/>
  <c r="R46" i="524"/>
  <c r="S46" i="524"/>
  <c r="C49" i="524"/>
  <c r="H48" i="524"/>
  <c r="E48" i="524"/>
  <c r="T48" i="524"/>
  <c r="X45" i="524"/>
  <c r="W45" i="524"/>
  <c r="V44" i="524"/>
  <c r="Y44" i="524" s="1"/>
  <c r="Z44" i="524" s="1"/>
  <c r="C49" i="523"/>
  <c r="H48" i="523"/>
  <c r="E48" i="523"/>
  <c r="T48" i="523"/>
  <c r="K42" i="523"/>
  <c r="L42" i="523" s="1"/>
  <c r="Q42" i="523" s="1"/>
  <c r="AA42" i="523" s="1"/>
  <c r="J43" i="523" s="1"/>
  <c r="N43" i="523" s="1"/>
  <c r="P43" i="523" s="1"/>
  <c r="W45" i="523"/>
  <c r="X45" i="523" s="1"/>
  <c r="D47" i="523"/>
  <c r="O46" i="523"/>
  <c r="M46" i="523"/>
  <c r="U46" i="523"/>
  <c r="S46" i="523"/>
  <c r="R46" i="523"/>
  <c r="V44" i="523"/>
  <c r="Y44" i="523" s="1"/>
  <c r="Z44" i="523" s="1"/>
  <c r="Z43" i="522"/>
  <c r="C49" i="522"/>
  <c r="H48" i="522"/>
  <c r="E48" i="522"/>
  <c r="T48" i="522"/>
  <c r="V44" i="522"/>
  <c r="Y44" i="522" s="1"/>
  <c r="Z44" i="522" s="1"/>
  <c r="W45" i="522"/>
  <c r="K42" i="522"/>
  <c r="L42" i="522" s="1"/>
  <c r="Q42" i="522" s="1"/>
  <c r="AA42" i="522" s="1"/>
  <c r="J43" i="522" s="1"/>
  <c r="N43" i="522" s="1"/>
  <c r="P43" i="522" s="1"/>
  <c r="D47" i="522"/>
  <c r="O46" i="522"/>
  <c r="M46" i="522"/>
  <c r="R46" i="522"/>
  <c r="U46" i="522"/>
  <c r="S46" i="522"/>
  <c r="K42" i="521"/>
  <c r="L42" i="521" s="1"/>
  <c r="Q42" i="521" s="1"/>
  <c r="AA42" i="521" s="1"/>
  <c r="J43" i="521" s="1"/>
  <c r="N43" i="521" s="1"/>
  <c r="P43" i="521" s="1"/>
  <c r="M46" i="521"/>
  <c r="D47" i="521"/>
  <c r="O46" i="521"/>
  <c r="U46" i="521"/>
  <c r="R46" i="521"/>
  <c r="S46" i="521"/>
  <c r="V44" i="521"/>
  <c r="Y44" i="521" s="1"/>
  <c r="Z44" i="521" s="1"/>
  <c r="W45" i="521"/>
  <c r="X45" i="521" s="1"/>
  <c r="C50" i="521"/>
  <c r="H49" i="521"/>
  <c r="E49" i="521"/>
  <c r="T49" i="521"/>
  <c r="K43" i="520"/>
  <c r="L43" i="520" s="1"/>
  <c r="Q43" i="520" s="1"/>
  <c r="AA43" i="520" s="1"/>
  <c r="J44" i="520" s="1"/>
  <c r="W45" i="520"/>
  <c r="X45" i="520"/>
  <c r="O46" i="520"/>
  <c r="D47" i="520"/>
  <c r="M46" i="520"/>
  <c r="S46" i="520"/>
  <c r="R46" i="520"/>
  <c r="U46" i="520"/>
  <c r="C50" i="520"/>
  <c r="E49" i="520"/>
  <c r="H49" i="520"/>
  <c r="T49" i="520"/>
  <c r="V44" i="520"/>
  <c r="Y44" i="520" s="1"/>
  <c r="X44" i="520"/>
  <c r="Z44" i="520" s="1"/>
  <c r="K41" i="519"/>
  <c r="L41" i="519" s="1"/>
  <c r="Q41" i="519" s="1"/>
  <c r="AA41" i="519" s="1"/>
  <c r="J42" i="519" s="1"/>
  <c r="V45" i="519"/>
  <c r="Y45" i="519" s="1"/>
  <c r="X45" i="519"/>
  <c r="Z45" i="519" s="1"/>
  <c r="C49" i="519"/>
  <c r="H48" i="519"/>
  <c r="E48" i="519"/>
  <c r="T48" i="519"/>
  <c r="W46" i="519"/>
  <c r="D48" i="519"/>
  <c r="O47" i="519"/>
  <c r="M47" i="519"/>
  <c r="R47" i="519"/>
  <c r="U47" i="519"/>
  <c r="S47" i="519"/>
  <c r="Z43" i="518"/>
  <c r="K42" i="518"/>
  <c r="L42" i="518" s="1"/>
  <c r="Q42" i="518" s="1"/>
  <c r="AA42" i="518" s="1"/>
  <c r="J43" i="518" s="1"/>
  <c r="V44" i="518"/>
  <c r="Y44" i="518" s="1"/>
  <c r="Z44" i="518" s="1"/>
  <c r="D47" i="518"/>
  <c r="O46" i="518"/>
  <c r="M46" i="518"/>
  <c r="R46" i="518"/>
  <c r="U46" i="518"/>
  <c r="S46" i="518"/>
  <c r="C49" i="518"/>
  <c r="H48" i="518"/>
  <c r="E48" i="518"/>
  <c r="T48" i="518"/>
  <c r="W45" i="518"/>
  <c r="X45" i="518" s="1"/>
  <c r="Z43" i="517"/>
  <c r="K42" i="517"/>
  <c r="L42" i="517" s="1"/>
  <c r="Q42" i="517" s="1"/>
  <c r="AA42" i="517" s="1"/>
  <c r="J43" i="517" s="1"/>
  <c r="D47" i="517"/>
  <c r="O46" i="517"/>
  <c r="M46" i="517"/>
  <c r="S46" i="517"/>
  <c r="R46" i="517"/>
  <c r="U46" i="517"/>
  <c r="W45" i="517"/>
  <c r="V44" i="517"/>
  <c r="Y44" i="517" s="1"/>
  <c r="Z44" i="517" s="1"/>
  <c r="C49" i="517"/>
  <c r="H48" i="517"/>
  <c r="E48" i="517"/>
  <c r="T48" i="517"/>
  <c r="Z43" i="516"/>
  <c r="K42" i="516"/>
  <c r="L42" i="516" s="1"/>
  <c r="Q42" i="516" s="1"/>
  <c r="AA42" i="516" s="1"/>
  <c r="J43" i="516" s="1"/>
  <c r="D47" i="516"/>
  <c r="O46" i="516"/>
  <c r="M46" i="516"/>
  <c r="R46" i="516"/>
  <c r="U46" i="516"/>
  <c r="S46" i="516"/>
  <c r="C49" i="516"/>
  <c r="E48" i="516"/>
  <c r="H48" i="516"/>
  <c r="T48" i="516"/>
  <c r="V44" i="516"/>
  <c r="Y44" i="516" s="1"/>
  <c r="Z44" i="516" s="1"/>
  <c r="W45" i="516"/>
  <c r="Z43" i="515"/>
  <c r="K41" i="515"/>
  <c r="L41" i="515" s="1"/>
  <c r="Q41" i="515" s="1"/>
  <c r="AA41" i="515" s="1"/>
  <c r="J42" i="515" s="1"/>
  <c r="C48" i="515"/>
  <c r="E47" i="515"/>
  <c r="H47" i="515"/>
  <c r="T47" i="515"/>
  <c r="V44" i="515"/>
  <c r="Y44" i="515" s="1"/>
  <c r="Z44" i="515" s="1"/>
  <c r="W45" i="515"/>
  <c r="X45" i="515"/>
  <c r="D47" i="515"/>
  <c r="O46" i="515"/>
  <c r="M46" i="515"/>
  <c r="R46" i="515"/>
  <c r="U46" i="515"/>
  <c r="S46" i="515"/>
  <c r="Z43" i="514"/>
  <c r="K41" i="514"/>
  <c r="L41" i="514" s="1"/>
  <c r="Q41" i="514" s="1"/>
  <c r="AA41" i="514" s="1"/>
  <c r="J42" i="514" s="1"/>
  <c r="C48" i="514"/>
  <c r="E47" i="514"/>
  <c r="H47" i="514"/>
  <c r="T47" i="514"/>
  <c r="V44" i="514"/>
  <c r="Y44" i="514" s="1"/>
  <c r="Z44" i="514" s="1"/>
  <c r="W45" i="514"/>
  <c r="X45" i="514" s="1"/>
  <c r="D47" i="514"/>
  <c r="O46" i="514"/>
  <c r="M46" i="514"/>
  <c r="R46" i="514"/>
  <c r="U46" i="514"/>
  <c r="S46" i="514"/>
  <c r="K43" i="513"/>
  <c r="L43" i="513" s="1"/>
  <c r="Q43" i="513" s="1"/>
  <c r="AA43" i="513" s="1"/>
  <c r="J44" i="513" s="1"/>
  <c r="C49" i="513"/>
  <c r="H48" i="513"/>
  <c r="E48" i="513"/>
  <c r="T48" i="513"/>
  <c r="D47" i="513"/>
  <c r="O46" i="513"/>
  <c r="M46" i="513"/>
  <c r="R46" i="513"/>
  <c r="S46" i="513"/>
  <c r="U46" i="513"/>
  <c r="Z44" i="513"/>
  <c r="V44" i="513"/>
  <c r="Y44" i="513" s="1"/>
  <c r="W45" i="513"/>
  <c r="C48" i="512"/>
  <c r="H47" i="512"/>
  <c r="E47" i="512"/>
  <c r="T47" i="512"/>
  <c r="W45" i="512"/>
  <c r="V44" i="512"/>
  <c r="Y44" i="512" s="1"/>
  <c r="Z44" i="512" s="1"/>
  <c r="K41" i="512"/>
  <c r="L41" i="512" s="1"/>
  <c r="Q41" i="512" s="1"/>
  <c r="AA41" i="512" s="1"/>
  <c r="J42" i="512" s="1"/>
  <c r="D47" i="512"/>
  <c r="O46" i="512"/>
  <c r="M46" i="512"/>
  <c r="R46" i="512"/>
  <c r="U46" i="512"/>
  <c r="S46" i="512"/>
  <c r="Z43" i="511"/>
  <c r="K42" i="511"/>
  <c r="L42" i="511" s="1"/>
  <c r="Q42" i="511" s="1"/>
  <c r="AA42" i="511" s="1"/>
  <c r="J43" i="511" s="1"/>
  <c r="W45" i="511"/>
  <c r="C49" i="511"/>
  <c r="H48" i="511"/>
  <c r="E48" i="511"/>
  <c r="T48" i="511"/>
  <c r="Z44" i="511"/>
  <c r="V44" i="511"/>
  <c r="Y44" i="511" s="1"/>
  <c r="D47" i="511"/>
  <c r="O46" i="511"/>
  <c r="M46" i="511"/>
  <c r="R46" i="511"/>
  <c r="S46" i="511"/>
  <c r="U46" i="511"/>
  <c r="K41" i="510"/>
  <c r="L41" i="510" s="1"/>
  <c r="Q41" i="510" s="1"/>
  <c r="AA41" i="510" s="1"/>
  <c r="J42" i="510" s="1"/>
  <c r="V44" i="510"/>
  <c r="Y44" i="510" s="1"/>
  <c r="Z44" i="510" s="1"/>
  <c r="W45" i="510"/>
  <c r="C48" i="510"/>
  <c r="E47" i="510"/>
  <c r="H47" i="510"/>
  <c r="T47" i="510"/>
  <c r="D47" i="510"/>
  <c r="O46" i="510"/>
  <c r="M46" i="510"/>
  <c r="R46" i="510"/>
  <c r="U46" i="510"/>
  <c r="S46" i="510"/>
  <c r="K42" i="509"/>
  <c r="L42" i="509" s="1"/>
  <c r="Q42" i="509" s="1"/>
  <c r="AA42" i="509" s="1"/>
  <c r="J43" i="509" s="1"/>
  <c r="C49" i="509"/>
  <c r="H48" i="509"/>
  <c r="E48" i="509"/>
  <c r="T48" i="509"/>
  <c r="W45" i="509"/>
  <c r="D47" i="509"/>
  <c r="O46" i="509"/>
  <c r="M46" i="509"/>
  <c r="R46" i="509"/>
  <c r="U46" i="509"/>
  <c r="S46" i="509"/>
  <c r="V44" i="509"/>
  <c r="Y44" i="509" s="1"/>
  <c r="Z44" i="509" s="1"/>
  <c r="Z43" i="508"/>
  <c r="K42" i="508"/>
  <c r="L42" i="508" s="1"/>
  <c r="Q42" i="508" s="1"/>
  <c r="AA42" i="508" s="1"/>
  <c r="J43" i="508" s="1"/>
  <c r="W45" i="508"/>
  <c r="X45" i="508" s="1"/>
  <c r="C49" i="508"/>
  <c r="E48" i="508"/>
  <c r="H48" i="508"/>
  <c r="T48" i="508"/>
  <c r="D47" i="508"/>
  <c r="O46" i="508"/>
  <c r="M46" i="508"/>
  <c r="S46" i="508"/>
  <c r="U46" i="508"/>
  <c r="R46" i="508"/>
  <c r="V44" i="508"/>
  <c r="Y44" i="508" s="1"/>
  <c r="Z44" i="508" s="1"/>
  <c r="K42" i="507"/>
  <c r="L42" i="507" s="1"/>
  <c r="Q42" i="507" s="1"/>
  <c r="AA42" i="507" s="1"/>
  <c r="J43" i="507" s="1"/>
  <c r="W45" i="507"/>
  <c r="C49" i="507"/>
  <c r="E48" i="507"/>
  <c r="H48" i="507"/>
  <c r="T48" i="507"/>
  <c r="V44" i="507"/>
  <c r="Y44" i="507" s="1"/>
  <c r="Z44" i="507" s="1"/>
  <c r="D47" i="507"/>
  <c r="O46" i="507"/>
  <c r="M46" i="507"/>
  <c r="S46" i="507"/>
  <c r="U46" i="507"/>
  <c r="R46" i="507"/>
  <c r="M46" i="506"/>
  <c r="D47" i="506"/>
  <c r="O46" i="506"/>
  <c r="S46" i="506"/>
  <c r="R46" i="506"/>
  <c r="U46" i="506"/>
  <c r="C49" i="506"/>
  <c r="E48" i="506"/>
  <c r="H48" i="506"/>
  <c r="T48" i="506"/>
  <c r="W45" i="506"/>
  <c r="V44" i="506"/>
  <c r="Y44" i="506" s="1"/>
  <c r="Z44" i="506" s="1"/>
  <c r="K42" i="506"/>
  <c r="L42" i="506" s="1"/>
  <c r="Q42" i="506" s="1"/>
  <c r="AA42" i="506" s="1"/>
  <c r="J43" i="506" s="1"/>
  <c r="D47" i="505"/>
  <c r="O46" i="505"/>
  <c r="M46" i="505"/>
  <c r="U46" i="505"/>
  <c r="R46" i="505"/>
  <c r="S46" i="505"/>
  <c r="C49" i="505"/>
  <c r="H48" i="505"/>
  <c r="E48" i="505"/>
  <c r="T48" i="505"/>
  <c r="K42" i="505"/>
  <c r="L42" i="505" s="1"/>
  <c r="Q42" i="505" s="1"/>
  <c r="AA42" i="505" s="1"/>
  <c r="J43" i="505" s="1"/>
  <c r="V44" i="505"/>
  <c r="Y44" i="505" s="1"/>
  <c r="Z44" i="505" s="1"/>
  <c r="W45" i="505"/>
  <c r="W45" i="504"/>
  <c r="C49" i="504"/>
  <c r="E48" i="504"/>
  <c r="H48" i="504"/>
  <c r="T48" i="504"/>
  <c r="M46" i="504"/>
  <c r="O46" i="504"/>
  <c r="D47" i="504"/>
  <c r="U46" i="504"/>
  <c r="R46" i="504"/>
  <c r="S46" i="504"/>
  <c r="V44" i="504"/>
  <c r="Y44" i="504" s="1"/>
  <c r="Z44" i="504" s="1"/>
  <c r="K42" i="504"/>
  <c r="L42" i="504" s="1"/>
  <c r="Q42" i="504" s="1"/>
  <c r="AA42" i="504" s="1"/>
  <c r="J43" i="504" s="1"/>
  <c r="N43" i="504" s="1"/>
  <c r="P43" i="504" s="1"/>
  <c r="Z43" i="503"/>
  <c r="K42" i="503"/>
  <c r="L42" i="503" s="1"/>
  <c r="Q42" i="503" s="1"/>
  <c r="AA42" i="503" s="1"/>
  <c r="J43" i="503" s="1"/>
  <c r="N43" i="503" s="1"/>
  <c r="P43" i="503" s="1"/>
  <c r="C49" i="503"/>
  <c r="E48" i="503"/>
  <c r="H48" i="503"/>
  <c r="T48" i="503"/>
  <c r="D47" i="503"/>
  <c r="O46" i="503"/>
  <c r="M46" i="503"/>
  <c r="S46" i="503"/>
  <c r="R46" i="503"/>
  <c r="U46" i="503"/>
  <c r="V44" i="503"/>
  <c r="Y44" i="503" s="1"/>
  <c r="Z44" i="503" s="1"/>
  <c r="W45" i="503"/>
  <c r="Z43" i="502"/>
  <c r="V44" i="502"/>
  <c r="Y44" i="502" s="1"/>
  <c r="Z44" i="502" s="1"/>
  <c r="C49" i="502"/>
  <c r="E48" i="502"/>
  <c r="H48" i="502"/>
  <c r="T48" i="502"/>
  <c r="W45" i="502"/>
  <c r="D47" i="502"/>
  <c r="O46" i="502"/>
  <c r="M46" i="502"/>
  <c r="R46" i="502"/>
  <c r="U46" i="502"/>
  <c r="S46" i="502"/>
  <c r="K41" i="502"/>
  <c r="L41" i="502" s="1"/>
  <c r="Q41" i="502" s="1"/>
  <c r="AA41" i="502" s="1"/>
  <c r="J42" i="502" s="1"/>
  <c r="N42" i="502" s="1"/>
  <c r="P42" i="502" s="1"/>
  <c r="Z43" i="501"/>
  <c r="K42" i="501"/>
  <c r="L42" i="501" s="1"/>
  <c r="Q42" i="501" s="1"/>
  <c r="AA42" i="501" s="1"/>
  <c r="J43" i="501" s="1"/>
  <c r="N43" i="501" s="1"/>
  <c r="P43" i="501" s="1"/>
  <c r="C49" i="501"/>
  <c r="H48" i="501"/>
  <c r="E48" i="501"/>
  <c r="T48" i="501"/>
  <c r="X45" i="501"/>
  <c r="W45" i="501"/>
  <c r="V44" i="501"/>
  <c r="Y44" i="501" s="1"/>
  <c r="Z44" i="501" s="1"/>
  <c r="D47" i="501"/>
  <c r="O46" i="501"/>
  <c r="M46" i="501"/>
  <c r="R46" i="501"/>
  <c r="U46" i="501"/>
  <c r="S46" i="501"/>
  <c r="Z43" i="500"/>
  <c r="K41" i="500"/>
  <c r="L41" i="500" s="1"/>
  <c r="Q41" i="500" s="1"/>
  <c r="AA41" i="500" s="1"/>
  <c r="J42" i="500" s="1"/>
  <c r="N42" i="500" s="1"/>
  <c r="P42" i="500" s="1"/>
  <c r="W45" i="500"/>
  <c r="C48" i="500"/>
  <c r="H47" i="500"/>
  <c r="E47" i="500"/>
  <c r="T47" i="500"/>
  <c r="D47" i="500"/>
  <c r="O46" i="500"/>
  <c r="M46" i="500"/>
  <c r="R46" i="500"/>
  <c r="U46" i="500"/>
  <c r="S46" i="500"/>
  <c r="Z44" i="500"/>
  <c r="V44" i="500"/>
  <c r="Y44" i="500" s="1"/>
  <c r="K41" i="499"/>
  <c r="L41" i="499" s="1"/>
  <c r="Q41" i="499" s="1"/>
  <c r="AA41" i="499" s="1"/>
  <c r="J42" i="499" s="1"/>
  <c r="N42" i="499" s="1"/>
  <c r="P42" i="499" s="1"/>
  <c r="C49" i="499"/>
  <c r="E48" i="499"/>
  <c r="H48" i="499"/>
  <c r="T48" i="499"/>
  <c r="W45" i="499"/>
  <c r="V44" i="499"/>
  <c r="Y44" i="499" s="1"/>
  <c r="Z44" i="499" s="1"/>
  <c r="D47" i="499"/>
  <c r="O46" i="499"/>
  <c r="M46" i="499"/>
  <c r="R46" i="499"/>
  <c r="U46" i="499"/>
  <c r="S46" i="499"/>
  <c r="K41" i="498"/>
  <c r="L41" i="498" s="1"/>
  <c r="Q41" i="498" s="1"/>
  <c r="AA41" i="498" s="1"/>
  <c r="J42" i="498" s="1"/>
  <c r="N42" i="498" s="1"/>
  <c r="P42" i="498" s="1"/>
  <c r="W45" i="498"/>
  <c r="D47" i="498"/>
  <c r="O46" i="498"/>
  <c r="M46" i="498"/>
  <c r="R46" i="498"/>
  <c r="U46" i="498"/>
  <c r="S46" i="498"/>
  <c r="C50" i="498"/>
  <c r="H49" i="498"/>
  <c r="E49" i="498"/>
  <c r="T49" i="498"/>
  <c r="V44" i="498"/>
  <c r="Y44" i="498" s="1"/>
  <c r="Z44" i="498" s="1"/>
  <c r="Z43" i="497"/>
  <c r="K42" i="497"/>
  <c r="L42" i="497" s="1"/>
  <c r="Q42" i="497" s="1"/>
  <c r="AA42" i="497" s="1"/>
  <c r="J43" i="497" s="1"/>
  <c r="N43" i="497" s="1"/>
  <c r="P43" i="497" s="1"/>
  <c r="D47" i="497"/>
  <c r="O46" i="497"/>
  <c r="M46" i="497"/>
  <c r="S46" i="497"/>
  <c r="R46" i="497"/>
  <c r="U46" i="497"/>
  <c r="C49" i="497"/>
  <c r="E48" i="497"/>
  <c r="H48" i="497"/>
  <c r="T48" i="497"/>
  <c r="W45" i="497"/>
  <c r="X45" i="497" s="1"/>
  <c r="V44" i="497"/>
  <c r="Y44" i="497" s="1"/>
  <c r="Z44" i="497" s="1"/>
  <c r="Z43" i="496"/>
  <c r="K41" i="496"/>
  <c r="L41" i="496" s="1"/>
  <c r="Q41" i="496" s="1"/>
  <c r="AA41" i="496" s="1"/>
  <c r="J42" i="496" s="1"/>
  <c r="N42" i="496" s="1"/>
  <c r="P42" i="496" s="1"/>
  <c r="W45" i="496"/>
  <c r="C48" i="496"/>
  <c r="E47" i="496"/>
  <c r="H47" i="496"/>
  <c r="T47" i="496"/>
  <c r="D47" i="496"/>
  <c r="O46" i="496"/>
  <c r="M46" i="496"/>
  <c r="R46" i="496"/>
  <c r="U46" i="496"/>
  <c r="S46" i="496"/>
  <c r="V44" i="496"/>
  <c r="Y44" i="496" s="1"/>
  <c r="Z44" i="496" s="1"/>
  <c r="W45" i="495"/>
  <c r="C51" i="495"/>
  <c r="H50" i="495"/>
  <c r="E50" i="495"/>
  <c r="T50" i="495"/>
  <c r="D47" i="495"/>
  <c r="O46" i="495"/>
  <c r="M46" i="495"/>
  <c r="U46" i="495"/>
  <c r="R46" i="495"/>
  <c r="S46" i="495"/>
  <c r="K42" i="495"/>
  <c r="L42" i="495" s="1"/>
  <c r="Q42" i="495" s="1"/>
  <c r="AA42" i="495" s="1"/>
  <c r="J43" i="495" s="1"/>
  <c r="N43" i="495" s="1"/>
  <c r="P43" i="495" s="1"/>
  <c r="V44" i="495"/>
  <c r="Y44" i="495" s="1"/>
  <c r="Z44" i="495" s="1"/>
  <c r="Z43" i="494"/>
  <c r="K42" i="494"/>
  <c r="L42" i="494" s="1"/>
  <c r="Q42" i="494" s="1"/>
  <c r="AA42" i="494" s="1"/>
  <c r="J43" i="494" s="1"/>
  <c r="W45" i="494"/>
  <c r="C49" i="494"/>
  <c r="E48" i="494"/>
  <c r="H48" i="494"/>
  <c r="T48" i="494"/>
  <c r="D47" i="494"/>
  <c r="O46" i="494"/>
  <c r="M46" i="494"/>
  <c r="R46" i="494"/>
  <c r="U46" i="494"/>
  <c r="S46" i="494"/>
  <c r="V44" i="494"/>
  <c r="Y44" i="494" s="1"/>
  <c r="Z44" i="494" s="1"/>
  <c r="D47" i="493"/>
  <c r="O46" i="493"/>
  <c r="M46" i="493"/>
  <c r="R46" i="493"/>
  <c r="U46" i="493"/>
  <c r="S46" i="493"/>
  <c r="V44" i="493"/>
  <c r="Y44" i="493" s="1"/>
  <c r="C48" i="493"/>
  <c r="E47" i="493"/>
  <c r="H47" i="493"/>
  <c r="T47" i="493"/>
  <c r="W45" i="493"/>
  <c r="K41" i="493"/>
  <c r="L41" i="493" s="1"/>
  <c r="Q41" i="493" s="1"/>
  <c r="AA41" i="493" s="1"/>
  <c r="J42" i="493" s="1"/>
  <c r="X44" i="493"/>
  <c r="Z44" i="493" s="1"/>
  <c r="Z43" i="491"/>
  <c r="Z43" i="492"/>
  <c r="K42" i="492"/>
  <c r="L42" i="492" s="1"/>
  <c r="Q42" i="492" s="1"/>
  <c r="AA42" i="492" s="1"/>
  <c r="J43" i="492" s="1"/>
  <c r="X45" i="492"/>
  <c r="W45" i="492"/>
  <c r="D47" i="492"/>
  <c r="O46" i="492"/>
  <c r="M46" i="492"/>
  <c r="S46" i="492"/>
  <c r="R46" i="492"/>
  <c r="U46" i="492"/>
  <c r="V44" i="492"/>
  <c r="Y44" i="492" s="1"/>
  <c r="Z44" i="492" s="1"/>
  <c r="C49" i="492"/>
  <c r="H48" i="492"/>
  <c r="E48" i="492"/>
  <c r="T48" i="492"/>
  <c r="K42" i="491"/>
  <c r="L42" i="491" s="1"/>
  <c r="Q42" i="491" s="1"/>
  <c r="AA42" i="491" s="1"/>
  <c r="J43" i="491" s="1"/>
  <c r="W45" i="491"/>
  <c r="D47" i="491"/>
  <c r="O46" i="491"/>
  <c r="M46" i="491"/>
  <c r="R46" i="491"/>
  <c r="S46" i="491"/>
  <c r="U46" i="491"/>
  <c r="V44" i="491"/>
  <c r="Y44" i="491" s="1"/>
  <c r="Z44" i="491" s="1"/>
  <c r="C49" i="491"/>
  <c r="H48" i="491"/>
  <c r="E48" i="491"/>
  <c r="T48" i="491"/>
  <c r="K41" i="490"/>
  <c r="L41" i="490" s="1"/>
  <c r="Q41" i="490" s="1"/>
  <c r="AA41" i="490" s="1"/>
  <c r="J42" i="490" s="1"/>
  <c r="D47" i="490"/>
  <c r="O46" i="490"/>
  <c r="M46" i="490"/>
  <c r="R46" i="490"/>
  <c r="U46" i="490"/>
  <c r="S46" i="490"/>
  <c r="C50" i="490"/>
  <c r="H49" i="490"/>
  <c r="E49" i="490"/>
  <c r="T49" i="490"/>
  <c r="W45" i="490"/>
  <c r="V44" i="490"/>
  <c r="Y44" i="490" s="1"/>
  <c r="Z44" i="490" s="1"/>
  <c r="K42" i="489"/>
  <c r="L42" i="489" s="1"/>
  <c r="Q42" i="489" s="1"/>
  <c r="AA42" i="489" s="1"/>
  <c r="J43" i="489" s="1"/>
  <c r="V44" i="489"/>
  <c r="Y44" i="489" s="1"/>
  <c r="X44" i="489"/>
  <c r="Z44" i="489" s="1"/>
  <c r="W45" i="489"/>
  <c r="C49" i="489"/>
  <c r="H48" i="489"/>
  <c r="E48" i="489"/>
  <c r="T48" i="489"/>
  <c r="D47" i="489"/>
  <c r="O46" i="489"/>
  <c r="M46" i="489"/>
  <c r="U46" i="489"/>
  <c r="R46" i="489"/>
  <c r="S46" i="489"/>
  <c r="K42" i="488"/>
  <c r="L42" i="488" s="1"/>
  <c r="Q42" i="488" s="1"/>
  <c r="AA42" i="488" s="1"/>
  <c r="J43" i="488" s="1"/>
  <c r="N43" i="488" s="1"/>
  <c r="P43" i="488" s="1"/>
  <c r="W45" i="488"/>
  <c r="X45" i="488" s="1"/>
  <c r="C48" i="488"/>
  <c r="E47" i="488"/>
  <c r="H47" i="488"/>
  <c r="T47" i="488"/>
  <c r="V44" i="488"/>
  <c r="Y44" i="488" s="1"/>
  <c r="Z44" i="488" s="1"/>
  <c r="D47" i="488"/>
  <c r="O46" i="488"/>
  <c r="M46" i="488"/>
  <c r="U46" i="488"/>
  <c r="S46" i="488"/>
  <c r="R46" i="488"/>
  <c r="K41" i="487"/>
  <c r="L41" i="487" s="1"/>
  <c r="Q41" i="487" s="1"/>
  <c r="AA41" i="487" s="1"/>
  <c r="J42" i="487" s="1"/>
  <c r="N42" i="487" s="1"/>
  <c r="P42" i="487" s="1"/>
  <c r="W45" i="487"/>
  <c r="D47" i="487"/>
  <c r="O46" i="487"/>
  <c r="M46" i="487"/>
  <c r="R46" i="487"/>
  <c r="U46" i="487"/>
  <c r="S46" i="487"/>
  <c r="C48" i="487"/>
  <c r="H47" i="487"/>
  <c r="E47" i="487"/>
  <c r="T47" i="487"/>
  <c r="V44" i="487"/>
  <c r="Y44" i="487" s="1"/>
  <c r="Z44" i="487" s="1"/>
  <c r="K42" i="486"/>
  <c r="L42" i="486" s="1"/>
  <c r="Q42" i="486" s="1"/>
  <c r="AA42" i="486" s="1"/>
  <c r="J43" i="486" s="1"/>
  <c r="N43" i="486" s="1"/>
  <c r="P43" i="486" s="1"/>
  <c r="D47" i="486"/>
  <c r="O46" i="486"/>
  <c r="M46" i="486"/>
  <c r="R46" i="486"/>
  <c r="U46" i="486"/>
  <c r="S46" i="486"/>
  <c r="C49" i="486"/>
  <c r="E48" i="486"/>
  <c r="H48" i="486"/>
  <c r="T48" i="486"/>
  <c r="Z44" i="486"/>
  <c r="V44" i="486"/>
  <c r="Y44" i="486" s="1"/>
  <c r="W45" i="486"/>
  <c r="W45" i="485"/>
  <c r="C50" i="485"/>
  <c r="E49" i="485"/>
  <c r="H49" i="485"/>
  <c r="T49" i="485"/>
  <c r="V44" i="485"/>
  <c r="Y44" i="485" s="1"/>
  <c r="Z44" i="485" s="1"/>
  <c r="K43" i="485"/>
  <c r="L43" i="485" s="1"/>
  <c r="Q43" i="485" s="1"/>
  <c r="AA43" i="485" s="1"/>
  <c r="J44" i="485" s="1"/>
  <c r="D47" i="485"/>
  <c r="O46" i="485"/>
  <c r="M46" i="485"/>
  <c r="S46" i="485"/>
  <c r="U46" i="485"/>
  <c r="R46" i="485"/>
  <c r="AA18" i="4"/>
  <c r="J19" i="4" s="1"/>
  <c r="K19" i="4" s="1"/>
  <c r="L19" i="4" s="1"/>
  <c r="Q19" i="4" s="1"/>
  <c r="AA19" i="4" s="1"/>
  <c r="J20" i="4" s="1"/>
  <c r="K20" i="4" s="1"/>
  <c r="L20" i="4" s="1"/>
  <c r="Q20" i="4" s="1"/>
  <c r="AA20" i="4" s="1"/>
  <c r="J21" i="4" s="1"/>
  <c r="K21" i="4" s="1"/>
  <c r="L21" i="4" s="1"/>
  <c r="Q21" i="4" s="1"/>
  <c r="AA21" i="4" s="1"/>
  <c r="J22" i="4" s="1"/>
  <c r="K22" i="4" s="1"/>
  <c r="L22" i="4" s="1"/>
  <c r="Q22" i="4" s="1"/>
  <c r="AA22" i="4" s="1"/>
  <c r="J23" i="4" s="1"/>
  <c r="K23" i="4" s="1"/>
  <c r="L23" i="4" s="1"/>
  <c r="Q23" i="4" s="1"/>
  <c r="AA23" i="4" s="1"/>
  <c r="J24" i="4" s="1"/>
  <c r="K24" i="4" s="1"/>
  <c r="L24" i="4" s="1"/>
  <c r="Q24" i="4" s="1"/>
  <c r="AA24" i="4" s="1"/>
  <c r="J25" i="4" s="1"/>
  <c r="M37" i="4"/>
  <c r="U37" i="4"/>
  <c r="R37" i="4"/>
  <c r="S37" i="4"/>
  <c r="X35" i="4"/>
  <c r="Z35" i="4" s="1"/>
  <c r="Z34" i="4"/>
  <c r="W36" i="4"/>
  <c r="V36" i="4" s="1"/>
  <c r="Y36" i="4" s="1"/>
  <c r="O37" i="4"/>
  <c r="E41" i="4"/>
  <c r="H41" i="4"/>
  <c r="C42" i="4"/>
  <c r="H42" i="4" s="1"/>
  <c r="B41" i="4"/>
  <c r="G42" i="4"/>
  <c r="D38" i="4"/>
  <c r="A40" i="4"/>
  <c r="K42" i="548" l="1"/>
  <c r="L42" i="548" s="1"/>
  <c r="Q42" i="548" s="1"/>
  <c r="AA42" i="548" s="1"/>
  <c r="J43" i="548" s="1"/>
  <c r="N43" i="548" s="1"/>
  <c r="P43" i="548" s="1"/>
  <c r="C52" i="548"/>
  <c r="H51" i="548"/>
  <c r="E51" i="548"/>
  <c r="T51" i="548"/>
  <c r="D48" i="548"/>
  <c r="O47" i="548"/>
  <c r="M47" i="548"/>
  <c r="R47" i="548"/>
  <c r="U47" i="548"/>
  <c r="S47" i="548"/>
  <c r="Z45" i="548"/>
  <c r="V45" i="548"/>
  <c r="Y45" i="548" s="1"/>
  <c r="W46" i="548"/>
  <c r="K43" i="547"/>
  <c r="L43" i="547" s="1"/>
  <c r="Q43" i="547" s="1"/>
  <c r="AA43" i="547" s="1"/>
  <c r="J44" i="547" s="1"/>
  <c r="W46" i="547"/>
  <c r="X46" i="547"/>
  <c r="C50" i="547"/>
  <c r="H49" i="547"/>
  <c r="E49" i="547"/>
  <c r="T49" i="547"/>
  <c r="D48" i="547"/>
  <c r="O47" i="547"/>
  <c r="M47" i="547"/>
  <c r="R47" i="547"/>
  <c r="U47" i="547"/>
  <c r="S47" i="547"/>
  <c r="V45" i="547"/>
  <c r="Y45" i="547" s="1"/>
  <c r="X45" i="547"/>
  <c r="W46" i="546"/>
  <c r="C51" i="546"/>
  <c r="H50" i="546"/>
  <c r="E50" i="546"/>
  <c r="T50" i="546"/>
  <c r="D48" i="546"/>
  <c r="O47" i="546"/>
  <c r="M47" i="546"/>
  <c r="R47" i="546"/>
  <c r="U47" i="546"/>
  <c r="S47" i="546"/>
  <c r="K43" i="546"/>
  <c r="L43" i="546" s="1"/>
  <c r="Q43" i="546" s="1"/>
  <c r="AA43" i="546" s="1"/>
  <c r="J44" i="546" s="1"/>
  <c r="V45" i="546"/>
  <c r="Y45" i="546" s="1"/>
  <c r="Z45" i="546" s="1"/>
  <c r="K42" i="545"/>
  <c r="L42" i="545" s="1"/>
  <c r="Q42" i="545" s="1"/>
  <c r="AA42" i="545" s="1"/>
  <c r="J43" i="545" s="1"/>
  <c r="N43" i="545" s="1"/>
  <c r="P43" i="545" s="1"/>
  <c r="C49" i="545"/>
  <c r="H48" i="545"/>
  <c r="E48" i="545"/>
  <c r="T48" i="545"/>
  <c r="V45" i="545"/>
  <c r="Y45" i="545" s="1"/>
  <c r="Z45" i="545" s="1"/>
  <c r="W46" i="545"/>
  <c r="X46" i="545" s="1"/>
  <c r="D48" i="545"/>
  <c r="O47" i="545"/>
  <c r="M47" i="545"/>
  <c r="R47" i="545"/>
  <c r="U47" i="545"/>
  <c r="S47" i="545"/>
  <c r="K42" i="544"/>
  <c r="L42" i="544" s="1"/>
  <c r="Q42" i="544" s="1"/>
  <c r="AA42" i="544" s="1"/>
  <c r="J43" i="544" s="1"/>
  <c r="N43" i="544" s="1"/>
  <c r="P43" i="544" s="1"/>
  <c r="W46" i="544"/>
  <c r="V45" i="544"/>
  <c r="Y45" i="544" s="1"/>
  <c r="X45" i="544"/>
  <c r="D48" i="544"/>
  <c r="O47" i="544"/>
  <c r="M47" i="544"/>
  <c r="R47" i="544"/>
  <c r="U47" i="544"/>
  <c r="S47" i="544"/>
  <c r="C49" i="544"/>
  <c r="H48" i="544"/>
  <c r="E48" i="544"/>
  <c r="T48" i="544"/>
  <c r="W46" i="543"/>
  <c r="V45" i="543"/>
  <c r="Y45" i="543" s="1"/>
  <c r="C50" i="543"/>
  <c r="H49" i="543"/>
  <c r="E49" i="543"/>
  <c r="T49" i="543"/>
  <c r="X45" i="543"/>
  <c r="Z45" i="543" s="1"/>
  <c r="K43" i="543"/>
  <c r="L43" i="543" s="1"/>
  <c r="Q43" i="543" s="1"/>
  <c r="AA43" i="543" s="1"/>
  <c r="J44" i="543" s="1"/>
  <c r="D48" i="543"/>
  <c r="O47" i="543"/>
  <c r="M47" i="543"/>
  <c r="S47" i="543"/>
  <c r="R47" i="543"/>
  <c r="U47" i="543"/>
  <c r="K43" i="542"/>
  <c r="L43" i="542" s="1"/>
  <c r="Q43" i="542" s="1"/>
  <c r="AA43" i="542" s="1"/>
  <c r="J44" i="542" s="1"/>
  <c r="W46" i="542"/>
  <c r="D48" i="542"/>
  <c r="O47" i="542"/>
  <c r="M47" i="542"/>
  <c r="S47" i="542"/>
  <c r="U47" i="542"/>
  <c r="R47" i="542"/>
  <c r="V45" i="542"/>
  <c r="Y45" i="542" s="1"/>
  <c r="Z45" i="542" s="1"/>
  <c r="C50" i="542"/>
  <c r="E49" i="542"/>
  <c r="H49" i="542"/>
  <c r="T49" i="542"/>
  <c r="M47" i="541"/>
  <c r="O47" i="541"/>
  <c r="D48" i="541"/>
  <c r="R47" i="541"/>
  <c r="S47" i="541"/>
  <c r="U47" i="541"/>
  <c r="C50" i="541"/>
  <c r="E49" i="541"/>
  <c r="H49" i="541"/>
  <c r="T49" i="541"/>
  <c r="V45" i="541"/>
  <c r="Y45" i="541" s="1"/>
  <c r="X46" i="541"/>
  <c r="W46" i="541"/>
  <c r="X45" i="541"/>
  <c r="Z45" i="541" s="1"/>
  <c r="K43" i="541"/>
  <c r="L43" i="541" s="1"/>
  <c r="Q43" i="541" s="1"/>
  <c r="AA43" i="541" s="1"/>
  <c r="J44" i="541" s="1"/>
  <c r="W46" i="540"/>
  <c r="V45" i="540"/>
  <c r="Y45" i="540" s="1"/>
  <c r="X45" i="540"/>
  <c r="D48" i="540"/>
  <c r="O47" i="540"/>
  <c r="M47" i="540"/>
  <c r="R47" i="540"/>
  <c r="U47" i="540"/>
  <c r="S47" i="540"/>
  <c r="K43" i="540"/>
  <c r="L43" i="540" s="1"/>
  <c r="Q43" i="540" s="1"/>
  <c r="AA43" i="540" s="1"/>
  <c r="J44" i="540" s="1"/>
  <c r="C50" i="540"/>
  <c r="H49" i="540"/>
  <c r="E49" i="540"/>
  <c r="T49" i="540"/>
  <c r="K42" i="539"/>
  <c r="L42" i="539" s="1"/>
  <c r="Q42" i="539" s="1"/>
  <c r="AA42" i="539" s="1"/>
  <c r="J43" i="539" s="1"/>
  <c r="N43" i="539" s="1"/>
  <c r="P43" i="539" s="1"/>
  <c r="W46" i="539"/>
  <c r="C51" i="539"/>
  <c r="H50" i="539"/>
  <c r="E50" i="539"/>
  <c r="T50" i="539"/>
  <c r="V45" i="539"/>
  <c r="Y45" i="539" s="1"/>
  <c r="D48" i="539"/>
  <c r="O47" i="539"/>
  <c r="M47" i="539"/>
  <c r="R47" i="539"/>
  <c r="U47" i="539"/>
  <c r="S47" i="539"/>
  <c r="X45" i="539"/>
  <c r="D48" i="538"/>
  <c r="O47" i="538"/>
  <c r="M47" i="538"/>
  <c r="U47" i="538"/>
  <c r="R47" i="538"/>
  <c r="S47" i="538"/>
  <c r="C50" i="538"/>
  <c r="E49" i="538"/>
  <c r="H49" i="538"/>
  <c r="T49" i="538"/>
  <c r="V45" i="538"/>
  <c r="Y45" i="538" s="1"/>
  <c r="Z45" i="538" s="1"/>
  <c r="K43" i="538"/>
  <c r="L43" i="538" s="1"/>
  <c r="Q43" i="538" s="1"/>
  <c r="AA43" i="538" s="1"/>
  <c r="J44" i="538" s="1"/>
  <c r="W46" i="538"/>
  <c r="K42" i="537"/>
  <c r="L42" i="537" s="1"/>
  <c r="Q42" i="537" s="1"/>
  <c r="AA42" i="537" s="1"/>
  <c r="J43" i="537" s="1"/>
  <c r="N43" i="537" s="1"/>
  <c r="P43" i="537" s="1"/>
  <c r="C49" i="537"/>
  <c r="E48" i="537"/>
  <c r="H48" i="537"/>
  <c r="T48" i="537"/>
  <c r="D48" i="537"/>
  <c r="O47" i="537"/>
  <c r="M47" i="537"/>
  <c r="R47" i="537"/>
  <c r="U47" i="537"/>
  <c r="S47" i="537"/>
  <c r="V45" i="537"/>
  <c r="Y45" i="537" s="1"/>
  <c r="Z45" i="537" s="1"/>
  <c r="W46" i="537"/>
  <c r="X46" i="537" s="1"/>
  <c r="K42" i="536"/>
  <c r="L42" i="536" s="1"/>
  <c r="Q42" i="536" s="1"/>
  <c r="AA42" i="536" s="1"/>
  <c r="J43" i="536" s="1"/>
  <c r="N43" i="536" s="1"/>
  <c r="P43" i="536" s="1"/>
  <c r="W46" i="536"/>
  <c r="D48" i="536"/>
  <c r="O47" i="536"/>
  <c r="M47" i="536"/>
  <c r="R47" i="536"/>
  <c r="U47" i="536"/>
  <c r="S47" i="536"/>
  <c r="V45" i="536"/>
  <c r="Y45" i="536" s="1"/>
  <c r="Z45" i="536" s="1"/>
  <c r="C50" i="536"/>
  <c r="H49" i="536"/>
  <c r="E49" i="536"/>
  <c r="T49" i="536"/>
  <c r="W46" i="535"/>
  <c r="D48" i="535"/>
  <c r="O47" i="535"/>
  <c r="M47" i="535"/>
  <c r="R47" i="535"/>
  <c r="U47" i="535"/>
  <c r="S47" i="535"/>
  <c r="C49" i="535"/>
  <c r="E48" i="535"/>
  <c r="H48" i="535"/>
  <c r="T48" i="535"/>
  <c r="K42" i="535"/>
  <c r="L42" i="535" s="1"/>
  <c r="Q42" i="535" s="1"/>
  <c r="AA42" i="535" s="1"/>
  <c r="J43" i="535" s="1"/>
  <c r="V45" i="535"/>
  <c r="Y45" i="535" s="1"/>
  <c r="Z45" i="535" s="1"/>
  <c r="C49" i="534"/>
  <c r="H48" i="534"/>
  <c r="E48" i="534"/>
  <c r="T48" i="534"/>
  <c r="V45" i="534"/>
  <c r="Y45" i="534" s="1"/>
  <c r="Z45" i="534" s="1"/>
  <c r="D48" i="534"/>
  <c r="O47" i="534"/>
  <c r="M47" i="534"/>
  <c r="R47" i="534"/>
  <c r="U47" i="534"/>
  <c r="S47" i="534"/>
  <c r="K43" i="534"/>
  <c r="L43" i="534" s="1"/>
  <c r="Q43" i="534" s="1"/>
  <c r="AA43" i="534" s="1"/>
  <c r="J44" i="534" s="1"/>
  <c r="W46" i="534"/>
  <c r="K43" i="533"/>
  <c r="L43" i="533" s="1"/>
  <c r="Q43" i="533" s="1"/>
  <c r="AA43" i="533" s="1"/>
  <c r="J44" i="533" s="1"/>
  <c r="W46" i="533"/>
  <c r="X46" i="533" s="1"/>
  <c r="V45" i="533"/>
  <c r="Y45" i="533" s="1"/>
  <c r="X45" i="533"/>
  <c r="C50" i="533"/>
  <c r="E49" i="533"/>
  <c r="H49" i="533"/>
  <c r="T49" i="533"/>
  <c r="D48" i="533"/>
  <c r="O47" i="533"/>
  <c r="M47" i="533"/>
  <c r="U47" i="533"/>
  <c r="R47" i="533"/>
  <c r="S47" i="533"/>
  <c r="V45" i="532"/>
  <c r="Y45" i="532" s="1"/>
  <c r="W46" i="532"/>
  <c r="X46" i="532" s="1"/>
  <c r="X45" i="532"/>
  <c r="Z45" i="532" s="1"/>
  <c r="C50" i="532"/>
  <c r="E49" i="532"/>
  <c r="H49" i="532"/>
  <c r="T49" i="532"/>
  <c r="K43" i="532"/>
  <c r="L43" i="532" s="1"/>
  <c r="Q43" i="532" s="1"/>
  <c r="AA43" i="532" s="1"/>
  <c r="J44" i="532" s="1"/>
  <c r="D48" i="532"/>
  <c r="O47" i="532"/>
  <c r="M47" i="532"/>
  <c r="U47" i="532"/>
  <c r="R47" i="532"/>
  <c r="S47" i="532"/>
  <c r="C50" i="531"/>
  <c r="E49" i="531"/>
  <c r="H49" i="531"/>
  <c r="T49" i="531"/>
  <c r="D48" i="531"/>
  <c r="O47" i="531"/>
  <c r="M47" i="531"/>
  <c r="R47" i="531"/>
  <c r="U47" i="531"/>
  <c r="S47" i="531"/>
  <c r="V45" i="531"/>
  <c r="Y45" i="531" s="1"/>
  <c r="X45" i="531"/>
  <c r="Z45" i="531" s="1"/>
  <c r="X46" i="531"/>
  <c r="W46" i="531"/>
  <c r="K43" i="531"/>
  <c r="L43" i="531" s="1"/>
  <c r="Q43" i="531" s="1"/>
  <c r="AA43" i="531" s="1"/>
  <c r="J44" i="531" s="1"/>
  <c r="D48" i="530"/>
  <c r="O47" i="530"/>
  <c r="M47" i="530"/>
  <c r="R47" i="530"/>
  <c r="U47" i="530"/>
  <c r="S47" i="530"/>
  <c r="W46" i="530"/>
  <c r="X46" i="530" s="1"/>
  <c r="V45" i="530"/>
  <c r="Y45" i="530" s="1"/>
  <c r="C50" i="530"/>
  <c r="E49" i="530"/>
  <c r="H49" i="530"/>
  <c r="T49" i="530"/>
  <c r="X45" i="530"/>
  <c r="Z45" i="530" s="1"/>
  <c r="K43" i="530"/>
  <c r="L43" i="530" s="1"/>
  <c r="Q43" i="530" s="1"/>
  <c r="AA43" i="530" s="1"/>
  <c r="J44" i="530" s="1"/>
  <c r="W46" i="529"/>
  <c r="D48" i="529"/>
  <c r="O47" i="529"/>
  <c r="M47" i="529"/>
  <c r="R47" i="529"/>
  <c r="U47" i="529"/>
  <c r="S47" i="529"/>
  <c r="V45" i="529"/>
  <c r="Y45" i="529" s="1"/>
  <c r="C50" i="529"/>
  <c r="E49" i="529"/>
  <c r="H49" i="529"/>
  <c r="T49" i="529"/>
  <c r="K43" i="529"/>
  <c r="L43" i="529" s="1"/>
  <c r="Q43" i="529" s="1"/>
  <c r="AA43" i="529" s="1"/>
  <c r="J44" i="529" s="1"/>
  <c r="X45" i="529"/>
  <c r="K42" i="528"/>
  <c r="L42" i="528" s="1"/>
  <c r="Q42" i="528" s="1"/>
  <c r="AA42" i="528" s="1"/>
  <c r="J43" i="528" s="1"/>
  <c r="N43" i="528" s="1"/>
  <c r="P43" i="528" s="1"/>
  <c r="W46" i="528"/>
  <c r="V45" i="528"/>
  <c r="Y45" i="528" s="1"/>
  <c r="X45" i="528"/>
  <c r="D48" i="528"/>
  <c r="O47" i="528"/>
  <c r="M47" i="528"/>
  <c r="R47" i="528"/>
  <c r="U47" i="528"/>
  <c r="S47" i="528"/>
  <c r="C50" i="528"/>
  <c r="E49" i="528"/>
  <c r="H49" i="528"/>
  <c r="T49" i="528"/>
  <c r="W47" i="527"/>
  <c r="V46" i="527"/>
  <c r="Y46" i="527" s="1"/>
  <c r="X46" i="527"/>
  <c r="Z46" i="527" s="1"/>
  <c r="D49" i="527"/>
  <c r="O48" i="527"/>
  <c r="M48" i="527"/>
  <c r="U48" i="527"/>
  <c r="R48" i="527"/>
  <c r="S48" i="527"/>
  <c r="C50" i="527"/>
  <c r="H49" i="527"/>
  <c r="E49" i="527"/>
  <c r="T49" i="527"/>
  <c r="K43" i="527"/>
  <c r="L43" i="527" s="1"/>
  <c r="Q43" i="527" s="1"/>
  <c r="AA43" i="527" s="1"/>
  <c r="J44" i="527" s="1"/>
  <c r="W46" i="526"/>
  <c r="C50" i="526"/>
  <c r="H49" i="526"/>
  <c r="E49" i="526"/>
  <c r="T49" i="526"/>
  <c r="M47" i="526"/>
  <c r="O47" i="526"/>
  <c r="D48" i="526"/>
  <c r="U47" i="526"/>
  <c r="R47" i="526"/>
  <c r="S47" i="526"/>
  <c r="V45" i="526"/>
  <c r="Y45" i="526" s="1"/>
  <c r="K43" i="526"/>
  <c r="L43" i="526" s="1"/>
  <c r="Q43" i="526" s="1"/>
  <c r="AA43" i="526" s="1"/>
  <c r="J44" i="526" s="1"/>
  <c r="X45" i="526"/>
  <c r="Z45" i="526" s="1"/>
  <c r="C52" i="525"/>
  <c r="E51" i="525"/>
  <c r="H51" i="525"/>
  <c r="T51" i="525"/>
  <c r="D48" i="525"/>
  <c r="O47" i="525"/>
  <c r="M47" i="525"/>
  <c r="U47" i="525"/>
  <c r="R47" i="525"/>
  <c r="S47" i="525"/>
  <c r="K43" i="525"/>
  <c r="L43" i="525" s="1"/>
  <c r="Q43" i="525" s="1"/>
  <c r="AA43" i="525" s="1"/>
  <c r="J44" i="525" s="1"/>
  <c r="V45" i="525"/>
  <c r="Y45" i="525" s="1"/>
  <c r="X45" i="525"/>
  <c r="Z45" i="525" s="1"/>
  <c r="W46" i="525"/>
  <c r="W46" i="524"/>
  <c r="D48" i="524"/>
  <c r="O47" i="524"/>
  <c r="M47" i="524"/>
  <c r="R47" i="524"/>
  <c r="U47" i="524"/>
  <c r="S47" i="524"/>
  <c r="K43" i="524"/>
  <c r="L43" i="524" s="1"/>
  <c r="Q43" i="524" s="1"/>
  <c r="AA43" i="524" s="1"/>
  <c r="J44" i="524" s="1"/>
  <c r="Z45" i="524"/>
  <c r="V45" i="524"/>
  <c r="Y45" i="524" s="1"/>
  <c r="C50" i="524"/>
  <c r="H49" i="524"/>
  <c r="E49" i="524"/>
  <c r="T49" i="524"/>
  <c r="K43" i="523"/>
  <c r="L43" i="523" s="1"/>
  <c r="Q43" i="523" s="1"/>
  <c r="AA43" i="523" s="1"/>
  <c r="J44" i="523" s="1"/>
  <c r="D48" i="523"/>
  <c r="O47" i="523"/>
  <c r="M47" i="523"/>
  <c r="S47" i="523"/>
  <c r="R47" i="523"/>
  <c r="U47" i="523"/>
  <c r="V45" i="523"/>
  <c r="Y45" i="523" s="1"/>
  <c r="Z45" i="523" s="1"/>
  <c r="C50" i="523"/>
  <c r="H49" i="523"/>
  <c r="E49" i="523"/>
  <c r="T49" i="523"/>
  <c r="W46" i="523"/>
  <c r="K43" i="522"/>
  <c r="L43" i="522" s="1"/>
  <c r="Q43" i="522" s="1"/>
  <c r="AA43" i="522" s="1"/>
  <c r="J44" i="522" s="1"/>
  <c r="V45" i="522"/>
  <c r="Y45" i="522" s="1"/>
  <c r="M47" i="522"/>
  <c r="O47" i="522"/>
  <c r="D48" i="522"/>
  <c r="R47" i="522"/>
  <c r="U47" i="522"/>
  <c r="S47" i="522"/>
  <c r="X45" i="522"/>
  <c r="W46" i="522"/>
  <c r="X46" i="522"/>
  <c r="C50" i="522"/>
  <c r="H49" i="522"/>
  <c r="E49" i="522"/>
  <c r="T49" i="522"/>
  <c r="E50" i="521"/>
  <c r="C51" i="521"/>
  <c r="H50" i="521"/>
  <c r="T50" i="521"/>
  <c r="X46" i="521"/>
  <c r="W46" i="521"/>
  <c r="V45" i="521"/>
  <c r="Y45" i="521" s="1"/>
  <c r="Z45" i="521" s="1"/>
  <c r="D48" i="521"/>
  <c r="O47" i="521"/>
  <c r="R47" i="521"/>
  <c r="M47" i="521"/>
  <c r="U47" i="521"/>
  <c r="S47" i="521"/>
  <c r="K43" i="521"/>
  <c r="L43" i="521" s="1"/>
  <c r="Q43" i="521" s="1"/>
  <c r="AA43" i="521" s="1"/>
  <c r="J44" i="521" s="1"/>
  <c r="W46" i="520"/>
  <c r="X46" i="520" s="1"/>
  <c r="K44" i="520"/>
  <c r="L44" i="520" s="1"/>
  <c r="N44" i="520"/>
  <c r="P44" i="520" s="1"/>
  <c r="D48" i="520"/>
  <c r="O47" i="520"/>
  <c r="M47" i="520"/>
  <c r="U47" i="520"/>
  <c r="R47" i="520"/>
  <c r="S47" i="520"/>
  <c r="C51" i="520"/>
  <c r="H50" i="520"/>
  <c r="E50" i="520"/>
  <c r="T50" i="520"/>
  <c r="V45" i="520"/>
  <c r="Y45" i="520" s="1"/>
  <c r="Z45" i="520" s="1"/>
  <c r="K42" i="519"/>
  <c r="L42" i="519" s="1"/>
  <c r="Q42" i="519" s="1"/>
  <c r="AA42" i="519" s="1"/>
  <c r="J43" i="519" s="1"/>
  <c r="C50" i="519"/>
  <c r="H49" i="519"/>
  <c r="E49" i="519"/>
  <c r="T49" i="519"/>
  <c r="W47" i="519"/>
  <c r="X47" i="519" s="1"/>
  <c r="D49" i="519"/>
  <c r="O48" i="519"/>
  <c r="M48" i="519"/>
  <c r="R48" i="519"/>
  <c r="U48" i="519"/>
  <c r="S48" i="519"/>
  <c r="V46" i="519"/>
  <c r="Y46" i="519" s="1"/>
  <c r="X46" i="519"/>
  <c r="Z46" i="519" s="1"/>
  <c r="W46" i="518"/>
  <c r="X46" i="518" s="1"/>
  <c r="D48" i="518"/>
  <c r="O47" i="518"/>
  <c r="M47" i="518"/>
  <c r="R47" i="518"/>
  <c r="U47" i="518"/>
  <c r="S47" i="518"/>
  <c r="C50" i="518"/>
  <c r="H49" i="518"/>
  <c r="E49" i="518"/>
  <c r="T49" i="518"/>
  <c r="V45" i="518"/>
  <c r="Y45" i="518" s="1"/>
  <c r="Z45" i="518" s="1"/>
  <c r="K43" i="518"/>
  <c r="L43" i="518" s="1"/>
  <c r="Q43" i="518" s="1"/>
  <c r="AA43" i="518" s="1"/>
  <c r="J44" i="518" s="1"/>
  <c r="C50" i="517"/>
  <c r="E49" i="517"/>
  <c r="H49" i="517"/>
  <c r="T49" i="517"/>
  <c r="M47" i="517"/>
  <c r="D48" i="517"/>
  <c r="O47" i="517"/>
  <c r="U47" i="517"/>
  <c r="R47" i="517"/>
  <c r="S47" i="517"/>
  <c r="W46" i="517"/>
  <c r="X46" i="517"/>
  <c r="V45" i="517"/>
  <c r="Y45" i="517" s="1"/>
  <c r="K43" i="517"/>
  <c r="L43" i="517" s="1"/>
  <c r="Q43" i="517" s="1"/>
  <c r="AA43" i="517" s="1"/>
  <c r="J44" i="517" s="1"/>
  <c r="X45" i="517"/>
  <c r="Z45" i="517" s="1"/>
  <c r="V45" i="516"/>
  <c r="Y45" i="516" s="1"/>
  <c r="D48" i="516"/>
  <c r="O47" i="516"/>
  <c r="M47" i="516"/>
  <c r="R47" i="516"/>
  <c r="U47" i="516"/>
  <c r="S47" i="516"/>
  <c r="X45" i="516"/>
  <c r="Z45" i="516" s="1"/>
  <c r="W46" i="516"/>
  <c r="C50" i="516"/>
  <c r="H49" i="516"/>
  <c r="E49" i="516"/>
  <c r="T49" i="516"/>
  <c r="K43" i="516"/>
  <c r="L43" i="516" s="1"/>
  <c r="Q43" i="516" s="1"/>
  <c r="AA43" i="516" s="1"/>
  <c r="J44" i="516" s="1"/>
  <c r="D48" i="515"/>
  <c r="O47" i="515"/>
  <c r="M47" i="515"/>
  <c r="R47" i="515"/>
  <c r="U47" i="515"/>
  <c r="S47" i="515"/>
  <c r="V45" i="515"/>
  <c r="Y45" i="515" s="1"/>
  <c r="Z45" i="515" s="1"/>
  <c r="C49" i="515"/>
  <c r="H48" i="515"/>
  <c r="E48" i="515"/>
  <c r="T48" i="515"/>
  <c r="X46" i="515"/>
  <c r="W46" i="515"/>
  <c r="K42" i="515"/>
  <c r="L42" i="515" s="1"/>
  <c r="Q42" i="515" s="1"/>
  <c r="AA42" i="515" s="1"/>
  <c r="J43" i="515" s="1"/>
  <c r="K42" i="514"/>
  <c r="L42" i="514" s="1"/>
  <c r="Q42" i="514" s="1"/>
  <c r="AA42" i="514" s="1"/>
  <c r="J43" i="514" s="1"/>
  <c r="D48" i="514"/>
  <c r="O47" i="514"/>
  <c r="M47" i="514"/>
  <c r="R47" i="514"/>
  <c r="U47" i="514"/>
  <c r="S47" i="514"/>
  <c r="V45" i="514"/>
  <c r="Y45" i="514" s="1"/>
  <c r="Z45" i="514" s="1"/>
  <c r="W46" i="514"/>
  <c r="X46" i="514" s="1"/>
  <c r="C49" i="514"/>
  <c r="E48" i="514"/>
  <c r="H48" i="514"/>
  <c r="T48" i="514"/>
  <c r="W46" i="513"/>
  <c r="V45" i="513"/>
  <c r="Y45" i="513" s="1"/>
  <c r="C50" i="513"/>
  <c r="H49" i="513"/>
  <c r="E49" i="513"/>
  <c r="T49" i="513"/>
  <c r="X45" i="513"/>
  <c r="D48" i="513"/>
  <c r="O47" i="513"/>
  <c r="M47" i="513"/>
  <c r="U47" i="513"/>
  <c r="R47" i="513"/>
  <c r="S47" i="513"/>
  <c r="K44" i="513"/>
  <c r="L44" i="513" s="1"/>
  <c r="Q44" i="513" s="1"/>
  <c r="AA44" i="513" s="1"/>
  <c r="J45" i="513" s="1"/>
  <c r="N44" i="513"/>
  <c r="P44" i="513" s="1"/>
  <c r="K42" i="512"/>
  <c r="L42" i="512" s="1"/>
  <c r="Q42" i="512" s="1"/>
  <c r="AA42" i="512" s="1"/>
  <c r="J43" i="512" s="1"/>
  <c r="D48" i="512"/>
  <c r="O47" i="512"/>
  <c r="M47" i="512"/>
  <c r="R47" i="512"/>
  <c r="U47" i="512"/>
  <c r="S47" i="512"/>
  <c r="C49" i="512"/>
  <c r="E48" i="512"/>
  <c r="H48" i="512"/>
  <c r="T48" i="512"/>
  <c r="W46" i="512"/>
  <c r="X46" i="512"/>
  <c r="V45" i="512"/>
  <c r="Y45" i="512" s="1"/>
  <c r="X45" i="512"/>
  <c r="Z45" i="512" s="1"/>
  <c r="C50" i="511"/>
  <c r="E49" i="511"/>
  <c r="H49" i="511"/>
  <c r="T49" i="511"/>
  <c r="D48" i="511"/>
  <c r="O47" i="511"/>
  <c r="M47" i="511"/>
  <c r="R47" i="511"/>
  <c r="S47" i="511"/>
  <c r="U47" i="511"/>
  <c r="V45" i="511"/>
  <c r="Y45" i="511" s="1"/>
  <c r="X45" i="511"/>
  <c r="K43" i="511"/>
  <c r="L43" i="511" s="1"/>
  <c r="Q43" i="511" s="1"/>
  <c r="AA43" i="511" s="1"/>
  <c r="J44" i="511" s="1"/>
  <c r="X46" i="511"/>
  <c r="W46" i="511"/>
  <c r="K42" i="510"/>
  <c r="L42" i="510" s="1"/>
  <c r="Q42" i="510" s="1"/>
  <c r="AA42" i="510" s="1"/>
  <c r="J43" i="510" s="1"/>
  <c r="V45" i="510"/>
  <c r="Y45" i="510" s="1"/>
  <c r="D48" i="510"/>
  <c r="O47" i="510"/>
  <c r="M47" i="510"/>
  <c r="R47" i="510"/>
  <c r="U47" i="510"/>
  <c r="S47" i="510"/>
  <c r="X45" i="510"/>
  <c r="Z45" i="510" s="1"/>
  <c r="W46" i="510"/>
  <c r="C49" i="510"/>
  <c r="H48" i="510"/>
  <c r="E48" i="510"/>
  <c r="T48" i="510"/>
  <c r="W46" i="509"/>
  <c r="D48" i="509"/>
  <c r="O47" i="509"/>
  <c r="M47" i="509"/>
  <c r="U47" i="509"/>
  <c r="R47" i="509"/>
  <c r="S47" i="509"/>
  <c r="V45" i="509"/>
  <c r="Y45" i="509" s="1"/>
  <c r="C50" i="509"/>
  <c r="H49" i="509"/>
  <c r="E49" i="509"/>
  <c r="T49" i="509"/>
  <c r="X45" i="509"/>
  <c r="K43" i="509"/>
  <c r="L43" i="509" s="1"/>
  <c r="Q43" i="509" s="1"/>
  <c r="AA43" i="509" s="1"/>
  <c r="J44" i="509" s="1"/>
  <c r="C50" i="508"/>
  <c r="E49" i="508"/>
  <c r="H49" i="508"/>
  <c r="T49" i="508"/>
  <c r="D48" i="508"/>
  <c r="O47" i="508"/>
  <c r="M47" i="508"/>
  <c r="R47" i="508"/>
  <c r="U47" i="508"/>
  <c r="S47" i="508"/>
  <c r="V45" i="508"/>
  <c r="Y45" i="508" s="1"/>
  <c r="Z45" i="508" s="1"/>
  <c r="K43" i="508"/>
  <c r="L43" i="508" s="1"/>
  <c r="Q43" i="508" s="1"/>
  <c r="AA43" i="508" s="1"/>
  <c r="J44" i="508" s="1"/>
  <c r="W46" i="508"/>
  <c r="X46" i="508" s="1"/>
  <c r="D48" i="507"/>
  <c r="O47" i="507"/>
  <c r="M47" i="507"/>
  <c r="R47" i="507"/>
  <c r="U47" i="507"/>
  <c r="S47" i="507"/>
  <c r="C50" i="507"/>
  <c r="E49" i="507"/>
  <c r="H49" i="507"/>
  <c r="T49" i="507"/>
  <c r="V45" i="507"/>
  <c r="Y45" i="507" s="1"/>
  <c r="W46" i="507"/>
  <c r="X46" i="507" s="1"/>
  <c r="X45" i="507"/>
  <c r="K43" i="507"/>
  <c r="L43" i="507" s="1"/>
  <c r="Q43" i="507" s="1"/>
  <c r="AA43" i="507" s="1"/>
  <c r="J44" i="507" s="1"/>
  <c r="V45" i="506"/>
  <c r="Y45" i="506" s="1"/>
  <c r="C50" i="506"/>
  <c r="E49" i="506"/>
  <c r="H49" i="506"/>
  <c r="T49" i="506"/>
  <c r="X45" i="506"/>
  <c r="Z45" i="506" s="1"/>
  <c r="W46" i="506"/>
  <c r="X46" i="506" s="1"/>
  <c r="K43" i="506"/>
  <c r="L43" i="506" s="1"/>
  <c r="Q43" i="506" s="1"/>
  <c r="AA43" i="506" s="1"/>
  <c r="J44" i="506" s="1"/>
  <c r="D48" i="506"/>
  <c r="O47" i="506"/>
  <c r="M47" i="506"/>
  <c r="U47" i="506"/>
  <c r="S47" i="506"/>
  <c r="R47" i="506"/>
  <c r="K43" i="505"/>
  <c r="L43" i="505" s="1"/>
  <c r="Q43" i="505" s="1"/>
  <c r="AA43" i="505" s="1"/>
  <c r="J44" i="505" s="1"/>
  <c r="C50" i="505"/>
  <c r="E49" i="505"/>
  <c r="H49" i="505"/>
  <c r="T49" i="505"/>
  <c r="W46" i="505"/>
  <c r="X46" i="505"/>
  <c r="V45" i="505"/>
  <c r="Y45" i="505" s="1"/>
  <c r="X45" i="505"/>
  <c r="D48" i="505"/>
  <c r="O47" i="505"/>
  <c r="M47" i="505"/>
  <c r="U47" i="505"/>
  <c r="R47" i="505"/>
  <c r="S47" i="505"/>
  <c r="W46" i="504"/>
  <c r="X46" i="504" s="1"/>
  <c r="K43" i="504"/>
  <c r="L43" i="504" s="1"/>
  <c r="Q43" i="504" s="1"/>
  <c r="AA43" i="504" s="1"/>
  <c r="J44" i="504" s="1"/>
  <c r="D48" i="504"/>
  <c r="O47" i="504"/>
  <c r="M47" i="504"/>
  <c r="R47" i="504"/>
  <c r="U47" i="504"/>
  <c r="S47" i="504"/>
  <c r="V45" i="504"/>
  <c r="Y45" i="504" s="1"/>
  <c r="C50" i="504"/>
  <c r="H49" i="504"/>
  <c r="E49" i="504"/>
  <c r="T49" i="504"/>
  <c r="X45" i="504"/>
  <c r="Z45" i="504" s="1"/>
  <c r="K43" i="503"/>
  <c r="L43" i="503" s="1"/>
  <c r="Q43" i="503" s="1"/>
  <c r="AA43" i="503" s="1"/>
  <c r="J44" i="503" s="1"/>
  <c r="V45" i="503"/>
  <c r="Y45" i="503" s="1"/>
  <c r="W46" i="503"/>
  <c r="X45" i="503"/>
  <c r="Z45" i="503" s="1"/>
  <c r="C50" i="503"/>
  <c r="E49" i="503"/>
  <c r="H49" i="503"/>
  <c r="T49" i="503"/>
  <c r="M47" i="503"/>
  <c r="D48" i="503"/>
  <c r="O47" i="503"/>
  <c r="U47" i="503"/>
  <c r="R47" i="503"/>
  <c r="S47" i="503"/>
  <c r="K42" i="502"/>
  <c r="L42" i="502" s="1"/>
  <c r="Q42" i="502" s="1"/>
  <c r="AA42" i="502" s="1"/>
  <c r="J43" i="502" s="1"/>
  <c r="N43" i="502" s="1"/>
  <c r="P43" i="502" s="1"/>
  <c r="D48" i="502"/>
  <c r="O47" i="502"/>
  <c r="M47" i="502"/>
  <c r="R47" i="502"/>
  <c r="U47" i="502"/>
  <c r="S47" i="502"/>
  <c r="C50" i="502"/>
  <c r="E49" i="502"/>
  <c r="H49" i="502"/>
  <c r="T49" i="502"/>
  <c r="V45" i="502"/>
  <c r="Y45" i="502" s="1"/>
  <c r="X45" i="502"/>
  <c r="W46" i="502"/>
  <c r="X46" i="502" s="1"/>
  <c r="D48" i="501"/>
  <c r="O47" i="501"/>
  <c r="M47" i="501"/>
  <c r="R47" i="501"/>
  <c r="U47" i="501"/>
  <c r="S47" i="501"/>
  <c r="V45" i="501"/>
  <c r="Y45" i="501" s="1"/>
  <c r="Z45" i="501" s="1"/>
  <c r="C50" i="501"/>
  <c r="H49" i="501"/>
  <c r="E49" i="501"/>
  <c r="T49" i="501"/>
  <c r="K43" i="501"/>
  <c r="L43" i="501" s="1"/>
  <c r="Q43" i="501" s="1"/>
  <c r="AA43" i="501" s="1"/>
  <c r="J44" i="501" s="1"/>
  <c r="W46" i="501"/>
  <c r="K42" i="500"/>
  <c r="L42" i="500" s="1"/>
  <c r="Q42" i="500" s="1"/>
  <c r="AA42" i="500" s="1"/>
  <c r="J43" i="500" s="1"/>
  <c r="W46" i="500"/>
  <c r="C49" i="500"/>
  <c r="E48" i="500"/>
  <c r="H48" i="500"/>
  <c r="T48" i="500"/>
  <c r="V45" i="500"/>
  <c r="Y45" i="500" s="1"/>
  <c r="D48" i="500"/>
  <c r="O47" i="500"/>
  <c r="M47" i="500"/>
  <c r="R47" i="500"/>
  <c r="U47" i="500"/>
  <c r="S47" i="500"/>
  <c r="X45" i="500"/>
  <c r="K42" i="499"/>
  <c r="L42" i="499" s="1"/>
  <c r="Q42" i="499" s="1"/>
  <c r="AA42" i="499" s="1"/>
  <c r="J43" i="499" s="1"/>
  <c r="N43" i="499" s="1"/>
  <c r="P43" i="499" s="1"/>
  <c r="D48" i="499"/>
  <c r="O47" i="499"/>
  <c r="M47" i="499"/>
  <c r="R47" i="499"/>
  <c r="U47" i="499"/>
  <c r="S47" i="499"/>
  <c r="V45" i="499"/>
  <c r="Y45" i="499" s="1"/>
  <c r="C50" i="499"/>
  <c r="E49" i="499"/>
  <c r="H49" i="499"/>
  <c r="T49" i="499"/>
  <c r="X45" i="499"/>
  <c r="Z45" i="499" s="1"/>
  <c r="W46" i="499"/>
  <c r="C51" i="498"/>
  <c r="E50" i="498"/>
  <c r="H50" i="498"/>
  <c r="T50" i="498"/>
  <c r="V45" i="498"/>
  <c r="Y45" i="498" s="1"/>
  <c r="D48" i="498"/>
  <c r="O47" i="498"/>
  <c r="M47" i="498"/>
  <c r="R47" i="498"/>
  <c r="U47" i="498"/>
  <c r="S47" i="498"/>
  <c r="X45" i="498"/>
  <c r="W46" i="498"/>
  <c r="X46" i="498" s="1"/>
  <c r="K42" i="498"/>
  <c r="L42" i="498" s="1"/>
  <c r="Q42" i="498" s="1"/>
  <c r="AA42" i="498" s="1"/>
  <c r="J43" i="498" s="1"/>
  <c r="N43" i="498" s="1"/>
  <c r="P43" i="498" s="1"/>
  <c r="W46" i="497"/>
  <c r="D48" i="497"/>
  <c r="O47" i="497"/>
  <c r="M47" i="497"/>
  <c r="U47" i="497"/>
  <c r="R47" i="497"/>
  <c r="S47" i="497"/>
  <c r="C50" i="497"/>
  <c r="H49" i="497"/>
  <c r="E49" i="497"/>
  <c r="T49" i="497"/>
  <c r="K43" i="497"/>
  <c r="L43" i="497" s="1"/>
  <c r="Q43" i="497" s="1"/>
  <c r="AA43" i="497" s="1"/>
  <c r="J44" i="497" s="1"/>
  <c r="V45" i="497"/>
  <c r="Y45" i="497" s="1"/>
  <c r="Z45" i="497" s="1"/>
  <c r="K42" i="496"/>
  <c r="L42" i="496" s="1"/>
  <c r="Q42" i="496" s="1"/>
  <c r="AA42" i="496" s="1"/>
  <c r="J43" i="496" s="1"/>
  <c r="N43" i="496" s="1"/>
  <c r="P43" i="496" s="1"/>
  <c r="W46" i="496"/>
  <c r="C49" i="496"/>
  <c r="E48" i="496"/>
  <c r="H48" i="496"/>
  <c r="T48" i="496"/>
  <c r="V45" i="496"/>
  <c r="Y45" i="496" s="1"/>
  <c r="D48" i="496"/>
  <c r="O47" i="496"/>
  <c r="M47" i="496"/>
  <c r="R47" i="496"/>
  <c r="U47" i="496"/>
  <c r="S47" i="496"/>
  <c r="X45" i="496"/>
  <c r="Z45" i="496" s="1"/>
  <c r="K43" i="495"/>
  <c r="L43" i="495" s="1"/>
  <c r="Q43" i="495" s="1"/>
  <c r="AA43" i="495" s="1"/>
  <c r="J44" i="495" s="1"/>
  <c r="W46" i="495"/>
  <c r="C52" i="495"/>
  <c r="E51" i="495"/>
  <c r="H51" i="495"/>
  <c r="T51" i="495"/>
  <c r="V45" i="495"/>
  <c r="Y45" i="495" s="1"/>
  <c r="D48" i="495"/>
  <c r="O47" i="495"/>
  <c r="M47" i="495"/>
  <c r="U47" i="495"/>
  <c r="R47" i="495"/>
  <c r="S47" i="495"/>
  <c r="X45" i="495"/>
  <c r="C50" i="494"/>
  <c r="H49" i="494"/>
  <c r="E49" i="494"/>
  <c r="T49" i="494"/>
  <c r="W46" i="494"/>
  <c r="X46" i="494" s="1"/>
  <c r="D48" i="494"/>
  <c r="O47" i="494"/>
  <c r="M47" i="494"/>
  <c r="R47" i="494"/>
  <c r="U47" i="494"/>
  <c r="S47" i="494"/>
  <c r="V45" i="494"/>
  <c r="Y45" i="494" s="1"/>
  <c r="X45" i="494"/>
  <c r="Z45" i="494" s="1"/>
  <c r="K43" i="494"/>
  <c r="L43" i="494" s="1"/>
  <c r="Q43" i="494" s="1"/>
  <c r="AA43" i="494" s="1"/>
  <c r="J44" i="494" s="1"/>
  <c r="W46" i="493"/>
  <c r="K42" i="493"/>
  <c r="L42" i="493" s="1"/>
  <c r="Q42" i="493" s="1"/>
  <c r="AA42" i="493" s="1"/>
  <c r="J43" i="493" s="1"/>
  <c r="C49" i="493"/>
  <c r="E48" i="493"/>
  <c r="H48" i="493"/>
  <c r="T48" i="493"/>
  <c r="V45" i="493"/>
  <c r="Y45" i="493" s="1"/>
  <c r="X45" i="493"/>
  <c r="Z45" i="493" s="1"/>
  <c r="D48" i="493"/>
  <c r="O47" i="493"/>
  <c r="M47" i="493"/>
  <c r="R47" i="493"/>
  <c r="U47" i="493"/>
  <c r="S47" i="493"/>
  <c r="C50" i="492"/>
  <c r="E49" i="492"/>
  <c r="H49" i="492"/>
  <c r="T49" i="492"/>
  <c r="D48" i="492"/>
  <c r="O47" i="492"/>
  <c r="M47" i="492"/>
  <c r="U47" i="492"/>
  <c r="R47" i="492"/>
  <c r="S47" i="492"/>
  <c r="V45" i="492"/>
  <c r="Y45" i="492" s="1"/>
  <c r="Z45" i="492" s="1"/>
  <c r="W46" i="492"/>
  <c r="X46" i="492" s="1"/>
  <c r="K43" i="492"/>
  <c r="L43" i="492" s="1"/>
  <c r="Q43" i="492" s="1"/>
  <c r="AA43" i="492" s="1"/>
  <c r="J44" i="492" s="1"/>
  <c r="C50" i="491"/>
  <c r="E49" i="491"/>
  <c r="H49" i="491"/>
  <c r="T49" i="491"/>
  <c r="D48" i="491"/>
  <c r="O47" i="491"/>
  <c r="M47" i="491"/>
  <c r="U47" i="491"/>
  <c r="S47" i="491"/>
  <c r="R47" i="491"/>
  <c r="V45" i="491"/>
  <c r="Y45" i="491" s="1"/>
  <c r="X45" i="491"/>
  <c r="Z45" i="491" s="1"/>
  <c r="K43" i="491"/>
  <c r="L43" i="491" s="1"/>
  <c r="Q43" i="491" s="1"/>
  <c r="AA43" i="491" s="1"/>
  <c r="J44" i="491" s="1"/>
  <c r="W46" i="491"/>
  <c r="X46" i="491" s="1"/>
  <c r="K42" i="490"/>
  <c r="L42" i="490" s="1"/>
  <c r="Q42" i="490" s="1"/>
  <c r="AA42" i="490" s="1"/>
  <c r="J43" i="490" s="1"/>
  <c r="W46" i="490"/>
  <c r="D48" i="490"/>
  <c r="O47" i="490"/>
  <c r="M47" i="490"/>
  <c r="R47" i="490"/>
  <c r="U47" i="490"/>
  <c r="S47" i="490"/>
  <c r="V45" i="490"/>
  <c r="Y45" i="490" s="1"/>
  <c r="C51" i="490"/>
  <c r="E50" i="490"/>
  <c r="H50" i="490"/>
  <c r="T50" i="490"/>
  <c r="X45" i="490"/>
  <c r="Z45" i="490" s="1"/>
  <c r="K43" i="489"/>
  <c r="L43" i="489" s="1"/>
  <c r="Q43" i="489" s="1"/>
  <c r="AA43" i="489" s="1"/>
  <c r="J44" i="489" s="1"/>
  <c r="D48" i="489"/>
  <c r="O47" i="489"/>
  <c r="M47" i="489"/>
  <c r="R47" i="489"/>
  <c r="U47" i="489"/>
  <c r="S47" i="489"/>
  <c r="V45" i="489"/>
  <c r="Y45" i="489" s="1"/>
  <c r="X45" i="489"/>
  <c r="X46" i="489"/>
  <c r="W46" i="489"/>
  <c r="C50" i="489"/>
  <c r="E49" i="489"/>
  <c r="H49" i="489"/>
  <c r="T49" i="489"/>
  <c r="C49" i="488"/>
  <c r="E48" i="488"/>
  <c r="H48" i="488"/>
  <c r="T48" i="488"/>
  <c r="D48" i="488"/>
  <c r="O47" i="488"/>
  <c r="M47" i="488"/>
  <c r="R47" i="488"/>
  <c r="U47" i="488"/>
  <c r="S47" i="488"/>
  <c r="W46" i="488"/>
  <c r="Z45" i="488"/>
  <c r="V45" i="488"/>
  <c r="Y45" i="488" s="1"/>
  <c r="K43" i="488"/>
  <c r="L43" i="488" s="1"/>
  <c r="Q43" i="488" s="1"/>
  <c r="AA43" i="488" s="1"/>
  <c r="J44" i="488" s="1"/>
  <c r="K42" i="487"/>
  <c r="L42" i="487" s="1"/>
  <c r="Q42" i="487" s="1"/>
  <c r="AA42" i="487" s="1"/>
  <c r="J43" i="487" s="1"/>
  <c r="N43" i="487" s="1"/>
  <c r="P43" i="487" s="1"/>
  <c r="W46" i="487"/>
  <c r="C49" i="487"/>
  <c r="H48" i="487"/>
  <c r="E48" i="487"/>
  <c r="T48" i="487"/>
  <c r="V45" i="487"/>
  <c r="Y45" i="487" s="1"/>
  <c r="D48" i="487"/>
  <c r="O47" i="487"/>
  <c r="M47" i="487"/>
  <c r="R47" i="487"/>
  <c r="U47" i="487"/>
  <c r="S47" i="487"/>
  <c r="X45" i="487"/>
  <c r="Z45" i="487" s="1"/>
  <c r="W46" i="486"/>
  <c r="X46" i="486" s="1"/>
  <c r="V45" i="486"/>
  <c r="Y45" i="486" s="1"/>
  <c r="X45" i="486"/>
  <c r="Z45" i="486" s="1"/>
  <c r="D48" i="486"/>
  <c r="O47" i="486"/>
  <c r="M47" i="486"/>
  <c r="S47" i="486"/>
  <c r="U47" i="486"/>
  <c r="R47" i="486"/>
  <c r="C50" i="486"/>
  <c r="H49" i="486"/>
  <c r="E49" i="486"/>
  <c r="T49" i="486"/>
  <c r="K43" i="486"/>
  <c r="L43" i="486" s="1"/>
  <c r="Q43" i="486" s="1"/>
  <c r="AA43" i="486" s="1"/>
  <c r="J44" i="486" s="1"/>
  <c r="K44" i="485"/>
  <c r="L44" i="485" s="1"/>
  <c r="N44" i="485"/>
  <c r="P44" i="485" s="1"/>
  <c r="C51" i="485"/>
  <c r="H50" i="485"/>
  <c r="E50" i="485"/>
  <c r="T50" i="485"/>
  <c r="V45" i="485"/>
  <c r="Y45" i="485" s="1"/>
  <c r="D48" i="485"/>
  <c r="O47" i="485"/>
  <c r="M47" i="485"/>
  <c r="S47" i="485"/>
  <c r="U47" i="485"/>
  <c r="R47" i="485"/>
  <c r="W46" i="485"/>
  <c r="X45" i="485"/>
  <c r="K25" i="4"/>
  <c r="L25" i="4" s="1"/>
  <c r="N25" i="4"/>
  <c r="P25" i="4" s="1"/>
  <c r="M38" i="4"/>
  <c r="U38" i="4"/>
  <c r="S38" i="4"/>
  <c r="R38" i="4"/>
  <c r="X36" i="4"/>
  <c r="Z36" i="4" s="1"/>
  <c r="W37" i="4"/>
  <c r="V37" i="4" s="1"/>
  <c r="Y37" i="4" s="1"/>
  <c r="O38" i="4"/>
  <c r="E42" i="4"/>
  <c r="C43" i="4"/>
  <c r="H43" i="4" s="1"/>
  <c r="B42" i="4"/>
  <c r="G43" i="4"/>
  <c r="D39" i="4"/>
  <c r="A41" i="4"/>
  <c r="W47" i="548" l="1"/>
  <c r="V46" i="548"/>
  <c r="Y46" i="548" s="1"/>
  <c r="C53" i="548"/>
  <c r="H52" i="548"/>
  <c r="E52" i="548"/>
  <c r="T52" i="548"/>
  <c r="X46" i="548"/>
  <c r="Z46" i="548" s="1"/>
  <c r="K43" i="548"/>
  <c r="L43" i="548" s="1"/>
  <c r="Q43" i="548" s="1"/>
  <c r="AA43" i="548" s="1"/>
  <c r="J44" i="548" s="1"/>
  <c r="D49" i="548"/>
  <c r="O48" i="548"/>
  <c r="M48" i="548"/>
  <c r="R48" i="548"/>
  <c r="U48" i="548"/>
  <c r="S48" i="548"/>
  <c r="Z45" i="547"/>
  <c r="K44" i="547"/>
  <c r="L44" i="547" s="1"/>
  <c r="N44" i="547"/>
  <c r="P44" i="547" s="1"/>
  <c r="W47" i="547"/>
  <c r="C51" i="547"/>
  <c r="H50" i="547"/>
  <c r="E50" i="547"/>
  <c r="T50" i="547"/>
  <c r="D49" i="547"/>
  <c r="O48" i="547"/>
  <c r="M48" i="547"/>
  <c r="U48" i="547"/>
  <c r="S48" i="547"/>
  <c r="R48" i="547"/>
  <c r="Z46" i="547"/>
  <c r="V46" i="547"/>
  <c r="Y46" i="547" s="1"/>
  <c r="K44" i="546"/>
  <c r="L44" i="546" s="1"/>
  <c r="N44" i="546"/>
  <c r="P44" i="546" s="1"/>
  <c r="W47" i="546"/>
  <c r="C52" i="546"/>
  <c r="H51" i="546"/>
  <c r="E51" i="546"/>
  <c r="T51" i="546"/>
  <c r="D49" i="546"/>
  <c r="O48" i="546"/>
  <c r="M48" i="546"/>
  <c r="U48" i="546"/>
  <c r="S48" i="546"/>
  <c r="R48" i="546"/>
  <c r="V46" i="546"/>
  <c r="Y46" i="546" s="1"/>
  <c r="X46" i="546"/>
  <c r="Z46" i="546" s="1"/>
  <c r="D49" i="545"/>
  <c r="O48" i="545"/>
  <c r="M48" i="545"/>
  <c r="R48" i="545"/>
  <c r="U48" i="545"/>
  <c r="S48" i="545"/>
  <c r="V46" i="545"/>
  <c r="Y46" i="545" s="1"/>
  <c r="Z46" i="545" s="1"/>
  <c r="C50" i="545"/>
  <c r="E49" i="545"/>
  <c r="H49" i="545"/>
  <c r="T49" i="545"/>
  <c r="X47" i="545"/>
  <c r="W47" i="545"/>
  <c r="K43" i="545"/>
  <c r="L43" i="545" s="1"/>
  <c r="Q43" i="545" s="1"/>
  <c r="AA43" i="545" s="1"/>
  <c r="J44" i="545" s="1"/>
  <c r="Z45" i="544"/>
  <c r="C50" i="544"/>
  <c r="H49" i="544"/>
  <c r="E49" i="544"/>
  <c r="T49" i="544"/>
  <c r="W47" i="544"/>
  <c r="X47" i="544" s="1"/>
  <c r="V46" i="544"/>
  <c r="Y46" i="544" s="1"/>
  <c r="X46" i="544"/>
  <c r="D49" i="544"/>
  <c r="O48" i="544"/>
  <c r="M48" i="544"/>
  <c r="R48" i="544"/>
  <c r="U48" i="544"/>
  <c r="S48" i="544"/>
  <c r="K43" i="544"/>
  <c r="L43" i="544" s="1"/>
  <c r="Q43" i="544" s="1"/>
  <c r="AA43" i="544" s="1"/>
  <c r="J44" i="544" s="1"/>
  <c r="K44" i="543"/>
  <c r="L44" i="543" s="1"/>
  <c r="N44" i="543"/>
  <c r="P44" i="543" s="1"/>
  <c r="W47" i="543"/>
  <c r="C51" i="543"/>
  <c r="E50" i="543"/>
  <c r="H50" i="543"/>
  <c r="T50" i="543"/>
  <c r="V46" i="543"/>
  <c r="Y46" i="543" s="1"/>
  <c r="D49" i="543"/>
  <c r="O48" i="543"/>
  <c r="M48" i="543"/>
  <c r="U48" i="543"/>
  <c r="R48" i="543"/>
  <c r="S48" i="543"/>
  <c r="X46" i="543"/>
  <c r="Z46" i="543" s="1"/>
  <c r="C51" i="542"/>
  <c r="H50" i="542"/>
  <c r="E50" i="542"/>
  <c r="T50" i="542"/>
  <c r="D49" i="542"/>
  <c r="O48" i="542"/>
  <c r="M48" i="542"/>
  <c r="U48" i="542"/>
  <c r="S48" i="542"/>
  <c r="R48" i="542"/>
  <c r="V46" i="542"/>
  <c r="Y46" i="542" s="1"/>
  <c r="W47" i="542"/>
  <c r="X47" i="542" s="1"/>
  <c r="X46" i="542"/>
  <c r="K44" i="542"/>
  <c r="L44" i="542" s="1"/>
  <c r="N44" i="542"/>
  <c r="P44" i="542" s="1"/>
  <c r="W47" i="541"/>
  <c r="K44" i="541"/>
  <c r="L44" i="541" s="1"/>
  <c r="N44" i="541"/>
  <c r="P44" i="541" s="1"/>
  <c r="D49" i="541"/>
  <c r="O48" i="541"/>
  <c r="M48" i="541"/>
  <c r="R48" i="541"/>
  <c r="U48" i="541"/>
  <c r="S48" i="541"/>
  <c r="V46" i="541"/>
  <c r="Y46" i="541" s="1"/>
  <c r="Z46" i="541" s="1"/>
  <c r="C51" i="541"/>
  <c r="H50" i="541"/>
  <c r="E50" i="541"/>
  <c r="T50" i="541"/>
  <c r="Z45" i="540"/>
  <c r="D49" i="540"/>
  <c r="O48" i="540"/>
  <c r="M48" i="540"/>
  <c r="U48" i="540"/>
  <c r="R48" i="540"/>
  <c r="S48" i="540"/>
  <c r="K44" i="540"/>
  <c r="L44" i="540" s="1"/>
  <c r="N44" i="540"/>
  <c r="P44" i="540" s="1"/>
  <c r="W47" i="540"/>
  <c r="X47" i="540" s="1"/>
  <c r="V46" i="540"/>
  <c r="Y46" i="540" s="1"/>
  <c r="C51" i="540"/>
  <c r="E50" i="540"/>
  <c r="H50" i="540"/>
  <c r="T50" i="540"/>
  <c r="X46" i="540"/>
  <c r="Z46" i="540" s="1"/>
  <c r="Z45" i="539"/>
  <c r="D49" i="539"/>
  <c r="O48" i="539"/>
  <c r="M48" i="539"/>
  <c r="R48" i="539"/>
  <c r="U48" i="539"/>
  <c r="S48" i="539"/>
  <c r="C52" i="539"/>
  <c r="E51" i="539"/>
  <c r="H51" i="539"/>
  <c r="T51" i="539"/>
  <c r="V46" i="539"/>
  <c r="Y46" i="539" s="1"/>
  <c r="X46" i="539"/>
  <c r="Z46" i="539" s="1"/>
  <c r="W47" i="539"/>
  <c r="K43" i="539"/>
  <c r="L43" i="539" s="1"/>
  <c r="Q43" i="539" s="1"/>
  <c r="AA43" i="539" s="1"/>
  <c r="J44" i="539" s="1"/>
  <c r="K44" i="538"/>
  <c r="L44" i="538" s="1"/>
  <c r="N44" i="538"/>
  <c r="P44" i="538" s="1"/>
  <c r="W47" i="538"/>
  <c r="V46" i="538"/>
  <c r="Y46" i="538" s="1"/>
  <c r="X46" i="538"/>
  <c r="D49" i="538"/>
  <c r="O48" i="538"/>
  <c r="M48" i="538"/>
  <c r="U48" i="538"/>
  <c r="R48" i="538"/>
  <c r="S48" i="538"/>
  <c r="C51" i="538"/>
  <c r="E50" i="538"/>
  <c r="H50" i="538"/>
  <c r="T50" i="538"/>
  <c r="W47" i="537"/>
  <c r="X47" i="537" s="1"/>
  <c r="C50" i="537"/>
  <c r="E49" i="537"/>
  <c r="H49" i="537"/>
  <c r="T49" i="537"/>
  <c r="V46" i="537"/>
  <c r="Y46" i="537" s="1"/>
  <c r="Z46" i="537" s="1"/>
  <c r="D49" i="537"/>
  <c r="O48" i="537"/>
  <c r="M48" i="537"/>
  <c r="R48" i="537"/>
  <c r="U48" i="537"/>
  <c r="S48" i="537"/>
  <c r="K43" i="537"/>
  <c r="L43" i="537" s="1"/>
  <c r="Q43" i="537" s="1"/>
  <c r="AA43" i="537" s="1"/>
  <c r="J44" i="537" s="1"/>
  <c r="C51" i="536"/>
  <c r="H50" i="536"/>
  <c r="E50" i="536"/>
  <c r="T50" i="536"/>
  <c r="D49" i="536"/>
  <c r="O48" i="536"/>
  <c r="M48" i="536"/>
  <c r="R48" i="536"/>
  <c r="U48" i="536"/>
  <c r="S48" i="536"/>
  <c r="V46" i="536"/>
  <c r="Y46" i="536" s="1"/>
  <c r="X46" i="536"/>
  <c r="X47" i="536"/>
  <c r="W47" i="536"/>
  <c r="K43" i="536"/>
  <c r="L43" i="536" s="1"/>
  <c r="Q43" i="536" s="1"/>
  <c r="AA43" i="536" s="1"/>
  <c r="J44" i="536" s="1"/>
  <c r="W47" i="535"/>
  <c r="X47" i="535"/>
  <c r="D49" i="535"/>
  <c r="O48" i="535"/>
  <c r="M48" i="535"/>
  <c r="R48" i="535"/>
  <c r="U48" i="535"/>
  <c r="S48" i="535"/>
  <c r="C50" i="535"/>
  <c r="H49" i="535"/>
  <c r="E49" i="535"/>
  <c r="T49" i="535"/>
  <c r="V46" i="535"/>
  <c r="Y46" i="535" s="1"/>
  <c r="K43" i="535"/>
  <c r="L43" i="535" s="1"/>
  <c r="Q43" i="535" s="1"/>
  <c r="AA43" i="535" s="1"/>
  <c r="J44" i="535" s="1"/>
  <c r="X46" i="535"/>
  <c r="Z46" i="535" s="1"/>
  <c r="K44" i="534"/>
  <c r="L44" i="534" s="1"/>
  <c r="N44" i="534"/>
  <c r="P44" i="534" s="1"/>
  <c r="W47" i="534"/>
  <c r="V46" i="534"/>
  <c r="Y46" i="534" s="1"/>
  <c r="X46" i="534"/>
  <c r="D49" i="534"/>
  <c r="O48" i="534"/>
  <c r="M48" i="534"/>
  <c r="S48" i="534"/>
  <c r="R48" i="534"/>
  <c r="U48" i="534"/>
  <c r="C50" i="534"/>
  <c r="H49" i="534"/>
  <c r="E49" i="534"/>
  <c r="T49" i="534"/>
  <c r="Z45" i="533"/>
  <c r="K44" i="533"/>
  <c r="L44" i="533" s="1"/>
  <c r="N44" i="533"/>
  <c r="P44" i="533" s="1"/>
  <c r="D49" i="533"/>
  <c r="O48" i="533"/>
  <c r="M48" i="533"/>
  <c r="R48" i="533"/>
  <c r="U48" i="533"/>
  <c r="S48" i="533"/>
  <c r="V46" i="533"/>
  <c r="Y46" i="533" s="1"/>
  <c r="Z46" i="533" s="1"/>
  <c r="W47" i="533"/>
  <c r="X47" i="533" s="1"/>
  <c r="C51" i="533"/>
  <c r="H50" i="533"/>
  <c r="E50" i="533"/>
  <c r="T50" i="533"/>
  <c r="D49" i="532"/>
  <c r="O48" i="532"/>
  <c r="M48" i="532"/>
  <c r="U48" i="532"/>
  <c r="R48" i="532"/>
  <c r="S48" i="532"/>
  <c r="K44" i="532"/>
  <c r="L44" i="532" s="1"/>
  <c r="N44" i="532"/>
  <c r="P44" i="532" s="1"/>
  <c r="V46" i="532"/>
  <c r="Y46" i="532" s="1"/>
  <c r="Z46" i="532" s="1"/>
  <c r="W47" i="532"/>
  <c r="C51" i="532"/>
  <c r="E50" i="532"/>
  <c r="H50" i="532"/>
  <c r="T50" i="532"/>
  <c r="K44" i="531"/>
  <c r="L44" i="531" s="1"/>
  <c r="N44" i="531"/>
  <c r="P44" i="531" s="1"/>
  <c r="D49" i="531"/>
  <c r="O48" i="531"/>
  <c r="M48" i="531"/>
  <c r="U48" i="531"/>
  <c r="R48" i="531"/>
  <c r="S48" i="531"/>
  <c r="V46" i="531"/>
  <c r="Y46" i="531" s="1"/>
  <c r="Z46" i="531" s="1"/>
  <c r="W47" i="531"/>
  <c r="X47" i="531" s="1"/>
  <c r="C51" i="531"/>
  <c r="E50" i="531"/>
  <c r="H50" i="531"/>
  <c r="T50" i="531"/>
  <c r="K44" i="530"/>
  <c r="L44" i="530" s="1"/>
  <c r="N44" i="530"/>
  <c r="P44" i="530" s="1"/>
  <c r="C51" i="530"/>
  <c r="H50" i="530"/>
  <c r="E50" i="530"/>
  <c r="T50" i="530"/>
  <c r="W47" i="530"/>
  <c r="D49" i="530"/>
  <c r="O48" i="530"/>
  <c r="M48" i="530"/>
  <c r="U48" i="530"/>
  <c r="S48" i="530"/>
  <c r="R48" i="530"/>
  <c r="V46" i="530"/>
  <c r="Y46" i="530" s="1"/>
  <c r="Z46" i="530" s="1"/>
  <c r="Z45" i="529"/>
  <c r="K44" i="529"/>
  <c r="L44" i="529" s="1"/>
  <c r="N44" i="529"/>
  <c r="P44" i="529" s="1"/>
  <c r="W47" i="529"/>
  <c r="C51" i="529"/>
  <c r="E50" i="529"/>
  <c r="H50" i="529"/>
  <c r="T50" i="529"/>
  <c r="D49" i="529"/>
  <c r="O48" i="529"/>
  <c r="M48" i="529"/>
  <c r="U48" i="529"/>
  <c r="R48" i="529"/>
  <c r="S48" i="529"/>
  <c r="V46" i="529"/>
  <c r="Y46" i="529" s="1"/>
  <c r="X46" i="529"/>
  <c r="Z46" i="529" s="1"/>
  <c r="Z45" i="528"/>
  <c r="V46" i="528"/>
  <c r="Y46" i="528" s="1"/>
  <c r="X46" i="528"/>
  <c r="Z46" i="528" s="1"/>
  <c r="W47" i="528"/>
  <c r="X47" i="528" s="1"/>
  <c r="D49" i="528"/>
  <c r="O48" i="528"/>
  <c r="M48" i="528"/>
  <c r="R48" i="528"/>
  <c r="U48" i="528"/>
  <c r="S48" i="528"/>
  <c r="K43" i="528"/>
  <c r="L43" i="528" s="1"/>
  <c r="Q43" i="528" s="1"/>
  <c r="AA43" i="528" s="1"/>
  <c r="J44" i="528" s="1"/>
  <c r="C51" i="528"/>
  <c r="H50" i="528"/>
  <c r="E50" i="528"/>
  <c r="T50" i="528"/>
  <c r="K44" i="527"/>
  <c r="L44" i="527" s="1"/>
  <c r="N44" i="527"/>
  <c r="P44" i="527" s="1"/>
  <c r="M49" i="527"/>
  <c r="O49" i="527"/>
  <c r="D50" i="527"/>
  <c r="U49" i="527"/>
  <c r="R49" i="527"/>
  <c r="S49" i="527"/>
  <c r="C51" i="527"/>
  <c r="H50" i="527"/>
  <c r="E50" i="527"/>
  <c r="T50" i="527"/>
  <c r="W48" i="527"/>
  <c r="X48" i="527"/>
  <c r="V47" i="527"/>
  <c r="Y47" i="527" s="1"/>
  <c r="X47" i="527"/>
  <c r="W47" i="526"/>
  <c r="C51" i="526"/>
  <c r="H50" i="526"/>
  <c r="E50" i="526"/>
  <c r="T50" i="526"/>
  <c r="D49" i="526"/>
  <c r="O48" i="526"/>
  <c r="M48" i="526"/>
  <c r="U48" i="526"/>
  <c r="R48" i="526"/>
  <c r="S48" i="526"/>
  <c r="K44" i="526"/>
  <c r="L44" i="526" s="1"/>
  <c r="N44" i="526"/>
  <c r="P44" i="526" s="1"/>
  <c r="V46" i="526"/>
  <c r="Y46" i="526" s="1"/>
  <c r="X46" i="526"/>
  <c r="Z46" i="526" s="1"/>
  <c r="K44" i="525"/>
  <c r="L44" i="525" s="1"/>
  <c r="N44" i="525"/>
  <c r="P44" i="525" s="1"/>
  <c r="D49" i="525"/>
  <c r="O48" i="525"/>
  <c r="M48" i="525"/>
  <c r="R48" i="525"/>
  <c r="S48" i="525"/>
  <c r="U48" i="525"/>
  <c r="V46" i="525"/>
  <c r="Y46" i="525" s="1"/>
  <c r="X46" i="525"/>
  <c r="X47" i="525"/>
  <c r="W47" i="525"/>
  <c r="C53" i="525"/>
  <c r="E52" i="525"/>
  <c r="H52" i="525"/>
  <c r="T52" i="525"/>
  <c r="K44" i="524"/>
  <c r="L44" i="524" s="1"/>
  <c r="N44" i="524"/>
  <c r="P44" i="524" s="1"/>
  <c r="C51" i="524"/>
  <c r="E50" i="524"/>
  <c r="H50" i="524"/>
  <c r="T50" i="524"/>
  <c r="W47" i="524"/>
  <c r="D49" i="524"/>
  <c r="O48" i="524"/>
  <c r="M48" i="524"/>
  <c r="U48" i="524"/>
  <c r="R48" i="524"/>
  <c r="S48" i="524"/>
  <c r="V46" i="524"/>
  <c r="Y46" i="524" s="1"/>
  <c r="X46" i="524"/>
  <c r="Z46" i="524" s="1"/>
  <c r="K44" i="523"/>
  <c r="L44" i="523" s="1"/>
  <c r="N44" i="523"/>
  <c r="P44" i="523" s="1"/>
  <c r="W47" i="523"/>
  <c r="X47" i="523" s="1"/>
  <c r="V46" i="523"/>
  <c r="Y46" i="523" s="1"/>
  <c r="D49" i="523"/>
  <c r="O48" i="523"/>
  <c r="M48" i="523"/>
  <c r="U48" i="523"/>
  <c r="R48" i="523"/>
  <c r="S48" i="523"/>
  <c r="X46" i="523"/>
  <c r="C51" i="523"/>
  <c r="E50" i="523"/>
  <c r="H50" i="523"/>
  <c r="T50" i="523"/>
  <c r="Z45" i="522"/>
  <c r="K44" i="522"/>
  <c r="L44" i="522" s="1"/>
  <c r="N44" i="522"/>
  <c r="P44" i="522" s="1"/>
  <c r="C51" i="522"/>
  <c r="H50" i="522"/>
  <c r="E50" i="522"/>
  <c r="T50" i="522"/>
  <c r="V46" i="522"/>
  <c r="Y46" i="522" s="1"/>
  <c r="Z46" i="522" s="1"/>
  <c r="W47" i="522"/>
  <c r="D49" i="522"/>
  <c r="O48" i="522"/>
  <c r="M48" i="522"/>
  <c r="U48" i="522"/>
  <c r="R48" i="522"/>
  <c r="S48" i="522"/>
  <c r="K44" i="521"/>
  <c r="L44" i="521" s="1"/>
  <c r="N44" i="521"/>
  <c r="P44" i="521" s="1"/>
  <c r="D49" i="521"/>
  <c r="O48" i="521"/>
  <c r="M48" i="521"/>
  <c r="S48" i="521"/>
  <c r="R48" i="521"/>
  <c r="U48" i="521"/>
  <c r="V46" i="521"/>
  <c r="Y46" i="521" s="1"/>
  <c r="Z46" i="521" s="1"/>
  <c r="Q44" i="520"/>
  <c r="AA44" i="520" s="1"/>
  <c r="J45" i="520" s="1"/>
  <c r="K45" i="520" s="1"/>
  <c r="W47" i="521"/>
  <c r="X47" i="521" s="1"/>
  <c r="C52" i="521"/>
  <c r="H51" i="521"/>
  <c r="E51" i="521"/>
  <c r="T51" i="521"/>
  <c r="C52" i="520"/>
  <c r="H51" i="520"/>
  <c r="E51" i="520"/>
  <c r="T51" i="520"/>
  <c r="M48" i="520"/>
  <c r="O48" i="520"/>
  <c r="D49" i="520"/>
  <c r="U48" i="520"/>
  <c r="S48" i="520"/>
  <c r="R48" i="520"/>
  <c r="V46" i="520"/>
  <c r="Y46" i="520" s="1"/>
  <c r="Z46" i="520" s="1"/>
  <c r="W47" i="520"/>
  <c r="X47" i="520"/>
  <c r="W48" i="519"/>
  <c r="X48" i="519"/>
  <c r="M49" i="519"/>
  <c r="O49" i="519"/>
  <c r="D50" i="519"/>
  <c r="R49" i="519"/>
  <c r="U49" i="519"/>
  <c r="S49" i="519"/>
  <c r="C51" i="519"/>
  <c r="E50" i="519"/>
  <c r="H50" i="519"/>
  <c r="T50" i="519"/>
  <c r="K43" i="519"/>
  <c r="L43" i="519" s="1"/>
  <c r="Q43" i="519" s="1"/>
  <c r="AA43" i="519" s="1"/>
  <c r="J44" i="519" s="1"/>
  <c r="V47" i="519"/>
  <c r="Y47" i="519" s="1"/>
  <c r="Z47" i="519" s="1"/>
  <c r="W47" i="518"/>
  <c r="D49" i="518"/>
  <c r="O48" i="518"/>
  <c r="M48" i="518"/>
  <c r="U48" i="518"/>
  <c r="S48" i="518"/>
  <c r="R48" i="518"/>
  <c r="C51" i="518"/>
  <c r="H50" i="518"/>
  <c r="E50" i="518"/>
  <c r="T50" i="518"/>
  <c r="V46" i="518"/>
  <c r="Y46" i="518" s="1"/>
  <c r="Z46" i="518" s="1"/>
  <c r="K44" i="518"/>
  <c r="L44" i="518" s="1"/>
  <c r="N44" i="518"/>
  <c r="P44" i="518" s="1"/>
  <c r="V46" i="517"/>
  <c r="Y46" i="517" s="1"/>
  <c r="Z46" i="517" s="1"/>
  <c r="W47" i="517"/>
  <c r="K44" i="517"/>
  <c r="L44" i="517" s="1"/>
  <c r="N44" i="517"/>
  <c r="P44" i="517" s="1"/>
  <c r="D49" i="517"/>
  <c r="O48" i="517"/>
  <c r="M48" i="517"/>
  <c r="U48" i="517"/>
  <c r="S48" i="517"/>
  <c r="R48" i="517"/>
  <c r="C51" i="517"/>
  <c r="E50" i="517"/>
  <c r="H50" i="517"/>
  <c r="T50" i="517"/>
  <c r="K44" i="516"/>
  <c r="L44" i="516" s="1"/>
  <c r="N44" i="516"/>
  <c r="P44" i="516" s="1"/>
  <c r="W47" i="516"/>
  <c r="C51" i="516"/>
  <c r="H50" i="516"/>
  <c r="E50" i="516"/>
  <c r="T50" i="516"/>
  <c r="V46" i="516"/>
  <c r="Y46" i="516" s="1"/>
  <c r="M48" i="516"/>
  <c r="O48" i="516"/>
  <c r="D49" i="516"/>
  <c r="R48" i="516"/>
  <c r="U48" i="516"/>
  <c r="S48" i="516"/>
  <c r="X46" i="516"/>
  <c r="K43" i="515"/>
  <c r="L43" i="515" s="1"/>
  <c r="Q43" i="515" s="1"/>
  <c r="AA43" i="515" s="1"/>
  <c r="J44" i="515" s="1"/>
  <c r="W47" i="515"/>
  <c r="C50" i="515"/>
  <c r="H49" i="515"/>
  <c r="E49" i="515"/>
  <c r="T49" i="515"/>
  <c r="Z46" i="515"/>
  <c r="V46" i="515"/>
  <c r="Y46" i="515" s="1"/>
  <c r="D49" i="515"/>
  <c r="O48" i="515"/>
  <c r="M48" i="515"/>
  <c r="R48" i="515"/>
  <c r="U48" i="515"/>
  <c r="S48" i="515"/>
  <c r="K43" i="514"/>
  <c r="L43" i="514" s="1"/>
  <c r="Q43" i="514" s="1"/>
  <c r="AA43" i="514" s="1"/>
  <c r="J44" i="514" s="1"/>
  <c r="C50" i="514"/>
  <c r="H49" i="514"/>
  <c r="E49" i="514"/>
  <c r="T49" i="514"/>
  <c r="W47" i="514"/>
  <c r="X47" i="514" s="1"/>
  <c r="V46" i="514"/>
  <c r="Y46" i="514" s="1"/>
  <c r="Z46" i="514" s="1"/>
  <c r="D49" i="514"/>
  <c r="O48" i="514"/>
  <c r="M48" i="514"/>
  <c r="R48" i="514"/>
  <c r="U48" i="514"/>
  <c r="S48" i="514"/>
  <c r="Z45" i="513"/>
  <c r="K45" i="513"/>
  <c r="L45" i="513" s="1"/>
  <c r="N45" i="513"/>
  <c r="P45" i="513" s="1"/>
  <c r="C51" i="513"/>
  <c r="H50" i="513"/>
  <c r="E50" i="513"/>
  <c r="T50" i="513"/>
  <c r="M48" i="513"/>
  <c r="D49" i="513"/>
  <c r="O48" i="513"/>
  <c r="U48" i="513"/>
  <c r="R48" i="513"/>
  <c r="S48" i="513"/>
  <c r="V46" i="513"/>
  <c r="Y46" i="513" s="1"/>
  <c r="W47" i="513"/>
  <c r="X46" i="513"/>
  <c r="Z46" i="513" s="1"/>
  <c r="V46" i="512"/>
  <c r="Y46" i="512" s="1"/>
  <c r="Z46" i="512" s="1"/>
  <c r="W47" i="512"/>
  <c r="D49" i="512"/>
  <c r="O48" i="512"/>
  <c r="M48" i="512"/>
  <c r="R48" i="512"/>
  <c r="U48" i="512"/>
  <c r="S48" i="512"/>
  <c r="K43" i="512"/>
  <c r="L43" i="512" s="1"/>
  <c r="Q43" i="512" s="1"/>
  <c r="AA43" i="512" s="1"/>
  <c r="J44" i="512" s="1"/>
  <c r="C50" i="512"/>
  <c r="H49" i="512"/>
  <c r="E49" i="512"/>
  <c r="T49" i="512"/>
  <c r="Z45" i="511"/>
  <c r="K44" i="511"/>
  <c r="L44" i="511" s="1"/>
  <c r="N44" i="511"/>
  <c r="P44" i="511" s="1"/>
  <c r="V46" i="511"/>
  <c r="Y46" i="511" s="1"/>
  <c r="Z46" i="511" s="1"/>
  <c r="D49" i="511"/>
  <c r="O48" i="511"/>
  <c r="M48" i="511"/>
  <c r="U48" i="511"/>
  <c r="R48" i="511"/>
  <c r="S48" i="511"/>
  <c r="W47" i="511"/>
  <c r="X47" i="511" s="1"/>
  <c r="C51" i="511"/>
  <c r="E50" i="511"/>
  <c r="H50" i="511"/>
  <c r="T50" i="511"/>
  <c r="C50" i="510"/>
  <c r="E49" i="510"/>
  <c r="H49" i="510"/>
  <c r="T49" i="510"/>
  <c r="W47" i="510"/>
  <c r="V46" i="510"/>
  <c r="Y46" i="510" s="1"/>
  <c r="X46" i="510"/>
  <c r="Z46" i="510" s="1"/>
  <c r="D49" i="510"/>
  <c r="O48" i="510"/>
  <c r="M48" i="510"/>
  <c r="R48" i="510"/>
  <c r="U48" i="510"/>
  <c r="S48" i="510"/>
  <c r="K43" i="510"/>
  <c r="L43" i="510" s="1"/>
  <c r="Q43" i="510" s="1"/>
  <c r="AA43" i="510" s="1"/>
  <c r="J44" i="510" s="1"/>
  <c r="Z45" i="509"/>
  <c r="K44" i="509"/>
  <c r="L44" i="509" s="1"/>
  <c r="N44" i="509"/>
  <c r="P44" i="509" s="1"/>
  <c r="W47" i="509"/>
  <c r="X47" i="509" s="1"/>
  <c r="C51" i="509"/>
  <c r="E50" i="509"/>
  <c r="H50" i="509"/>
  <c r="T50" i="509"/>
  <c r="D49" i="509"/>
  <c r="O48" i="509"/>
  <c r="M48" i="509"/>
  <c r="U48" i="509"/>
  <c r="R48" i="509"/>
  <c r="S48" i="509"/>
  <c r="V46" i="509"/>
  <c r="Y46" i="509" s="1"/>
  <c r="X46" i="509"/>
  <c r="Z46" i="509" s="1"/>
  <c r="K44" i="508"/>
  <c r="L44" i="508" s="1"/>
  <c r="N44" i="508"/>
  <c r="P44" i="508" s="1"/>
  <c r="V46" i="508"/>
  <c r="Y46" i="508" s="1"/>
  <c r="Z46" i="508" s="1"/>
  <c r="W47" i="508"/>
  <c r="X47" i="508" s="1"/>
  <c r="C51" i="508"/>
  <c r="H50" i="508"/>
  <c r="E50" i="508"/>
  <c r="T50" i="508"/>
  <c r="D49" i="508"/>
  <c r="O48" i="508"/>
  <c r="M48" i="508"/>
  <c r="U48" i="508"/>
  <c r="R48" i="508"/>
  <c r="S48" i="508"/>
  <c r="Z45" i="507"/>
  <c r="K44" i="507"/>
  <c r="L44" i="507" s="1"/>
  <c r="N44" i="507"/>
  <c r="P44" i="507" s="1"/>
  <c r="W47" i="507"/>
  <c r="D49" i="507"/>
  <c r="O48" i="507"/>
  <c r="M48" i="507"/>
  <c r="U48" i="507"/>
  <c r="S48" i="507"/>
  <c r="R48" i="507"/>
  <c r="V46" i="507"/>
  <c r="Y46" i="507" s="1"/>
  <c r="Z46" i="507" s="1"/>
  <c r="C51" i="507"/>
  <c r="E50" i="507"/>
  <c r="H50" i="507"/>
  <c r="T50" i="507"/>
  <c r="K44" i="506"/>
  <c r="L44" i="506" s="1"/>
  <c r="N44" i="506"/>
  <c r="P44" i="506" s="1"/>
  <c r="D49" i="506"/>
  <c r="O48" i="506"/>
  <c r="M48" i="506"/>
  <c r="U48" i="506"/>
  <c r="R48" i="506"/>
  <c r="S48" i="506"/>
  <c r="W47" i="506"/>
  <c r="C51" i="506"/>
  <c r="H50" i="506"/>
  <c r="E50" i="506"/>
  <c r="T50" i="506"/>
  <c r="V46" i="506"/>
  <c r="Y46" i="506" s="1"/>
  <c r="Z46" i="506" s="1"/>
  <c r="Z45" i="505"/>
  <c r="K44" i="505"/>
  <c r="L44" i="505" s="1"/>
  <c r="N44" i="505"/>
  <c r="P44" i="505" s="1"/>
  <c r="D49" i="505"/>
  <c r="O48" i="505"/>
  <c r="M48" i="505"/>
  <c r="R48" i="505"/>
  <c r="U48" i="505"/>
  <c r="S48" i="505"/>
  <c r="W47" i="505"/>
  <c r="C51" i="505"/>
  <c r="E50" i="505"/>
  <c r="H50" i="505"/>
  <c r="T50" i="505"/>
  <c r="V46" i="505"/>
  <c r="Y46" i="505" s="1"/>
  <c r="Z46" i="505" s="1"/>
  <c r="K44" i="504"/>
  <c r="L44" i="504" s="1"/>
  <c r="N44" i="504"/>
  <c r="P44" i="504" s="1"/>
  <c r="C51" i="504"/>
  <c r="E50" i="504"/>
  <c r="H50" i="504"/>
  <c r="T50" i="504"/>
  <c r="D49" i="504"/>
  <c r="O48" i="504"/>
  <c r="M48" i="504"/>
  <c r="R48" i="504"/>
  <c r="U48" i="504"/>
  <c r="S48" i="504"/>
  <c r="V46" i="504"/>
  <c r="Y46" i="504" s="1"/>
  <c r="Z46" i="504" s="1"/>
  <c r="W47" i="504"/>
  <c r="X47" i="504"/>
  <c r="V46" i="503"/>
  <c r="Y46" i="503" s="1"/>
  <c r="X46" i="503"/>
  <c r="W47" i="503"/>
  <c r="X47" i="503" s="1"/>
  <c r="C51" i="503"/>
  <c r="E50" i="503"/>
  <c r="H50" i="503"/>
  <c r="T50" i="503"/>
  <c r="D49" i="503"/>
  <c r="O48" i="503"/>
  <c r="M48" i="503"/>
  <c r="U48" i="503"/>
  <c r="R48" i="503"/>
  <c r="S48" i="503"/>
  <c r="K44" i="503"/>
  <c r="L44" i="503" s="1"/>
  <c r="N44" i="503"/>
  <c r="P44" i="503" s="1"/>
  <c r="Z45" i="502"/>
  <c r="K43" i="502"/>
  <c r="L43" i="502" s="1"/>
  <c r="Q43" i="502" s="1"/>
  <c r="AA43" i="502" s="1"/>
  <c r="J44" i="502" s="1"/>
  <c r="W47" i="502"/>
  <c r="D49" i="502"/>
  <c r="O48" i="502"/>
  <c r="M48" i="502"/>
  <c r="R48" i="502"/>
  <c r="U48" i="502"/>
  <c r="S48" i="502"/>
  <c r="V46" i="502"/>
  <c r="Y46" i="502" s="1"/>
  <c r="Z46" i="502" s="1"/>
  <c r="C51" i="502"/>
  <c r="H50" i="502"/>
  <c r="E50" i="502"/>
  <c r="T50" i="502"/>
  <c r="K44" i="501"/>
  <c r="L44" i="501" s="1"/>
  <c r="N44" i="501"/>
  <c r="P44" i="501" s="1"/>
  <c r="W47" i="501"/>
  <c r="V46" i="501"/>
  <c r="Y46" i="501" s="1"/>
  <c r="C51" i="501"/>
  <c r="E50" i="501"/>
  <c r="H50" i="501"/>
  <c r="T50" i="501"/>
  <c r="X46" i="501"/>
  <c r="D49" i="501"/>
  <c r="O48" i="501"/>
  <c r="M48" i="501"/>
  <c r="U48" i="501"/>
  <c r="R48" i="501"/>
  <c r="S48" i="501"/>
  <c r="Z45" i="500"/>
  <c r="D49" i="500"/>
  <c r="O48" i="500"/>
  <c r="M48" i="500"/>
  <c r="R48" i="500"/>
  <c r="U48" i="500"/>
  <c r="S48" i="500"/>
  <c r="C50" i="500"/>
  <c r="E49" i="500"/>
  <c r="H49" i="500"/>
  <c r="T49" i="500"/>
  <c r="V46" i="500"/>
  <c r="Y46" i="500" s="1"/>
  <c r="X46" i="500"/>
  <c r="Z46" i="500" s="1"/>
  <c r="W47" i="500"/>
  <c r="X47" i="500" s="1"/>
  <c r="K43" i="500"/>
  <c r="L43" i="500" s="1"/>
  <c r="Q43" i="500" s="1"/>
  <c r="AA43" i="500" s="1"/>
  <c r="J44" i="500" s="1"/>
  <c r="W47" i="499"/>
  <c r="C51" i="499"/>
  <c r="H50" i="499"/>
  <c r="E50" i="499"/>
  <c r="T50" i="499"/>
  <c r="V46" i="499"/>
  <c r="Y46" i="499" s="1"/>
  <c r="X46" i="499"/>
  <c r="Z46" i="499" s="1"/>
  <c r="D49" i="499"/>
  <c r="O48" i="499"/>
  <c r="M48" i="499"/>
  <c r="R48" i="499"/>
  <c r="U48" i="499"/>
  <c r="S48" i="499"/>
  <c r="K43" i="499"/>
  <c r="L43" i="499" s="1"/>
  <c r="Q43" i="499" s="1"/>
  <c r="AA43" i="499" s="1"/>
  <c r="J44" i="499" s="1"/>
  <c r="Z45" i="498"/>
  <c r="K43" i="498"/>
  <c r="L43" i="498" s="1"/>
  <c r="Q43" i="498" s="1"/>
  <c r="AA43" i="498" s="1"/>
  <c r="J44" i="498" s="1"/>
  <c r="W47" i="498"/>
  <c r="D49" i="498"/>
  <c r="O48" i="498"/>
  <c r="M48" i="498"/>
  <c r="R48" i="498"/>
  <c r="U48" i="498"/>
  <c r="S48" i="498"/>
  <c r="V46" i="498"/>
  <c r="Y46" i="498" s="1"/>
  <c r="Z46" i="498" s="1"/>
  <c r="C52" i="498"/>
  <c r="E51" i="498"/>
  <c r="H51" i="498"/>
  <c r="T51" i="498"/>
  <c r="K44" i="497"/>
  <c r="L44" i="497" s="1"/>
  <c r="N44" i="497"/>
  <c r="P44" i="497" s="1"/>
  <c r="D49" i="497"/>
  <c r="O48" i="497"/>
  <c r="M48" i="497"/>
  <c r="R48" i="497"/>
  <c r="U48" i="497"/>
  <c r="S48" i="497"/>
  <c r="C51" i="497"/>
  <c r="H50" i="497"/>
  <c r="E50" i="497"/>
  <c r="T50" i="497"/>
  <c r="V46" i="497"/>
  <c r="Y46" i="497" s="1"/>
  <c r="W47" i="497"/>
  <c r="X47" i="497" s="1"/>
  <c r="X46" i="497"/>
  <c r="D49" i="496"/>
  <c r="O48" i="496"/>
  <c r="M48" i="496"/>
  <c r="R48" i="496"/>
  <c r="U48" i="496"/>
  <c r="S48" i="496"/>
  <c r="C50" i="496"/>
  <c r="H49" i="496"/>
  <c r="E49" i="496"/>
  <c r="T49" i="496"/>
  <c r="V46" i="496"/>
  <c r="Y46" i="496" s="1"/>
  <c r="X46" i="496"/>
  <c r="K43" i="496"/>
  <c r="L43" i="496" s="1"/>
  <c r="Q43" i="496" s="1"/>
  <c r="AA43" i="496" s="1"/>
  <c r="J44" i="496" s="1"/>
  <c r="W47" i="496"/>
  <c r="X47" i="496" s="1"/>
  <c r="Z45" i="495"/>
  <c r="K44" i="495"/>
  <c r="L44" i="495" s="1"/>
  <c r="N44" i="495"/>
  <c r="P44" i="495" s="1"/>
  <c r="D49" i="495"/>
  <c r="O48" i="495"/>
  <c r="M48" i="495"/>
  <c r="U48" i="495"/>
  <c r="R48" i="495"/>
  <c r="S48" i="495"/>
  <c r="C53" i="495"/>
  <c r="E52" i="495"/>
  <c r="H52" i="495"/>
  <c r="T52" i="495"/>
  <c r="V46" i="495"/>
  <c r="Y46" i="495" s="1"/>
  <c r="X46" i="495"/>
  <c r="Z46" i="495" s="1"/>
  <c r="W47" i="495"/>
  <c r="K44" i="494"/>
  <c r="L44" i="494" s="1"/>
  <c r="N44" i="494"/>
  <c r="P44" i="494" s="1"/>
  <c r="W47" i="494"/>
  <c r="C51" i="494"/>
  <c r="E50" i="494"/>
  <c r="H50" i="494"/>
  <c r="T50" i="494"/>
  <c r="D49" i="494"/>
  <c r="O48" i="494"/>
  <c r="M48" i="494"/>
  <c r="U48" i="494"/>
  <c r="R48" i="494"/>
  <c r="S48" i="494"/>
  <c r="V46" i="494"/>
  <c r="Y46" i="494" s="1"/>
  <c r="Z46" i="494" s="1"/>
  <c r="K43" i="493"/>
  <c r="L43" i="493" s="1"/>
  <c r="Q43" i="493" s="1"/>
  <c r="AA43" i="493" s="1"/>
  <c r="J44" i="493" s="1"/>
  <c r="D49" i="493"/>
  <c r="O48" i="493"/>
  <c r="M48" i="493"/>
  <c r="R48" i="493"/>
  <c r="U48" i="493"/>
  <c r="S48" i="493"/>
  <c r="C50" i="493"/>
  <c r="H49" i="493"/>
  <c r="E49" i="493"/>
  <c r="T49" i="493"/>
  <c r="W47" i="493"/>
  <c r="X47" i="493" s="1"/>
  <c r="V46" i="493"/>
  <c r="Y46" i="493" s="1"/>
  <c r="X46" i="493"/>
  <c r="Z46" i="493" s="1"/>
  <c r="D49" i="492"/>
  <c r="O48" i="492"/>
  <c r="M48" i="492"/>
  <c r="R48" i="492"/>
  <c r="S48" i="492"/>
  <c r="U48" i="492"/>
  <c r="W47" i="492"/>
  <c r="X47" i="492" s="1"/>
  <c r="C51" i="492"/>
  <c r="E50" i="492"/>
  <c r="H50" i="492"/>
  <c r="T50" i="492"/>
  <c r="K44" i="492"/>
  <c r="L44" i="492" s="1"/>
  <c r="N44" i="492"/>
  <c r="P44" i="492" s="1"/>
  <c r="V46" i="492"/>
  <c r="Y46" i="492" s="1"/>
  <c r="Z46" i="492" s="1"/>
  <c r="K44" i="491"/>
  <c r="L44" i="491" s="1"/>
  <c r="N44" i="491"/>
  <c r="P44" i="491" s="1"/>
  <c r="D49" i="491"/>
  <c r="O48" i="491"/>
  <c r="M48" i="491"/>
  <c r="U48" i="491"/>
  <c r="R48" i="491"/>
  <c r="S48" i="491"/>
  <c r="C51" i="491"/>
  <c r="E50" i="491"/>
  <c r="H50" i="491"/>
  <c r="T50" i="491"/>
  <c r="W47" i="491"/>
  <c r="V46" i="491"/>
  <c r="Y46" i="491" s="1"/>
  <c r="Z46" i="491" s="1"/>
  <c r="C52" i="490"/>
  <c r="E51" i="490"/>
  <c r="H51" i="490"/>
  <c r="T51" i="490"/>
  <c r="D49" i="490"/>
  <c r="O48" i="490"/>
  <c r="M48" i="490"/>
  <c r="R48" i="490"/>
  <c r="U48" i="490"/>
  <c r="S48" i="490"/>
  <c r="V46" i="490"/>
  <c r="Y46" i="490" s="1"/>
  <c r="X46" i="490"/>
  <c r="Z46" i="490" s="1"/>
  <c r="W47" i="490"/>
  <c r="X47" i="490" s="1"/>
  <c r="K43" i="490"/>
  <c r="L43" i="490" s="1"/>
  <c r="Q43" i="490" s="1"/>
  <c r="AA43" i="490" s="1"/>
  <c r="J44" i="490" s="1"/>
  <c r="Z45" i="489"/>
  <c r="K44" i="489"/>
  <c r="L44" i="489" s="1"/>
  <c r="N44" i="489"/>
  <c r="P44" i="489" s="1"/>
  <c r="V46" i="489"/>
  <c r="Y46" i="489" s="1"/>
  <c r="Z46" i="489" s="1"/>
  <c r="W47" i="489"/>
  <c r="M48" i="489"/>
  <c r="D49" i="489"/>
  <c r="O48" i="489"/>
  <c r="U48" i="489"/>
  <c r="S48" i="489"/>
  <c r="R48" i="489"/>
  <c r="C51" i="489"/>
  <c r="E50" i="489"/>
  <c r="H50" i="489"/>
  <c r="T50" i="489"/>
  <c r="D49" i="488"/>
  <c r="O48" i="488"/>
  <c r="M48" i="488"/>
  <c r="U48" i="488"/>
  <c r="R48" i="488"/>
  <c r="S48" i="488"/>
  <c r="V46" i="488"/>
  <c r="Y46" i="488" s="1"/>
  <c r="X46" i="488"/>
  <c r="K44" i="488"/>
  <c r="L44" i="488" s="1"/>
  <c r="N44" i="488"/>
  <c r="P44" i="488" s="1"/>
  <c r="W47" i="488"/>
  <c r="X47" i="488" s="1"/>
  <c r="C50" i="488"/>
  <c r="E49" i="488"/>
  <c r="H49" i="488"/>
  <c r="T49" i="488"/>
  <c r="V46" i="487"/>
  <c r="Y46" i="487" s="1"/>
  <c r="X46" i="487"/>
  <c r="K43" i="487"/>
  <c r="L43" i="487" s="1"/>
  <c r="Q43" i="487" s="1"/>
  <c r="AA43" i="487" s="1"/>
  <c r="J44" i="487" s="1"/>
  <c r="D49" i="487"/>
  <c r="O48" i="487"/>
  <c r="M48" i="487"/>
  <c r="R48" i="487"/>
  <c r="U48" i="487"/>
  <c r="S48" i="487"/>
  <c r="C50" i="487"/>
  <c r="H49" i="487"/>
  <c r="E49" i="487"/>
  <c r="T49" i="487"/>
  <c r="W47" i="487"/>
  <c r="K44" i="486"/>
  <c r="L44" i="486" s="1"/>
  <c r="N44" i="486"/>
  <c r="P44" i="486" s="1"/>
  <c r="C51" i="486"/>
  <c r="H50" i="486"/>
  <c r="E50" i="486"/>
  <c r="T50" i="486"/>
  <c r="W47" i="486"/>
  <c r="D49" i="486"/>
  <c r="O48" i="486"/>
  <c r="M48" i="486"/>
  <c r="U48" i="486"/>
  <c r="S48" i="486"/>
  <c r="R48" i="486"/>
  <c r="V46" i="486"/>
  <c r="Y46" i="486" s="1"/>
  <c r="Z46" i="486" s="1"/>
  <c r="Z45" i="485"/>
  <c r="Q44" i="485"/>
  <c r="AA44" i="485" s="1"/>
  <c r="J45" i="485" s="1"/>
  <c r="K45" i="485" s="1"/>
  <c r="L45" i="485" s="1"/>
  <c r="N45" i="485"/>
  <c r="P45" i="485" s="1"/>
  <c r="C52" i="485"/>
  <c r="E51" i="485"/>
  <c r="H51" i="485"/>
  <c r="T51" i="485"/>
  <c r="V46" i="485"/>
  <c r="Y46" i="485" s="1"/>
  <c r="X46" i="485"/>
  <c r="Z46" i="485" s="1"/>
  <c r="D49" i="485"/>
  <c r="O48" i="485"/>
  <c r="M48" i="485"/>
  <c r="R48" i="485"/>
  <c r="U48" i="485"/>
  <c r="S48" i="485"/>
  <c r="W47" i="485"/>
  <c r="Q25" i="4"/>
  <c r="AA25" i="4" s="1"/>
  <c r="J26" i="4" s="1"/>
  <c r="M39" i="4"/>
  <c r="U39" i="4"/>
  <c r="R39" i="4"/>
  <c r="S39" i="4"/>
  <c r="X37" i="4"/>
  <c r="Z37" i="4" s="1"/>
  <c r="W38" i="4"/>
  <c r="V38" i="4" s="1"/>
  <c r="Y38" i="4" s="1"/>
  <c r="E43" i="4"/>
  <c r="C44" i="4"/>
  <c r="H44" i="4" s="1"/>
  <c r="O39" i="4"/>
  <c r="B43" i="4"/>
  <c r="G44" i="4"/>
  <c r="D40" i="4"/>
  <c r="A42" i="4"/>
  <c r="E44" i="4"/>
  <c r="C45" i="4"/>
  <c r="H45" i="4" s="1"/>
  <c r="K44" i="548" l="1"/>
  <c r="L44" i="548" s="1"/>
  <c r="N44" i="548"/>
  <c r="P44" i="548" s="1"/>
  <c r="M49" i="548"/>
  <c r="D50" i="548"/>
  <c r="O49" i="548"/>
  <c r="R49" i="548"/>
  <c r="U49" i="548"/>
  <c r="S49" i="548"/>
  <c r="C54" i="548"/>
  <c r="E53" i="548"/>
  <c r="H53" i="548"/>
  <c r="T53" i="548"/>
  <c r="W48" i="548"/>
  <c r="V47" i="548"/>
  <c r="Y47" i="548" s="1"/>
  <c r="X47" i="548"/>
  <c r="M49" i="547"/>
  <c r="D50" i="547"/>
  <c r="O49" i="547"/>
  <c r="U49" i="547"/>
  <c r="R49" i="547"/>
  <c r="S49" i="547"/>
  <c r="C52" i="547"/>
  <c r="H51" i="547"/>
  <c r="E51" i="547"/>
  <c r="T51" i="547"/>
  <c r="V47" i="547"/>
  <c r="Y47" i="547" s="1"/>
  <c r="X47" i="547"/>
  <c r="Z47" i="547" s="1"/>
  <c r="W48" i="547"/>
  <c r="X48" i="547" s="1"/>
  <c r="Q44" i="547"/>
  <c r="AA44" i="547" s="1"/>
  <c r="J45" i="547" s="1"/>
  <c r="Q44" i="546"/>
  <c r="AA44" i="546" s="1"/>
  <c r="J45" i="546" s="1"/>
  <c r="K45" i="546" s="1"/>
  <c r="L45" i="546" s="1"/>
  <c r="C53" i="546"/>
  <c r="H52" i="546"/>
  <c r="E52" i="546"/>
  <c r="T52" i="546"/>
  <c r="M49" i="546"/>
  <c r="O49" i="546"/>
  <c r="D50" i="546"/>
  <c r="U49" i="546"/>
  <c r="S49" i="546"/>
  <c r="R49" i="546"/>
  <c r="V47" i="546"/>
  <c r="Y47" i="546" s="1"/>
  <c r="X47" i="546"/>
  <c r="Z47" i="546" s="1"/>
  <c r="W48" i="546"/>
  <c r="X48" i="546" s="1"/>
  <c r="K44" i="545"/>
  <c r="L44" i="545" s="1"/>
  <c r="N44" i="545"/>
  <c r="P44" i="545" s="1"/>
  <c r="W48" i="545"/>
  <c r="X48" i="545" s="1"/>
  <c r="C51" i="545"/>
  <c r="H50" i="545"/>
  <c r="E50" i="545"/>
  <c r="T50" i="545"/>
  <c r="V47" i="545"/>
  <c r="Y47" i="545" s="1"/>
  <c r="Z47" i="545" s="1"/>
  <c r="M49" i="545"/>
  <c r="D50" i="545"/>
  <c r="O49" i="545"/>
  <c r="R49" i="545"/>
  <c r="U49" i="545"/>
  <c r="S49" i="545"/>
  <c r="Z46" i="544"/>
  <c r="M49" i="544"/>
  <c r="D50" i="544"/>
  <c r="O49" i="544"/>
  <c r="R49" i="544"/>
  <c r="U49" i="544"/>
  <c r="S49" i="544"/>
  <c r="K44" i="544"/>
  <c r="L44" i="544" s="1"/>
  <c r="N44" i="544"/>
  <c r="P44" i="544" s="1"/>
  <c r="C51" i="544"/>
  <c r="H50" i="544"/>
  <c r="E50" i="544"/>
  <c r="T50" i="544"/>
  <c r="W48" i="544"/>
  <c r="X48" i="544" s="1"/>
  <c r="V47" i="544"/>
  <c r="Y47" i="544" s="1"/>
  <c r="Z47" i="544" s="1"/>
  <c r="Q44" i="543"/>
  <c r="AA44" i="543" s="1"/>
  <c r="J45" i="543" s="1"/>
  <c r="K45" i="543" s="1"/>
  <c r="L45" i="543" s="1"/>
  <c r="M49" i="543"/>
  <c r="D50" i="543"/>
  <c r="O49" i="543"/>
  <c r="U49" i="543"/>
  <c r="R49" i="543"/>
  <c r="S49" i="543"/>
  <c r="V47" i="543"/>
  <c r="Y47" i="543" s="1"/>
  <c r="X47" i="543"/>
  <c r="Z47" i="543" s="1"/>
  <c r="W48" i="543"/>
  <c r="X48" i="543"/>
  <c r="C52" i="543"/>
  <c r="H51" i="543"/>
  <c r="E51" i="543"/>
  <c r="T51" i="543"/>
  <c r="Z46" i="542"/>
  <c r="Q44" i="542"/>
  <c r="AA44" i="542" s="1"/>
  <c r="J45" i="542" s="1"/>
  <c r="K45" i="542" s="1"/>
  <c r="L45" i="542" s="1"/>
  <c r="M49" i="542"/>
  <c r="O49" i="542"/>
  <c r="D50" i="542"/>
  <c r="U49" i="542"/>
  <c r="S49" i="542"/>
  <c r="R49" i="542"/>
  <c r="W48" i="542"/>
  <c r="X48" i="542"/>
  <c r="C52" i="542"/>
  <c r="H51" i="542"/>
  <c r="E51" i="542"/>
  <c r="T51" i="542"/>
  <c r="Z47" i="542"/>
  <c r="V47" i="542"/>
  <c r="Y47" i="542" s="1"/>
  <c r="Q44" i="541"/>
  <c r="AA44" i="541" s="1"/>
  <c r="J45" i="541" s="1"/>
  <c r="K45" i="541" s="1"/>
  <c r="L45" i="541" s="1"/>
  <c r="M49" i="541"/>
  <c r="D50" i="541"/>
  <c r="O49" i="541"/>
  <c r="U49" i="541"/>
  <c r="R49" i="541"/>
  <c r="S49" i="541"/>
  <c r="Q44" i="540"/>
  <c r="AA44" i="540" s="1"/>
  <c r="J45" i="540" s="1"/>
  <c r="N45" i="540" s="1"/>
  <c r="P45" i="540" s="1"/>
  <c r="V47" i="541"/>
  <c r="Y47" i="541" s="1"/>
  <c r="W48" i="541"/>
  <c r="X48" i="541" s="1"/>
  <c r="X47" i="541"/>
  <c r="C52" i="541"/>
  <c r="E51" i="541"/>
  <c r="H51" i="541"/>
  <c r="T51" i="541"/>
  <c r="W48" i="540"/>
  <c r="X48" i="540"/>
  <c r="V47" i="540"/>
  <c r="Y47" i="540" s="1"/>
  <c r="Z47" i="540" s="1"/>
  <c r="C52" i="540"/>
  <c r="E51" i="540"/>
  <c r="H51" i="540"/>
  <c r="T51" i="540"/>
  <c r="M49" i="540"/>
  <c r="D50" i="540"/>
  <c r="O49" i="540"/>
  <c r="U49" i="540"/>
  <c r="R49" i="540"/>
  <c r="S49" i="540"/>
  <c r="C53" i="539"/>
  <c r="H52" i="539"/>
  <c r="E52" i="539"/>
  <c r="T52" i="539"/>
  <c r="W48" i="539"/>
  <c r="K44" i="539"/>
  <c r="L44" i="539" s="1"/>
  <c r="N44" i="539"/>
  <c r="P44" i="539" s="1"/>
  <c r="V47" i="539"/>
  <c r="Y47" i="539" s="1"/>
  <c r="X47" i="539"/>
  <c r="M49" i="539"/>
  <c r="O49" i="539"/>
  <c r="D50" i="539"/>
  <c r="R49" i="539"/>
  <c r="U49" i="539"/>
  <c r="S49" i="539"/>
  <c r="Z46" i="538"/>
  <c r="Q44" i="538"/>
  <c r="AA44" i="538" s="1"/>
  <c r="J45" i="538" s="1"/>
  <c r="K45" i="538" s="1"/>
  <c r="L45" i="538" s="1"/>
  <c r="V47" i="538"/>
  <c r="Y47" i="538" s="1"/>
  <c r="W48" i="538"/>
  <c r="X48" i="538"/>
  <c r="X47" i="538"/>
  <c r="M49" i="538"/>
  <c r="D50" i="538"/>
  <c r="O49" i="538"/>
  <c r="S49" i="538"/>
  <c r="U49" i="538"/>
  <c r="R49" i="538"/>
  <c r="C52" i="538"/>
  <c r="E51" i="538"/>
  <c r="H51" i="538"/>
  <c r="T51" i="538"/>
  <c r="C51" i="537"/>
  <c r="H50" i="537"/>
  <c r="E50" i="537"/>
  <c r="T50" i="537"/>
  <c r="W48" i="537"/>
  <c r="X48" i="537"/>
  <c r="M49" i="537"/>
  <c r="D50" i="537"/>
  <c r="O49" i="537"/>
  <c r="R49" i="537"/>
  <c r="U49" i="537"/>
  <c r="S49" i="537"/>
  <c r="K44" i="537"/>
  <c r="L44" i="537" s="1"/>
  <c r="N44" i="537"/>
  <c r="P44" i="537" s="1"/>
  <c r="V47" i="537"/>
  <c r="Y47" i="537" s="1"/>
  <c r="Z47" i="537" s="1"/>
  <c r="Z46" i="536"/>
  <c r="K44" i="536"/>
  <c r="L44" i="536" s="1"/>
  <c r="N44" i="536"/>
  <c r="P44" i="536" s="1"/>
  <c r="M49" i="536"/>
  <c r="D50" i="536"/>
  <c r="O49" i="536"/>
  <c r="R49" i="536"/>
  <c r="U49" i="536"/>
  <c r="S49" i="536"/>
  <c r="V47" i="536"/>
  <c r="Y47" i="536" s="1"/>
  <c r="Z47" i="536" s="1"/>
  <c r="W48" i="536"/>
  <c r="X48" i="536" s="1"/>
  <c r="C52" i="536"/>
  <c r="E51" i="536"/>
  <c r="H51" i="536"/>
  <c r="T51" i="536"/>
  <c r="K44" i="535"/>
  <c r="L44" i="535" s="1"/>
  <c r="N44" i="535"/>
  <c r="P44" i="535" s="1"/>
  <c r="W48" i="535"/>
  <c r="X48" i="535" s="1"/>
  <c r="M49" i="535"/>
  <c r="D50" i="535"/>
  <c r="O49" i="535"/>
  <c r="R49" i="535"/>
  <c r="U49" i="535"/>
  <c r="S49" i="535"/>
  <c r="C51" i="535"/>
  <c r="H50" i="535"/>
  <c r="E50" i="535"/>
  <c r="T50" i="535"/>
  <c r="V47" i="535"/>
  <c r="Y47" i="535" s="1"/>
  <c r="Z47" i="535" s="1"/>
  <c r="Q44" i="534"/>
  <c r="AA44" i="534" s="1"/>
  <c r="J45" i="534" s="1"/>
  <c r="K45" i="534" s="1"/>
  <c r="L45" i="534" s="1"/>
  <c r="Z46" i="534"/>
  <c r="W48" i="534"/>
  <c r="X48" i="534" s="1"/>
  <c r="V47" i="534"/>
  <c r="Y47" i="534" s="1"/>
  <c r="X47" i="534"/>
  <c r="M49" i="534"/>
  <c r="D50" i="534"/>
  <c r="O49" i="534"/>
  <c r="R49" i="534"/>
  <c r="U49" i="534"/>
  <c r="S49" i="534"/>
  <c r="C51" i="534"/>
  <c r="H50" i="534"/>
  <c r="E50" i="534"/>
  <c r="T50" i="534"/>
  <c r="Q44" i="533"/>
  <c r="AA44" i="533" s="1"/>
  <c r="J45" i="533" s="1"/>
  <c r="K45" i="533" s="1"/>
  <c r="L45" i="533" s="1"/>
  <c r="C52" i="533"/>
  <c r="H51" i="533"/>
  <c r="E51" i="533"/>
  <c r="T51" i="533"/>
  <c r="W48" i="533"/>
  <c r="X48" i="533" s="1"/>
  <c r="V47" i="533"/>
  <c r="Y47" i="533" s="1"/>
  <c r="Z47" i="533" s="1"/>
  <c r="M49" i="533"/>
  <c r="D50" i="533"/>
  <c r="O49" i="533"/>
  <c r="U49" i="533"/>
  <c r="R49" i="533"/>
  <c r="S49" i="533"/>
  <c r="Q44" i="532"/>
  <c r="AA44" i="532" s="1"/>
  <c r="J45" i="532" s="1"/>
  <c r="K45" i="532" s="1"/>
  <c r="L45" i="532" s="1"/>
  <c r="V47" i="532"/>
  <c r="Y47" i="532" s="1"/>
  <c r="X47" i="532"/>
  <c r="Z47" i="532" s="1"/>
  <c r="W48" i="532"/>
  <c r="C52" i="532"/>
  <c r="E51" i="532"/>
  <c r="H51" i="532"/>
  <c r="T51" i="532"/>
  <c r="M49" i="532"/>
  <c r="O49" i="532"/>
  <c r="D50" i="532"/>
  <c r="R49" i="532"/>
  <c r="U49" i="532"/>
  <c r="S49" i="532"/>
  <c r="Q44" i="531"/>
  <c r="AA44" i="531" s="1"/>
  <c r="J45" i="531" s="1"/>
  <c r="N45" i="531" s="1"/>
  <c r="P45" i="531" s="1"/>
  <c r="C52" i="531"/>
  <c r="E51" i="531"/>
  <c r="H51" i="531"/>
  <c r="T51" i="531"/>
  <c r="W48" i="531"/>
  <c r="X48" i="531" s="1"/>
  <c r="V47" i="531"/>
  <c r="Y47" i="531" s="1"/>
  <c r="Z47" i="531" s="1"/>
  <c r="M49" i="531"/>
  <c r="D50" i="531"/>
  <c r="O49" i="531"/>
  <c r="U49" i="531"/>
  <c r="R49" i="531"/>
  <c r="S49" i="531"/>
  <c r="Q44" i="530"/>
  <c r="AA44" i="530" s="1"/>
  <c r="J45" i="530" s="1"/>
  <c r="K45" i="530" s="1"/>
  <c r="L45" i="530" s="1"/>
  <c r="M49" i="530"/>
  <c r="D50" i="530"/>
  <c r="O49" i="530"/>
  <c r="U49" i="530"/>
  <c r="R49" i="530"/>
  <c r="S49" i="530"/>
  <c r="C52" i="530"/>
  <c r="H51" i="530"/>
  <c r="E51" i="530"/>
  <c r="T51" i="530"/>
  <c r="V47" i="530"/>
  <c r="Y47" i="530" s="1"/>
  <c r="W48" i="530"/>
  <c r="X48" i="530" s="1"/>
  <c r="X47" i="530"/>
  <c r="Q44" i="529"/>
  <c r="AA44" i="529" s="1"/>
  <c r="J45" i="529" s="1"/>
  <c r="N45" i="529" s="1"/>
  <c r="P45" i="529" s="1"/>
  <c r="C52" i="529"/>
  <c r="E51" i="529"/>
  <c r="H51" i="529"/>
  <c r="T51" i="529"/>
  <c r="M49" i="529"/>
  <c r="D50" i="529"/>
  <c r="O49" i="529"/>
  <c r="U49" i="529"/>
  <c r="R49" i="529"/>
  <c r="S49" i="529"/>
  <c r="V47" i="529"/>
  <c r="Y47" i="529" s="1"/>
  <c r="X47" i="529"/>
  <c r="W48" i="529"/>
  <c r="X48" i="529" s="1"/>
  <c r="M49" i="528"/>
  <c r="D50" i="528"/>
  <c r="O49" i="528"/>
  <c r="R49" i="528"/>
  <c r="U49" i="528"/>
  <c r="S49" i="528"/>
  <c r="V47" i="528"/>
  <c r="Y47" i="528" s="1"/>
  <c r="Z47" i="528" s="1"/>
  <c r="K44" i="528"/>
  <c r="L44" i="528" s="1"/>
  <c r="N44" i="528"/>
  <c r="P44" i="528" s="1"/>
  <c r="W48" i="528"/>
  <c r="X48" i="528" s="1"/>
  <c r="C52" i="528"/>
  <c r="H51" i="528"/>
  <c r="E51" i="528"/>
  <c r="T51" i="528"/>
  <c r="Z47" i="527"/>
  <c r="Q44" i="527"/>
  <c r="AA44" i="527" s="1"/>
  <c r="J45" i="527" s="1"/>
  <c r="K45" i="527" s="1"/>
  <c r="L45" i="527" s="1"/>
  <c r="W49" i="527"/>
  <c r="C52" i="527"/>
  <c r="H51" i="527"/>
  <c r="E51" i="527"/>
  <c r="T51" i="527"/>
  <c r="D51" i="527"/>
  <c r="O50" i="527"/>
  <c r="M50" i="527"/>
  <c r="R50" i="527"/>
  <c r="U50" i="527"/>
  <c r="S50" i="527"/>
  <c r="Z48" i="527"/>
  <c r="V48" i="527"/>
  <c r="Y48" i="527" s="1"/>
  <c r="Q44" i="526"/>
  <c r="AA44" i="526" s="1"/>
  <c r="J45" i="526" s="1"/>
  <c r="K45" i="526" s="1"/>
  <c r="L45" i="526" s="1"/>
  <c r="W48" i="526"/>
  <c r="X48" i="526" s="1"/>
  <c r="C52" i="526"/>
  <c r="E51" i="526"/>
  <c r="H51" i="526"/>
  <c r="T51" i="526"/>
  <c r="V47" i="526"/>
  <c r="Y47" i="526" s="1"/>
  <c r="M49" i="526"/>
  <c r="D50" i="526"/>
  <c r="O49" i="526"/>
  <c r="U49" i="526"/>
  <c r="R49" i="526"/>
  <c r="S49" i="526"/>
  <c r="X47" i="526"/>
  <c r="Q44" i="525"/>
  <c r="AA44" i="525" s="1"/>
  <c r="J45" i="525" s="1"/>
  <c r="K45" i="525" s="1"/>
  <c r="L45" i="525" s="1"/>
  <c r="Z46" i="525"/>
  <c r="V47" i="525"/>
  <c r="Y47" i="525" s="1"/>
  <c r="Z47" i="525" s="1"/>
  <c r="W48" i="525"/>
  <c r="X48" i="525" s="1"/>
  <c r="M49" i="525"/>
  <c r="D50" i="525"/>
  <c r="O49" i="525"/>
  <c r="R49" i="525"/>
  <c r="U49" i="525"/>
  <c r="S49" i="525"/>
  <c r="C54" i="525"/>
  <c r="E53" i="525"/>
  <c r="H53" i="525"/>
  <c r="T53" i="525"/>
  <c r="Q44" i="524"/>
  <c r="AA44" i="524" s="1"/>
  <c r="J45" i="524" s="1"/>
  <c r="K45" i="524" s="1"/>
  <c r="L45" i="524" s="1"/>
  <c r="M49" i="524"/>
  <c r="D50" i="524"/>
  <c r="O49" i="524"/>
  <c r="U49" i="524"/>
  <c r="S49" i="524"/>
  <c r="R49" i="524"/>
  <c r="C52" i="524"/>
  <c r="E51" i="524"/>
  <c r="H51" i="524"/>
  <c r="T51" i="524"/>
  <c r="V47" i="524"/>
  <c r="Y47" i="524" s="1"/>
  <c r="X47" i="524"/>
  <c r="Z47" i="524" s="1"/>
  <c r="W48" i="524"/>
  <c r="X48" i="524" s="1"/>
  <c r="Z46" i="523"/>
  <c r="Q44" i="523"/>
  <c r="AA44" i="523" s="1"/>
  <c r="J45" i="523" s="1"/>
  <c r="N45" i="523" s="1"/>
  <c r="P45" i="523" s="1"/>
  <c r="W48" i="523"/>
  <c r="X48" i="523" s="1"/>
  <c r="V47" i="523"/>
  <c r="Y47" i="523" s="1"/>
  <c r="Z47" i="523" s="1"/>
  <c r="C52" i="523"/>
  <c r="E51" i="523"/>
  <c r="H51" i="523"/>
  <c r="T51" i="523"/>
  <c r="M49" i="523"/>
  <c r="D50" i="523"/>
  <c r="O49" i="523"/>
  <c r="U49" i="523"/>
  <c r="S49" i="523"/>
  <c r="R49" i="523"/>
  <c r="W48" i="522"/>
  <c r="X48" i="522"/>
  <c r="M49" i="522"/>
  <c r="D50" i="522"/>
  <c r="O49" i="522"/>
  <c r="R49" i="522"/>
  <c r="U49" i="522"/>
  <c r="S49" i="522"/>
  <c r="V47" i="522"/>
  <c r="Y47" i="522" s="1"/>
  <c r="X47" i="522"/>
  <c r="Z47" i="522" s="1"/>
  <c r="C52" i="522"/>
  <c r="E51" i="522"/>
  <c r="H51" i="522"/>
  <c r="T51" i="522"/>
  <c r="Q44" i="522"/>
  <c r="AA44" i="522" s="1"/>
  <c r="J45" i="522" s="1"/>
  <c r="N45" i="520"/>
  <c r="P45" i="520" s="1"/>
  <c r="L45" i="520"/>
  <c r="Q44" i="521"/>
  <c r="AA44" i="521" s="1"/>
  <c r="J45" i="521" s="1"/>
  <c r="K45" i="521" s="1"/>
  <c r="M49" i="521"/>
  <c r="D50" i="521"/>
  <c r="O49" i="521"/>
  <c r="U49" i="521"/>
  <c r="R49" i="521"/>
  <c r="S49" i="521"/>
  <c r="W48" i="521"/>
  <c r="X48" i="521"/>
  <c r="Z47" i="521"/>
  <c r="V47" i="521"/>
  <c r="Y47" i="521" s="1"/>
  <c r="E52" i="521"/>
  <c r="C53" i="521"/>
  <c r="H52" i="521"/>
  <c r="T52" i="521"/>
  <c r="W48" i="520"/>
  <c r="X48" i="520" s="1"/>
  <c r="M49" i="520"/>
  <c r="D50" i="520"/>
  <c r="O49" i="520"/>
  <c r="R49" i="520"/>
  <c r="S49" i="520"/>
  <c r="U49" i="520"/>
  <c r="C53" i="520"/>
  <c r="E52" i="520"/>
  <c r="H52" i="520"/>
  <c r="T52" i="520"/>
  <c r="V47" i="520"/>
  <c r="Y47" i="520" s="1"/>
  <c r="Z47" i="520" s="1"/>
  <c r="K44" i="519"/>
  <c r="L44" i="519" s="1"/>
  <c r="N44" i="519"/>
  <c r="P44" i="519" s="1"/>
  <c r="W49" i="519"/>
  <c r="C52" i="519"/>
  <c r="H51" i="519"/>
  <c r="E51" i="519"/>
  <c r="T51" i="519"/>
  <c r="M50" i="519"/>
  <c r="O50" i="519"/>
  <c r="D51" i="519"/>
  <c r="R50" i="519"/>
  <c r="U50" i="519"/>
  <c r="S50" i="519"/>
  <c r="V48" i="519"/>
  <c r="Y48" i="519" s="1"/>
  <c r="Z48" i="519" s="1"/>
  <c r="Q44" i="518"/>
  <c r="AA44" i="518" s="1"/>
  <c r="J45" i="518" s="1"/>
  <c r="K45" i="518" s="1"/>
  <c r="L45" i="518" s="1"/>
  <c r="N45" i="518"/>
  <c r="P45" i="518" s="1"/>
  <c r="M49" i="518"/>
  <c r="D50" i="518"/>
  <c r="O49" i="518"/>
  <c r="U49" i="518"/>
  <c r="R49" i="518"/>
  <c r="S49" i="518"/>
  <c r="C52" i="518"/>
  <c r="E51" i="518"/>
  <c r="H51" i="518"/>
  <c r="T51" i="518"/>
  <c r="V47" i="518"/>
  <c r="Y47" i="518" s="1"/>
  <c r="W48" i="518"/>
  <c r="X48" i="518"/>
  <c r="X47" i="518"/>
  <c r="W48" i="517"/>
  <c r="X48" i="517"/>
  <c r="V47" i="517"/>
  <c r="Y47" i="517" s="1"/>
  <c r="Q44" i="517"/>
  <c r="AA44" i="517" s="1"/>
  <c r="J45" i="517" s="1"/>
  <c r="X47" i="517"/>
  <c r="Z47" i="517" s="1"/>
  <c r="C52" i="517"/>
  <c r="E51" i="517"/>
  <c r="H51" i="517"/>
  <c r="T51" i="517"/>
  <c r="M49" i="517"/>
  <c r="D50" i="517"/>
  <c r="O49" i="517"/>
  <c r="U49" i="517"/>
  <c r="S49" i="517"/>
  <c r="R49" i="517"/>
  <c r="Z46" i="516"/>
  <c r="Q44" i="516"/>
  <c r="AA44" i="516" s="1"/>
  <c r="J45" i="516" s="1"/>
  <c r="K45" i="516" s="1"/>
  <c r="L45" i="516" s="1"/>
  <c r="C52" i="516"/>
  <c r="H51" i="516"/>
  <c r="E51" i="516"/>
  <c r="T51" i="516"/>
  <c r="V47" i="516"/>
  <c r="Y47" i="516" s="1"/>
  <c r="X47" i="516"/>
  <c r="W48" i="516"/>
  <c r="D50" i="516"/>
  <c r="O49" i="516"/>
  <c r="M49" i="516"/>
  <c r="U49" i="516"/>
  <c r="R49" i="516"/>
  <c r="S49" i="516"/>
  <c r="C51" i="515"/>
  <c r="E50" i="515"/>
  <c r="H50" i="515"/>
  <c r="T50" i="515"/>
  <c r="M49" i="515"/>
  <c r="O49" i="515"/>
  <c r="D50" i="515"/>
  <c r="R49" i="515"/>
  <c r="U49" i="515"/>
  <c r="S49" i="515"/>
  <c r="V47" i="515"/>
  <c r="Y47" i="515" s="1"/>
  <c r="X47" i="515"/>
  <c r="W48" i="515"/>
  <c r="X48" i="515" s="1"/>
  <c r="K44" i="515"/>
  <c r="L44" i="515" s="1"/>
  <c r="N44" i="515"/>
  <c r="P44" i="515" s="1"/>
  <c r="M49" i="514"/>
  <c r="O49" i="514"/>
  <c r="D50" i="514"/>
  <c r="R49" i="514"/>
  <c r="U49" i="514"/>
  <c r="S49" i="514"/>
  <c r="C51" i="514"/>
  <c r="H50" i="514"/>
  <c r="E50" i="514"/>
  <c r="T50" i="514"/>
  <c r="V47" i="514"/>
  <c r="Y47" i="514" s="1"/>
  <c r="Z47" i="514" s="1"/>
  <c r="W48" i="514"/>
  <c r="K44" i="514"/>
  <c r="L44" i="514" s="1"/>
  <c r="Q44" i="514" s="1"/>
  <c r="AA44" i="514" s="1"/>
  <c r="J45" i="514" s="1"/>
  <c r="N44" i="514"/>
  <c r="P44" i="514" s="1"/>
  <c r="Q45" i="513"/>
  <c r="AA45" i="513" s="1"/>
  <c r="J46" i="513" s="1"/>
  <c r="K46" i="513" s="1"/>
  <c r="L46" i="513" s="1"/>
  <c r="Q46" i="513" s="1"/>
  <c r="AA46" i="513" s="1"/>
  <c r="J47" i="513" s="1"/>
  <c r="N46" i="513"/>
  <c r="P46" i="513" s="1"/>
  <c r="W48" i="513"/>
  <c r="C52" i="513"/>
  <c r="H51" i="513"/>
  <c r="E51" i="513"/>
  <c r="T51" i="513"/>
  <c r="V47" i="513"/>
  <c r="Y47" i="513" s="1"/>
  <c r="X47" i="513"/>
  <c r="Z47" i="513" s="1"/>
  <c r="D50" i="513"/>
  <c r="O49" i="513"/>
  <c r="M49" i="513"/>
  <c r="S49" i="513"/>
  <c r="R49" i="513"/>
  <c r="U49" i="513"/>
  <c r="C51" i="512"/>
  <c r="E50" i="512"/>
  <c r="H50" i="512"/>
  <c r="T50" i="512"/>
  <c r="M49" i="512"/>
  <c r="D50" i="512"/>
  <c r="O49" i="512"/>
  <c r="R49" i="512"/>
  <c r="U49" i="512"/>
  <c r="S49" i="512"/>
  <c r="K44" i="512"/>
  <c r="L44" i="512" s="1"/>
  <c r="N44" i="512"/>
  <c r="P44" i="512" s="1"/>
  <c r="V47" i="512"/>
  <c r="Y47" i="512" s="1"/>
  <c r="X47" i="512"/>
  <c r="W48" i="512"/>
  <c r="X48" i="512" s="1"/>
  <c r="Q44" i="511"/>
  <c r="AA44" i="511" s="1"/>
  <c r="J45" i="511" s="1"/>
  <c r="K45" i="511" s="1"/>
  <c r="L45" i="511" s="1"/>
  <c r="N45" i="511"/>
  <c r="P45" i="511" s="1"/>
  <c r="V47" i="511"/>
  <c r="Y47" i="511" s="1"/>
  <c r="Z47" i="511" s="1"/>
  <c r="M49" i="511"/>
  <c r="O49" i="511"/>
  <c r="D50" i="511"/>
  <c r="R49" i="511"/>
  <c r="U49" i="511"/>
  <c r="S49" i="511"/>
  <c r="W48" i="511"/>
  <c r="X48" i="511"/>
  <c r="C52" i="511"/>
  <c r="E51" i="511"/>
  <c r="H51" i="511"/>
  <c r="T51" i="511"/>
  <c r="K44" i="510"/>
  <c r="L44" i="510" s="1"/>
  <c r="N44" i="510"/>
  <c r="P44" i="510" s="1"/>
  <c r="V47" i="510"/>
  <c r="Y47" i="510" s="1"/>
  <c r="X47" i="510"/>
  <c r="Z47" i="510" s="1"/>
  <c r="M49" i="510"/>
  <c r="O49" i="510"/>
  <c r="D50" i="510"/>
  <c r="R49" i="510"/>
  <c r="U49" i="510"/>
  <c r="S49" i="510"/>
  <c r="W48" i="510"/>
  <c r="X48" i="510"/>
  <c r="C51" i="510"/>
  <c r="H50" i="510"/>
  <c r="E50" i="510"/>
  <c r="T50" i="510"/>
  <c r="Q44" i="509"/>
  <c r="AA44" i="509" s="1"/>
  <c r="J45" i="509" s="1"/>
  <c r="K45" i="509" s="1"/>
  <c r="L45" i="509" s="1"/>
  <c r="N45" i="509"/>
  <c r="P45" i="509" s="1"/>
  <c r="C52" i="509"/>
  <c r="H51" i="509"/>
  <c r="E51" i="509"/>
  <c r="T51" i="509"/>
  <c r="M49" i="509"/>
  <c r="O49" i="509"/>
  <c r="D50" i="509"/>
  <c r="S49" i="509"/>
  <c r="U49" i="509"/>
  <c r="R49" i="509"/>
  <c r="V47" i="509"/>
  <c r="Y47" i="509" s="1"/>
  <c r="Z47" i="509" s="1"/>
  <c r="W48" i="509"/>
  <c r="X48" i="509"/>
  <c r="Q44" i="508"/>
  <c r="AA44" i="508" s="1"/>
  <c r="J45" i="508" s="1"/>
  <c r="K45" i="508" s="1"/>
  <c r="L45" i="508" s="1"/>
  <c r="Q45" i="508" s="1"/>
  <c r="AA45" i="508" s="1"/>
  <c r="J46" i="508" s="1"/>
  <c r="N45" i="508"/>
  <c r="P45" i="508" s="1"/>
  <c r="M49" i="508"/>
  <c r="D50" i="508"/>
  <c r="O49" i="508"/>
  <c r="U49" i="508"/>
  <c r="R49" i="508"/>
  <c r="S49" i="508"/>
  <c r="V47" i="508"/>
  <c r="Y47" i="508" s="1"/>
  <c r="Z47" i="508" s="1"/>
  <c r="C52" i="508"/>
  <c r="H51" i="508"/>
  <c r="E51" i="508"/>
  <c r="T51" i="508"/>
  <c r="W48" i="508"/>
  <c r="X48" i="508"/>
  <c r="Q44" i="507"/>
  <c r="AA44" i="507" s="1"/>
  <c r="J45" i="507" s="1"/>
  <c r="K45" i="507" s="1"/>
  <c r="L45" i="507" s="1"/>
  <c r="N45" i="507"/>
  <c r="P45" i="507" s="1"/>
  <c r="M49" i="507"/>
  <c r="D50" i="507"/>
  <c r="O49" i="507"/>
  <c r="R49" i="507"/>
  <c r="U49" i="507"/>
  <c r="S49" i="507"/>
  <c r="V47" i="507"/>
  <c r="Y47" i="507" s="1"/>
  <c r="W48" i="507"/>
  <c r="X48" i="507" s="1"/>
  <c r="X47" i="507"/>
  <c r="Z47" i="507" s="1"/>
  <c r="C52" i="507"/>
  <c r="H51" i="507"/>
  <c r="E51" i="507"/>
  <c r="T51" i="507"/>
  <c r="Q44" i="506"/>
  <c r="AA44" i="506" s="1"/>
  <c r="J45" i="506" s="1"/>
  <c r="K45" i="506" s="1"/>
  <c r="L45" i="506" s="1"/>
  <c r="N45" i="506"/>
  <c r="P45" i="506" s="1"/>
  <c r="W48" i="506"/>
  <c r="X48" i="506" s="1"/>
  <c r="M49" i="506"/>
  <c r="D50" i="506"/>
  <c r="O49" i="506"/>
  <c r="U49" i="506"/>
  <c r="R49" i="506"/>
  <c r="S49" i="506"/>
  <c r="C52" i="506"/>
  <c r="H51" i="506"/>
  <c r="E51" i="506"/>
  <c r="T51" i="506"/>
  <c r="V47" i="506"/>
  <c r="Y47" i="506" s="1"/>
  <c r="X47" i="506"/>
  <c r="W48" i="505"/>
  <c r="X48" i="505"/>
  <c r="C52" i="505"/>
  <c r="E51" i="505"/>
  <c r="H51" i="505"/>
  <c r="T51" i="505"/>
  <c r="V47" i="505"/>
  <c r="Y47" i="505" s="1"/>
  <c r="M49" i="505"/>
  <c r="D50" i="505"/>
  <c r="O49" i="505"/>
  <c r="R49" i="505"/>
  <c r="U49" i="505"/>
  <c r="S49" i="505"/>
  <c r="X47" i="505"/>
  <c r="Z47" i="505" s="1"/>
  <c r="Q44" i="505"/>
  <c r="AA44" i="505" s="1"/>
  <c r="J45" i="505" s="1"/>
  <c r="Q44" i="504"/>
  <c r="AA44" i="504" s="1"/>
  <c r="J45" i="504" s="1"/>
  <c r="K45" i="504" s="1"/>
  <c r="L45" i="504" s="1"/>
  <c r="N45" i="504"/>
  <c r="P45" i="504" s="1"/>
  <c r="W48" i="504"/>
  <c r="X48" i="504"/>
  <c r="C52" i="504"/>
  <c r="E51" i="504"/>
  <c r="H51" i="504"/>
  <c r="T51" i="504"/>
  <c r="V47" i="504"/>
  <c r="Y47" i="504" s="1"/>
  <c r="Z47" i="504" s="1"/>
  <c r="M49" i="504"/>
  <c r="D50" i="504"/>
  <c r="O49" i="504"/>
  <c r="U49" i="504"/>
  <c r="S49" i="504"/>
  <c r="R49" i="504"/>
  <c r="Z46" i="503"/>
  <c r="V47" i="503"/>
  <c r="Y47" i="503" s="1"/>
  <c r="Z47" i="503" s="1"/>
  <c r="M49" i="503"/>
  <c r="D50" i="503"/>
  <c r="O49" i="503"/>
  <c r="U49" i="503"/>
  <c r="S49" i="503"/>
  <c r="R49" i="503"/>
  <c r="Q44" i="503"/>
  <c r="AA44" i="503" s="1"/>
  <c r="J45" i="503" s="1"/>
  <c r="W48" i="503"/>
  <c r="X48" i="503" s="1"/>
  <c r="C52" i="503"/>
  <c r="E51" i="503"/>
  <c r="H51" i="503"/>
  <c r="T51" i="503"/>
  <c r="K44" i="502"/>
  <c r="L44" i="502" s="1"/>
  <c r="N44" i="502"/>
  <c r="P44" i="502" s="1"/>
  <c r="C52" i="502"/>
  <c r="H51" i="502"/>
  <c r="E51" i="502"/>
  <c r="T51" i="502"/>
  <c r="M49" i="502"/>
  <c r="D50" i="502"/>
  <c r="O49" i="502"/>
  <c r="R49" i="502"/>
  <c r="U49" i="502"/>
  <c r="S49" i="502"/>
  <c r="V47" i="502"/>
  <c r="Y47" i="502" s="1"/>
  <c r="X47" i="502"/>
  <c r="W48" i="502"/>
  <c r="X48" i="502"/>
  <c r="Z46" i="501"/>
  <c r="Q44" i="501"/>
  <c r="AA44" i="501" s="1"/>
  <c r="J45" i="501" s="1"/>
  <c r="K45" i="501" s="1"/>
  <c r="L45" i="501" s="1"/>
  <c r="N45" i="501"/>
  <c r="P45" i="501" s="1"/>
  <c r="V47" i="501"/>
  <c r="Y47" i="501" s="1"/>
  <c r="W48" i="501"/>
  <c r="X48" i="501" s="1"/>
  <c r="X47" i="501"/>
  <c r="Z47" i="501" s="1"/>
  <c r="C52" i="501"/>
  <c r="H51" i="501"/>
  <c r="E51" i="501"/>
  <c r="T51" i="501"/>
  <c r="M49" i="501"/>
  <c r="D50" i="501"/>
  <c r="O49" i="501"/>
  <c r="U49" i="501"/>
  <c r="R49" i="501"/>
  <c r="S49" i="501"/>
  <c r="C51" i="500"/>
  <c r="H50" i="500"/>
  <c r="E50" i="500"/>
  <c r="T50" i="500"/>
  <c r="W48" i="500"/>
  <c r="K44" i="500"/>
  <c r="L44" i="500" s="1"/>
  <c r="N44" i="500"/>
  <c r="P44" i="500" s="1"/>
  <c r="V47" i="500"/>
  <c r="Y47" i="500" s="1"/>
  <c r="Z47" i="500" s="1"/>
  <c r="M49" i="500"/>
  <c r="D50" i="500"/>
  <c r="O49" i="500"/>
  <c r="R49" i="500"/>
  <c r="U49" i="500"/>
  <c r="S49" i="500"/>
  <c r="K44" i="499"/>
  <c r="L44" i="499" s="1"/>
  <c r="N44" i="499"/>
  <c r="P44" i="499" s="1"/>
  <c r="W48" i="499"/>
  <c r="X48" i="499" s="1"/>
  <c r="M49" i="499"/>
  <c r="D50" i="499"/>
  <c r="O49" i="499"/>
  <c r="R49" i="499"/>
  <c r="U49" i="499"/>
  <c r="S49" i="499"/>
  <c r="C52" i="499"/>
  <c r="H51" i="499"/>
  <c r="E51" i="499"/>
  <c r="T51" i="499"/>
  <c r="V47" i="499"/>
  <c r="Y47" i="499" s="1"/>
  <c r="X47" i="499"/>
  <c r="Z47" i="499" s="1"/>
  <c r="K44" i="498"/>
  <c r="L44" i="498" s="1"/>
  <c r="N44" i="498"/>
  <c r="P44" i="498" s="1"/>
  <c r="M49" i="498"/>
  <c r="O49" i="498"/>
  <c r="D50" i="498"/>
  <c r="R49" i="498"/>
  <c r="U49" i="498"/>
  <c r="S49" i="498"/>
  <c r="C53" i="498"/>
  <c r="E52" i="498"/>
  <c r="H52" i="498"/>
  <c r="T52" i="498"/>
  <c r="V47" i="498"/>
  <c r="Y47" i="498" s="1"/>
  <c r="X47" i="498"/>
  <c r="Z47" i="498" s="1"/>
  <c r="W48" i="498"/>
  <c r="X48" i="498"/>
  <c r="Z46" i="497"/>
  <c r="Q44" i="497"/>
  <c r="AA44" i="497" s="1"/>
  <c r="J45" i="497" s="1"/>
  <c r="K45" i="497" s="1"/>
  <c r="L45" i="497" s="1"/>
  <c r="N45" i="497"/>
  <c r="P45" i="497" s="1"/>
  <c r="V47" i="497"/>
  <c r="Y47" i="497" s="1"/>
  <c r="Z47" i="497" s="1"/>
  <c r="M49" i="497"/>
  <c r="D50" i="497"/>
  <c r="O49" i="497"/>
  <c r="U49" i="497"/>
  <c r="R49" i="497"/>
  <c r="S49" i="497"/>
  <c r="W48" i="497"/>
  <c r="X48" i="497"/>
  <c r="C52" i="497"/>
  <c r="E51" i="497"/>
  <c r="H51" i="497"/>
  <c r="T51" i="497"/>
  <c r="Z46" i="496"/>
  <c r="K44" i="496"/>
  <c r="L44" i="496" s="1"/>
  <c r="N44" i="496"/>
  <c r="P44" i="496" s="1"/>
  <c r="V47" i="496"/>
  <c r="Y47" i="496" s="1"/>
  <c r="Z47" i="496" s="1"/>
  <c r="W48" i="496"/>
  <c r="X48" i="496" s="1"/>
  <c r="M49" i="496"/>
  <c r="D50" i="496"/>
  <c r="O49" i="496"/>
  <c r="R49" i="496"/>
  <c r="U49" i="496"/>
  <c r="S49" i="496"/>
  <c r="C51" i="496"/>
  <c r="E50" i="496"/>
  <c r="H50" i="496"/>
  <c r="T50" i="496"/>
  <c r="Q44" i="495"/>
  <c r="AA44" i="495" s="1"/>
  <c r="J45" i="495" s="1"/>
  <c r="K45" i="495" s="1"/>
  <c r="L45" i="495" s="1"/>
  <c r="N45" i="495"/>
  <c r="P45" i="495" s="1"/>
  <c r="W48" i="495"/>
  <c r="X48" i="495" s="1"/>
  <c r="V47" i="495"/>
  <c r="Y47" i="495" s="1"/>
  <c r="X47" i="495"/>
  <c r="M49" i="495"/>
  <c r="D50" i="495"/>
  <c r="O49" i="495"/>
  <c r="U49" i="495"/>
  <c r="S49" i="495"/>
  <c r="R49" i="495"/>
  <c r="C54" i="495"/>
  <c r="E53" i="495"/>
  <c r="H53" i="495"/>
  <c r="T53" i="495"/>
  <c r="Q44" i="494"/>
  <c r="AA44" i="494" s="1"/>
  <c r="J45" i="494" s="1"/>
  <c r="K45" i="494" s="1"/>
  <c r="L45" i="494" s="1"/>
  <c r="N45" i="494"/>
  <c r="P45" i="494" s="1"/>
  <c r="V47" i="494"/>
  <c r="Y47" i="494" s="1"/>
  <c r="M49" i="494"/>
  <c r="D50" i="494"/>
  <c r="O49" i="494"/>
  <c r="U49" i="494"/>
  <c r="R49" i="494"/>
  <c r="S49" i="494"/>
  <c r="X47" i="494"/>
  <c r="W48" i="494"/>
  <c r="X48" i="494"/>
  <c r="C52" i="494"/>
  <c r="E51" i="494"/>
  <c r="H51" i="494"/>
  <c r="T51" i="494"/>
  <c r="K44" i="493"/>
  <c r="L44" i="493" s="1"/>
  <c r="N44" i="493"/>
  <c r="P44" i="493" s="1"/>
  <c r="W48" i="493"/>
  <c r="X48" i="493" s="1"/>
  <c r="M49" i="493"/>
  <c r="D50" i="493"/>
  <c r="O49" i="493"/>
  <c r="R49" i="493"/>
  <c r="U49" i="493"/>
  <c r="S49" i="493"/>
  <c r="C51" i="493"/>
  <c r="E50" i="493"/>
  <c r="H50" i="493"/>
  <c r="T50" i="493"/>
  <c r="V47" i="493"/>
  <c r="Y47" i="493" s="1"/>
  <c r="Z47" i="493" s="1"/>
  <c r="Q44" i="492"/>
  <c r="AA44" i="492" s="1"/>
  <c r="J45" i="492" s="1"/>
  <c r="K45" i="492" s="1"/>
  <c r="L45" i="492" s="1"/>
  <c r="N45" i="492"/>
  <c r="P45" i="492" s="1"/>
  <c r="W48" i="492"/>
  <c r="X48" i="492"/>
  <c r="C52" i="492"/>
  <c r="E51" i="492"/>
  <c r="H51" i="492"/>
  <c r="T51" i="492"/>
  <c r="M49" i="492"/>
  <c r="D50" i="492"/>
  <c r="O49" i="492"/>
  <c r="R49" i="492"/>
  <c r="S49" i="492"/>
  <c r="U49" i="492"/>
  <c r="V47" i="492"/>
  <c r="Y47" i="492" s="1"/>
  <c r="Z47" i="492" s="1"/>
  <c r="Q44" i="491"/>
  <c r="AA44" i="491" s="1"/>
  <c r="J45" i="491" s="1"/>
  <c r="K45" i="491" s="1"/>
  <c r="L45" i="491" s="1"/>
  <c r="N45" i="491"/>
  <c r="P45" i="491" s="1"/>
  <c r="W48" i="491"/>
  <c r="X48" i="491"/>
  <c r="C52" i="491"/>
  <c r="E51" i="491"/>
  <c r="H51" i="491"/>
  <c r="T51" i="491"/>
  <c r="M49" i="491"/>
  <c r="O49" i="491"/>
  <c r="D50" i="491"/>
  <c r="U49" i="491"/>
  <c r="R49" i="491"/>
  <c r="S49" i="491"/>
  <c r="V47" i="491"/>
  <c r="Y47" i="491" s="1"/>
  <c r="X47" i="491"/>
  <c r="M49" i="490"/>
  <c r="D50" i="490"/>
  <c r="O49" i="490"/>
  <c r="R49" i="490"/>
  <c r="U49" i="490"/>
  <c r="S49" i="490"/>
  <c r="K44" i="490"/>
  <c r="L44" i="490" s="1"/>
  <c r="N44" i="490"/>
  <c r="P44" i="490" s="1"/>
  <c r="V47" i="490"/>
  <c r="Y47" i="490" s="1"/>
  <c r="Z47" i="490" s="1"/>
  <c r="W48" i="490"/>
  <c r="X48" i="490"/>
  <c r="C53" i="490"/>
  <c r="E52" i="490"/>
  <c r="H52" i="490"/>
  <c r="T52" i="490"/>
  <c r="Q44" i="489"/>
  <c r="AA44" i="489" s="1"/>
  <c r="J45" i="489" s="1"/>
  <c r="K45" i="489" s="1"/>
  <c r="L45" i="489" s="1"/>
  <c r="V47" i="489"/>
  <c r="Y47" i="489" s="1"/>
  <c r="W48" i="489"/>
  <c r="X47" i="489"/>
  <c r="Z47" i="489" s="1"/>
  <c r="O49" i="489"/>
  <c r="D50" i="489"/>
  <c r="M49" i="489"/>
  <c r="R49" i="489"/>
  <c r="U49" i="489"/>
  <c r="S49" i="489"/>
  <c r="C52" i="489"/>
  <c r="E51" i="489"/>
  <c r="H51" i="489"/>
  <c r="T51" i="489"/>
  <c r="Z46" i="488"/>
  <c r="Q44" i="488"/>
  <c r="AA44" i="488" s="1"/>
  <c r="J45" i="488" s="1"/>
  <c r="K45" i="488" s="1"/>
  <c r="L45" i="488" s="1"/>
  <c r="V47" i="488"/>
  <c r="Y47" i="488" s="1"/>
  <c r="Z47" i="488" s="1"/>
  <c r="W48" i="488"/>
  <c r="X48" i="488" s="1"/>
  <c r="C51" i="488"/>
  <c r="H50" i="488"/>
  <c r="E50" i="488"/>
  <c r="T50" i="488"/>
  <c r="M49" i="488"/>
  <c r="D50" i="488"/>
  <c r="O49" i="488"/>
  <c r="U49" i="488"/>
  <c r="R49" i="488"/>
  <c r="S49" i="488"/>
  <c r="Z46" i="487"/>
  <c r="M49" i="487"/>
  <c r="D50" i="487"/>
  <c r="O49" i="487"/>
  <c r="R49" i="487"/>
  <c r="U49" i="487"/>
  <c r="S49" i="487"/>
  <c r="C51" i="487"/>
  <c r="H50" i="487"/>
  <c r="E50" i="487"/>
  <c r="T50" i="487"/>
  <c r="K44" i="487"/>
  <c r="L44" i="487" s="1"/>
  <c r="N44" i="487"/>
  <c r="P44" i="487" s="1"/>
  <c r="V47" i="487"/>
  <c r="Y47" i="487" s="1"/>
  <c r="W48" i="487"/>
  <c r="X48" i="487"/>
  <c r="X47" i="487"/>
  <c r="Q44" i="486"/>
  <c r="AA44" i="486" s="1"/>
  <c r="J45" i="486" s="1"/>
  <c r="N45" i="486" s="1"/>
  <c r="P45" i="486" s="1"/>
  <c r="C52" i="486"/>
  <c r="H51" i="486"/>
  <c r="E51" i="486"/>
  <c r="T51" i="486"/>
  <c r="V47" i="486"/>
  <c r="Y47" i="486" s="1"/>
  <c r="M49" i="486"/>
  <c r="O49" i="486"/>
  <c r="D50" i="486"/>
  <c r="U49" i="486"/>
  <c r="R49" i="486"/>
  <c r="S49" i="486"/>
  <c r="X47" i="486"/>
  <c r="W48" i="486"/>
  <c r="X48" i="486" s="1"/>
  <c r="Q45" i="485"/>
  <c r="AA45" i="485" s="1"/>
  <c r="J46" i="485" s="1"/>
  <c r="K46" i="485" s="1"/>
  <c r="M49" i="485"/>
  <c r="O49" i="485"/>
  <c r="D50" i="485"/>
  <c r="R49" i="485"/>
  <c r="U49" i="485"/>
  <c r="S49" i="485"/>
  <c r="V47" i="485"/>
  <c r="Y47" i="485" s="1"/>
  <c r="C53" i="485"/>
  <c r="H52" i="485"/>
  <c r="E52" i="485"/>
  <c r="T52" i="485"/>
  <c r="X47" i="485"/>
  <c r="Z47" i="485" s="1"/>
  <c r="W48" i="485"/>
  <c r="X48" i="485" s="1"/>
  <c r="N26" i="4"/>
  <c r="P26" i="4" s="1"/>
  <c r="K26" i="4"/>
  <c r="L26" i="4" s="1"/>
  <c r="M40" i="4"/>
  <c r="U40" i="4"/>
  <c r="N27" i="4"/>
  <c r="P27" i="4" s="1"/>
  <c r="R40" i="4"/>
  <c r="S40" i="4"/>
  <c r="W39" i="4"/>
  <c r="V39" i="4" s="1"/>
  <c r="Y39" i="4" s="1"/>
  <c r="X38" i="4"/>
  <c r="O40" i="4"/>
  <c r="B44" i="4"/>
  <c r="G45" i="4"/>
  <c r="D41" i="4"/>
  <c r="A43" i="4"/>
  <c r="E45" i="4"/>
  <c r="C46" i="4"/>
  <c r="H46" i="4" s="1"/>
  <c r="Z47" i="548" l="1"/>
  <c r="Q44" i="548"/>
  <c r="AA44" i="548" s="1"/>
  <c r="J45" i="548" s="1"/>
  <c r="K45" i="548"/>
  <c r="L45" i="548" s="1"/>
  <c r="N45" i="548"/>
  <c r="P45" i="548" s="1"/>
  <c r="V48" i="548"/>
  <c r="Y48" i="548" s="1"/>
  <c r="W49" i="548"/>
  <c r="D51" i="548"/>
  <c r="O50" i="548"/>
  <c r="M50" i="548"/>
  <c r="R50" i="548"/>
  <c r="U50" i="548"/>
  <c r="S50" i="548"/>
  <c r="H54" i="548"/>
  <c r="E54" i="548"/>
  <c r="T54" i="548"/>
  <c r="X48" i="548"/>
  <c r="C53" i="547"/>
  <c r="E52" i="547"/>
  <c r="H52" i="547"/>
  <c r="T52" i="547"/>
  <c r="N45" i="546"/>
  <c r="P45" i="546" s="1"/>
  <c r="Q45" i="546" s="1"/>
  <c r="AA45" i="546" s="1"/>
  <c r="J46" i="546" s="1"/>
  <c r="W49" i="547"/>
  <c r="K45" i="547"/>
  <c r="L45" i="547" s="1"/>
  <c r="N45" i="547"/>
  <c r="P45" i="547" s="1"/>
  <c r="D51" i="547"/>
  <c r="O50" i="547"/>
  <c r="M50" i="547"/>
  <c r="U50" i="547"/>
  <c r="R50" i="547"/>
  <c r="S50" i="547"/>
  <c r="V48" i="547"/>
  <c r="Y48" i="547" s="1"/>
  <c r="Z48" i="547" s="1"/>
  <c r="W49" i="546"/>
  <c r="C54" i="546"/>
  <c r="E53" i="546"/>
  <c r="H53" i="546"/>
  <c r="T53" i="546"/>
  <c r="D51" i="546"/>
  <c r="O50" i="546"/>
  <c r="M50" i="546"/>
  <c r="U50" i="546"/>
  <c r="S50" i="546"/>
  <c r="R50" i="546"/>
  <c r="V48" i="546"/>
  <c r="Y48" i="546" s="1"/>
  <c r="Z48" i="546" s="1"/>
  <c r="Q44" i="545"/>
  <c r="AA44" i="545" s="1"/>
  <c r="J45" i="545" s="1"/>
  <c r="K45" i="545" s="1"/>
  <c r="L45" i="545" s="1"/>
  <c r="C52" i="545"/>
  <c r="H51" i="545"/>
  <c r="E51" i="545"/>
  <c r="T51" i="545"/>
  <c r="V48" i="545"/>
  <c r="Y48" i="545" s="1"/>
  <c r="Z48" i="545" s="1"/>
  <c r="W49" i="545"/>
  <c r="D51" i="545"/>
  <c r="O50" i="545"/>
  <c r="M50" i="545"/>
  <c r="R50" i="545"/>
  <c r="U50" i="545"/>
  <c r="S50" i="545"/>
  <c r="N45" i="543"/>
  <c r="P45" i="543" s="1"/>
  <c r="Q45" i="543" s="1"/>
  <c r="AA45" i="543" s="1"/>
  <c r="J46" i="543" s="1"/>
  <c r="N46" i="543" s="1"/>
  <c r="P46" i="543" s="1"/>
  <c r="Q44" i="544"/>
  <c r="AA44" i="544" s="1"/>
  <c r="J45" i="544" s="1"/>
  <c r="W49" i="544"/>
  <c r="C52" i="544"/>
  <c r="H51" i="544"/>
  <c r="E51" i="544"/>
  <c r="T51" i="544"/>
  <c r="D51" i="544"/>
  <c r="O50" i="544"/>
  <c r="M50" i="544"/>
  <c r="R50" i="544"/>
  <c r="U50" i="544"/>
  <c r="S50" i="544"/>
  <c r="V48" i="544"/>
  <c r="Y48" i="544" s="1"/>
  <c r="Z48" i="544" s="1"/>
  <c r="W49" i="543"/>
  <c r="V48" i="543"/>
  <c r="Y48" i="543" s="1"/>
  <c r="Z48" i="543" s="1"/>
  <c r="K45" i="540"/>
  <c r="L45" i="540" s="1"/>
  <c r="Q45" i="540" s="1"/>
  <c r="AA45" i="540" s="1"/>
  <c r="J46" i="540" s="1"/>
  <c r="K46" i="540" s="1"/>
  <c r="L46" i="540" s="1"/>
  <c r="D51" i="543"/>
  <c r="O50" i="543"/>
  <c r="M50" i="543"/>
  <c r="U50" i="543"/>
  <c r="R50" i="543"/>
  <c r="S50" i="543"/>
  <c r="N45" i="542"/>
  <c r="P45" i="542" s="1"/>
  <c r="Q45" i="542" s="1"/>
  <c r="AA45" i="542" s="1"/>
  <c r="J46" i="542" s="1"/>
  <c r="C53" i="543"/>
  <c r="H52" i="543"/>
  <c r="E52" i="543"/>
  <c r="T52" i="543"/>
  <c r="N45" i="541"/>
  <c r="P45" i="541" s="1"/>
  <c r="Q45" i="541" s="1"/>
  <c r="AA45" i="541" s="1"/>
  <c r="J46" i="541" s="1"/>
  <c r="K46" i="541" s="1"/>
  <c r="L46" i="541" s="1"/>
  <c r="C53" i="542"/>
  <c r="E52" i="542"/>
  <c r="H52" i="542"/>
  <c r="T52" i="542"/>
  <c r="D51" i="542"/>
  <c r="O50" i="542"/>
  <c r="M50" i="542"/>
  <c r="U50" i="542"/>
  <c r="S50" i="542"/>
  <c r="R50" i="542"/>
  <c r="V48" i="542"/>
  <c r="Y48" i="542" s="1"/>
  <c r="Z48" i="542" s="1"/>
  <c r="W49" i="542"/>
  <c r="Z47" i="541"/>
  <c r="W49" i="541"/>
  <c r="V48" i="541"/>
  <c r="Y48" i="541" s="1"/>
  <c r="Z48" i="541" s="1"/>
  <c r="D51" i="541"/>
  <c r="O50" i="541"/>
  <c r="M50" i="541"/>
  <c r="S50" i="541"/>
  <c r="R50" i="541"/>
  <c r="U50" i="541"/>
  <c r="C53" i="541"/>
  <c r="H52" i="541"/>
  <c r="E52" i="541"/>
  <c r="T52" i="541"/>
  <c r="V48" i="540"/>
  <c r="Y48" i="540" s="1"/>
  <c r="Z48" i="540" s="1"/>
  <c r="W49" i="540"/>
  <c r="X49" i="540" s="1"/>
  <c r="C53" i="540"/>
  <c r="H52" i="540"/>
  <c r="E52" i="540"/>
  <c r="T52" i="540"/>
  <c r="D51" i="540"/>
  <c r="O50" i="540"/>
  <c r="M50" i="540"/>
  <c r="U50" i="540"/>
  <c r="R50" i="540"/>
  <c r="S50" i="540"/>
  <c r="Z47" i="539"/>
  <c r="Q44" i="539"/>
  <c r="AA44" i="539" s="1"/>
  <c r="J45" i="539" s="1"/>
  <c r="K45" i="539" s="1"/>
  <c r="L45" i="539" s="1"/>
  <c r="V48" i="539"/>
  <c r="Y48" i="539" s="1"/>
  <c r="W49" i="539"/>
  <c r="X49" i="539" s="1"/>
  <c r="D51" i="539"/>
  <c r="O50" i="539"/>
  <c r="M50" i="539"/>
  <c r="R50" i="539"/>
  <c r="U50" i="539"/>
  <c r="S50" i="539"/>
  <c r="X48" i="539"/>
  <c r="Z48" i="539" s="1"/>
  <c r="C54" i="539"/>
  <c r="H53" i="539"/>
  <c r="E53" i="539"/>
  <c r="T53" i="539"/>
  <c r="N45" i="538"/>
  <c r="P45" i="538" s="1"/>
  <c r="Q45" i="538" s="1"/>
  <c r="AA45" i="538" s="1"/>
  <c r="J46" i="538" s="1"/>
  <c r="Z47" i="538"/>
  <c r="V48" i="538"/>
  <c r="Y48" i="538" s="1"/>
  <c r="Z48" i="538" s="1"/>
  <c r="D51" i="538"/>
  <c r="O50" i="538"/>
  <c r="M50" i="538"/>
  <c r="S50" i="538"/>
  <c r="U50" i="538"/>
  <c r="R50" i="538"/>
  <c r="W49" i="538"/>
  <c r="X49" i="538" s="1"/>
  <c r="C53" i="538"/>
  <c r="H52" i="538"/>
  <c r="E52" i="538"/>
  <c r="T52" i="538"/>
  <c r="Q44" i="537"/>
  <c r="AA44" i="537" s="1"/>
  <c r="J45" i="537" s="1"/>
  <c r="K45" i="537" s="1"/>
  <c r="L45" i="537" s="1"/>
  <c r="V48" i="537"/>
  <c r="Y48" i="537" s="1"/>
  <c r="Z48" i="537" s="1"/>
  <c r="W49" i="537"/>
  <c r="X49" i="537"/>
  <c r="D51" i="537"/>
  <c r="O50" i="537"/>
  <c r="M50" i="537"/>
  <c r="R50" i="537"/>
  <c r="U50" i="537"/>
  <c r="S50" i="537"/>
  <c r="C52" i="537"/>
  <c r="H51" i="537"/>
  <c r="E51" i="537"/>
  <c r="T51" i="537"/>
  <c r="Q44" i="536"/>
  <c r="AA44" i="536" s="1"/>
  <c r="J45" i="536" s="1"/>
  <c r="K45" i="536" s="1"/>
  <c r="L45" i="536" s="1"/>
  <c r="C53" i="536"/>
  <c r="E52" i="536"/>
  <c r="H52" i="536"/>
  <c r="T52" i="536"/>
  <c r="V48" i="536"/>
  <c r="Y48" i="536" s="1"/>
  <c r="Z48" i="536" s="1"/>
  <c r="D51" i="536"/>
  <c r="O50" i="536"/>
  <c r="M50" i="536"/>
  <c r="R50" i="536"/>
  <c r="U50" i="536"/>
  <c r="S50" i="536"/>
  <c r="W49" i="536"/>
  <c r="X49" i="536" s="1"/>
  <c r="N45" i="534"/>
  <c r="P45" i="534" s="1"/>
  <c r="Q45" i="534" s="1"/>
  <c r="AA45" i="534" s="1"/>
  <c r="J46" i="534" s="1"/>
  <c r="K46" i="534" s="1"/>
  <c r="L46" i="534" s="1"/>
  <c r="Q44" i="535"/>
  <c r="AA44" i="535" s="1"/>
  <c r="J45" i="535" s="1"/>
  <c r="K45" i="535" s="1"/>
  <c r="L45" i="535" s="1"/>
  <c r="N45" i="535"/>
  <c r="P45" i="535" s="1"/>
  <c r="D51" i="535"/>
  <c r="O50" i="535"/>
  <c r="M50" i="535"/>
  <c r="R50" i="535"/>
  <c r="U50" i="535"/>
  <c r="S50" i="535"/>
  <c r="C52" i="535"/>
  <c r="E51" i="535"/>
  <c r="H51" i="535"/>
  <c r="T51" i="535"/>
  <c r="V48" i="535"/>
  <c r="Y48" i="535" s="1"/>
  <c r="Z48" i="535" s="1"/>
  <c r="W49" i="535"/>
  <c r="Z47" i="534"/>
  <c r="W49" i="534"/>
  <c r="D51" i="534"/>
  <c r="O50" i="534"/>
  <c r="M50" i="534"/>
  <c r="U50" i="534"/>
  <c r="S50" i="534"/>
  <c r="R50" i="534"/>
  <c r="C52" i="534"/>
  <c r="E51" i="534"/>
  <c r="H51" i="534"/>
  <c r="T51" i="534"/>
  <c r="V48" i="534"/>
  <c r="Y48" i="534" s="1"/>
  <c r="Z48" i="534" s="1"/>
  <c r="N45" i="533"/>
  <c r="P45" i="533" s="1"/>
  <c r="Q45" i="533" s="1"/>
  <c r="AA45" i="533" s="1"/>
  <c r="J46" i="533" s="1"/>
  <c r="N45" i="532"/>
  <c r="P45" i="532" s="1"/>
  <c r="Q45" i="532" s="1"/>
  <c r="AA45" i="532" s="1"/>
  <c r="J46" i="532" s="1"/>
  <c r="K46" i="532" s="1"/>
  <c r="L46" i="532" s="1"/>
  <c r="D51" i="533"/>
  <c r="O50" i="533"/>
  <c r="M50" i="533"/>
  <c r="R50" i="533"/>
  <c r="U50" i="533"/>
  <c r="S50" i="533"/>
  <c r="C53" i="533"/>
  <c r="H52" i="533"/>
  <c r="E52" i="533"/>
  <c r="T52" i="533"/>
  <c r="W49" i="533"/>
  <c r="V48" i="533"/>
  <c r="Y48" i="533" s="1"/>
  <c r="Z48" i="533" s="1"/>
  <c r="K45" i="531"/>
  <c r="L45" i="531" s="1"/>
  <c r="Q45" i="531" s="1"/>
  <c r="AA45" i="531" s="1"/>
  <c r="J46" i="531" s="1"/>
  <c r="K46" i="531" s="1"/>
  <c r="V48" i="532"/>
  <c r="Y48" i="532" s="1"/>
  <c r="W49" i="532"/>
  <c r="X49" i="532" s="1"/>
  <c r="D51" i="532"/>
  <c r="O50" i="532"/>
  <c r="M50" i="532"/>
  <c r="U50" i="532"/>
  <c r="R50" i="532"/>
  <c r="S50" i="532"/>
  <c r="C53" i="532"/>
  <c r="H52" i="532"/>
  <c r="E52" i="532"/>
  <c r="T52" i="532"/>
  <c r="X48" i="532"/>
  <c r="N45" i="530"/>
  <c r="P45" i="530" s="1"/>
  <c r="Q45" i="530" s="1"/>
  <c r="AA45" i="530" s="1"/>
  <c r="J46" i="530" s="1"/>
  <c r="N46" i="530" s="1"/>
  <c r="P46" i="530" s="1"/>
  <c r="D51" i="531"/>
  <c r="O50" i="531"/>
  <c r="M50" i="531"/>
  <c r="R50" i="531"/>
  <c r="U50" i="531"/>
  <c r="S50" i="531"/>
  <c r="C53" i="531"/>
  <c r="E52" i="531"/>
  <c r="H52" i="531"/>
  <c r="T52" i="531"/>
  <c r="W49" i="531"/>
  <c r="Z48" i="531"/>
  <c r="V48" i="531"/>
  <c r="Y48" i="531" s="1"/>
  <c r="Z47" i="530"/>
  <c r="K45" i="529"/>
  <c r="L45" i="529" s="1"/>
  <c r="Q45" i="529" s="1"/>
  <c r="AA45" i="529" s="1"/>
  <c r="J46" i="529" s="1"/>
  <c r="K46" i="529" s="1"/>
  <c r="L46" i="529" s="1"/>
  <c r="D51" i="530"/>
  <c r="O50" i="530"/>
  <c r="M50" i="530"/>
  <c r="U50" i="530"/>
  <c r="R50" i="530"/>
  <c r="S50" i="530"/>
  <c r="V48" i="530"/>
  <c r="Y48" i="530" s="1"/>
  <c r="Z48" i="530" s="1"/>
  <c r="C53" i="530"/>
  <c r="H52" i="530"/>
  <c r="E52" i="530"/>
  <c r="T52" i="530"/>
  <c r="W49" i="530"/>
  <c r="Z47" i="529"/>
  <c r="W49" i="529"/>
  <c r="V48" i="529"/>
  <c r="Y48" i="529" s="1"/>
  <c r="Z48" i="529" s="1"/>
  <c r="D51" i="529"/>
  <c r="O50" i="529"/>
  <c r="M50" i="529"/>
  <c r="U50" i="529"/>
  <c r="R50" i="529"/>
  <c r="S50" i="529"/>
  <c r="C53" i="529"/>
  <c r="H52" i="529"/>
  <c r="E52" i="529"/>
  <c r="T52" i="529"/>
  <c r="C53" i="528"/>
  <c r="H52" i="528"/>
  <c r="E52" i="528"/>
  <c r="T52" i="528"/>
  <c r="V48" i="528"/>
  <c r="Y48" i="528" s="1"/>
  <c r="Z48" i="528" s="1"/>
  <c r="W49" i="528"/>
  <c r="D51" i="528"/>
  <c r="O50" i="528"/>
  <c r="M50" i="528"/>
  <c r="R50" i="528"/>
  <c r="U50" i="528"/>
  <c r="S50" i="528"/>
  <c r="Q44" i="528"/>
  <c r="AA44" i="528" s="1"/>
  <c r="J45" i="528" s="1"/>
  <c r="N45" i="527"/>
  <c r="P45" i="527" s="1"/>
  <c r="Q45" i="527" s="1"/>
  <c r="AA45" i="527" s="1"/>
  <c r="J46" i="527" s="1"/>
  <c r="K46" i="527" s="1"/>
  <c r="N45" i="526"/>
  <c r="P45" i="526" s="1"/>
  <c r="Q45" i="526" s="1"/>
  <c r="AA45" i="526" s="1"/>
  <c r="J46" i="526" s="1"/>
  <c r="K46" i="526" s="1"/>
  <c r="L46" i="526" s="1"/>
  <c r="C53" i="527"/>
  <c r="E52" i="527"/>
  <c r="H52" i="527"/>
  <c r="T52" i="527"/>
  <c r="D52" i="527"/>
  <c r="O51" i="527"/>
  <c r="M51" i="527"/>
  <c r="U51" i="527"/>
  <c r="R51" i="527"/>
  <c r="S51" i="527"/>
  <c r="V49" i="527"/>
  <c r="Y49" i="527" s="1"/>
  <c r="X49" i="527"/>
  <c r="Z49" i="527" s="1"/>
  <c r="W50" i="527"/>
  <c r="X50" i="527" s="1"/>
  <c r="Z47" i="526"/>
  <c r="C53" i="526"/>
  <c r="E52" i="526"/>
  <c r="H52" i="526"/>
  <c r="T52" i="526"/>
  <c r="V48" i="526"/>
  <c r="Y48" i="526" s="1"/>
  <c r="Z48" i="526" s="1"/>
  <c r="W49" i="526"/>
  <c r="X49" i="526" s="1"/>
  <c r="D51" i="526"/>
  <c r="O50" i="526"/>
  <c r="M50" i="526"/>
  <c r="R50" i="526"/>
  <c r="U50" i="526"/>
  <c r="S50" i="526"/>
  <c r="N45" i="525"/>
  <c r="P45" i="525" s="1"/>
  <c r="Q45" i="525" s="1"/>
  <c r="AA45" i="525" s="1"/>
  <c r="J46" i="525" s="1"/>
  <c r="V48" i="525"/>
  <c r="Y48" i="525" s="1"/>
  <c r="Z48" i="525" s="1"/>
  <c r="W49" i="525"/>
  <c r="D51" i="525"/>
  <c r="O50" i="525"/>
  <c r="M50" i="525"/>
  <c r="U50" i="525"/>
  <c r="R50" i="525"/>
  <c r="S50" i="525"/>
  <c r="H54" i="525"/>
  <c r="E54" i="525"/>
  <c r="T54" i="525"/>
  <c r="N45" i="524"/>
  <c r="P45" i="524" s="1"/>
  <c r="Q45" i="524" s="1"/>
  <c r="AA45" i="524" s="1"/>
  <c r="J46" i="524" s="1"/>
  <c r="D51" i="524"/>
  <c r="O50" i="524"/>
  <c r="M50" i="524"/>
  <c r="U50" i="524"/>
  <c r="R50" i="524"/>
  <c r="S50" i="524"/>
  <c r="V48" i="524"/>
  <c r="Y48" i="524" s="1"/>
  <c r="Z48" i="524" s="1"/>
  <c r="C53" i="524"/>
  <c r="H52" i="524"/>
  <c r="E52" i="524"/>
  <c r="T52" i="524"/>
  <c r="X49" i="524"/>
  <c r="W49" i="524"/>
  <c r="K45" i="523"/>
  <c r="L45" i="523" s="1"/>
  <c r="Q45" i="523" s="1"/>
  <c r="AA45" i="523" s="1"/>
  <c r="J46" i="523" s="1"/>
  <c r="W49" i="523"/>
  <c r="V48" i="523"/>
  <c r="Y48" i="523" s="1"/>
  <c r="Z48" i="523" s="1"/>
  <c r="C53" i="523"/>
  <c r="H52" i="523"/>
  <c r="E52" i="523"/>
  <c r="T52" i="523"/>
  <c r="D51" i="523"/>
  <c r="O50" i="523"/>
  <c r="M50" i="523"/>
  <c r="R50" i="523"/>
  <c r="U50" i="523"/>
  <c r="S50" i="523"/>
  <c r="K45" i="522"/>
  <c r="L45" i="522" s="1"/>
  <c r="N45" i="522"/>
  <c r="P45" i="522" s="1"/>
  <c r="V48" i="522"/>
  <c r="Y48" i="522" s="1"/>
  <c r="Z48" i="522" s="1"/>
  <c r="C53" i="522"/>
  <c r="E52" i="522"/>
  <c r="H52" i="522"/>
  <c r="T52" i="522"/>
  <c r="W49" i="522"/>
  <c r="D51" i="522"/>
  <c r="O50" i="522"/>
  <c r="M50" i="522"/>
  <c r="U50" i="522"/>
  <c r="R50" i="522"/>
  <c r="S50" i="522"/>
  <c r="L45" i="521"/>
  <c r="N45" i="521"/>
  <c r="P45" i="521" s="1"/>
  <c r="Q45" i="520"/>
  <c r="AA45" i="520" s="1"/>
  <c r="J46" i="520" s="1"/>
  <c r="W49" i="521"/>
  <c r="D51" i="521"/>
  <c r="O50" i="521"/>
  <c r="M50" i="521"/>
  <c r="U50" i="521"/>
  <c r="R50" i="521"/>
  <c r="S50" i="521"/>
  <c r="C54" i="521"/>
  <c r="H53" i="521"/>
  <c r="E53" i="521"/>
  <c r="T53" i="521"/>
  <c r="Z48" i="521"/>
  <c r="V48" i="521"/>
  <c r="Y48" i="521" s="1"/>
  <c r="N47" i="520"/>
  <c r="P47" i="520" s="1"/>
  <c r="D51" i="520"/>
  <c r="O50" i="520"/>
  <c r="U50" i="520"/>
  <c r="M50" i="520"/>
  <c r="S50" i="520"/>
  <c r="R50" i="520"/>
  <c r="W49" i="520"/>
  <c r="C54" i="520"/>
  <c r="H53" i="520"/>
  <c r="E53" i="520"/>
  <c r="T53" i="520"/>
  <c r="V48" i="520"/>
  <c r="Y48" i="520" s="1"/>
  <c r="Z48" i="520" s="1"/>
  <c r="Q44" i="519"/>
  <c r="AA44" i="519" s="1"/>
  <c r="J45" i="519" s="1"/>
  <c r="K45" i="519" s="1"/>
  <c r="L45" i="519" s="1"/>
  <c r="N45" i="519"/>
  <c r="P45" i="519" s="1"/>
  <c r="C53" i="519"/>
  <c r="H52" i="519"/>
  <c r="E52" i="519"/>
  <c r="T52" i="519"/>
  <c r="V49" i="519"/>
  <c r="Y49" i="519" s="1"/>
  <c r="X49" i="519"/>
  <c r="Z49" i="519" s="1"/>
  <c r="W50" i="519"/>
  <c r="X50" i="519" s="1"/>
  <c r="D52" i="519"/>
  <c r="O51" i="519"/>
  <c r="M51" i="519"/>
  <c r="R51" i="519"/>
  <c r="U51" i="519"/>
  <c r="S51" i="519"/>
  <c r="Z47" i="518"/>
  <c r="Q45" i="518"/>
  <c r="AA45" i="518" s="1"/>
  <c r="J46" i="518" s="1"/>
  <c r="K46" i="518" s="1"/>
  <c r="L46" i="518" s="1"/>
  <c r="N46" i="518"/>
  <c r="P46" i="518" s="1"/>
  <c r="D51" i="518"/>
  <c r="O50" i="518"/>
  <c r="M50" i="518"/>
  <c r="R50" i="518"/>
  <c r="U50" i="518"/>
  <c r="S50" i="518"/>
  <c r="V48" i="518"/>
  <c r="Y48" i="518" s="1"/>
  <c r="Z48" i="518" s="1"/>
  <c r="C53" i="518"/>
  <c r="E52" i="518"/>
  <c r="H52" i="518"/>
  <c r="T52" i="518"/>
  <c r="W49" i="518"/>
  <c r="K45" i="517"/>
  <c r="L45" i="517" s="1"/>
  <c r="N45" i="517"/>
  <c r="P45" i="517" s="1"/>
  <c r="D51" i="517"/>
  <c r="O50" i="517"/>
  <c r="M50" i="517"/>
  <c r="S50" i="517"/>
  <c r="R50" i="517"/>
  <c r="U50" i="517"/>
  <c r="W49" i="517"/>
  <c r="C53" i="517"/>
  <c r="H52" i="517"/>
  <c r="E52" i="517"/>
  <c r="T52" i="517"/>
  <c r="V48" i="517"/>
  <c r="Y48" i="517" s="1"/>
  <c r="Z48" i="517" s="1"/>
  <c r="Z47" i="516"/>
  <c r="N45" i="516"/>
  <c r="P45" i="516" s="1"/>
  <c r="Q45" i="516" s="1"/>
  <c r="AA45" i="516" s="1"/>
  <c r="J46" i="516" s="1"/>
  <c r="V48" i="516"/>
  <c r="Y48" i="516" s="1"/>
  <c r="X48" i="516"/>
  <c r="W49" i="516"/>
  <c r="C53" i="516"/>
  <c r="E52" i="516"/>
  <c r="H52" i="516"/>
  <c r="T52" i="516"/>
  <c r="D51" i="516"/>
  <c r="O50" i="516"/>
  <c r="M50" i="516"/>
  <c r="R50" i="516"/>
  <c r="U50" i="516"/>
  <c r="S50" i="516"/>
  <c r="Z47" i="515"/>
  <c r="Q44" i="515"/>
  <c r="AA44" i="515" s="1"/>
  <c r="J45" i="515" s="1"/>
  <c r="W49" i="515"/>
  <c r="C52" i="515"/>
  <c r="H51" i="515"/>
  <c r="E51" i="515"/>
  <c r="T51" i="515"/>
  <c r="V48" i="515"/>
  <c r="Y48" i="515" s="1"/>
  <c r="Z48" i="515" s="1"/>
  <c r="D51" i="515"/>
  <c r="O50" i="515"/>
  <c r="M50" i="515"/>
  <c r="R50" i="515"/>
  <c r="U50" i="515"/>
  <c r="S50" i="515"/>
  <c r="K45" i="514"/>
  <c r="L45" i="514" s="1"/>
  <c r="N45" i="514"/>
  <c r="P45" i="514" s="1"/>
  <c r="V48" i="514"/>
  <c r="Y48" i="514" s="1"/>
  <c r="C52" i="514"/>
  <c r="E51" i="514"/>
  <c r="H51" i="514"/>
  <c r="T51" i="514"/>
  <c r="W49" i="514"/>
  <c r="X49" i="514" s="1"/>
  <c r="D51" i="514"/>
  <c r="O50" i="514"/>
  <c r="M50" i="514"/>
  <c r="R50" i="514"/>
  <c r="U50" i="514"/>
  <c r="S50" i="514"/>
  <c r="X48" i="514"/>
  <c r="K47" i="513"/>
  <c r="L47" i="513" s="1"/>
  <c r="N47" i="513"/>
  <c r="P47" i="513" s="1"/>
  <c r="D51" i="513"/>
  <c r="O50" i="513"/>
  <c r="M50" i="513"/>
  <c r="S50" i="513"/>
  <c r="U50" i="513"/>
  <c r="R50" i="513"/>
  <c r="C53" i="513"/>
  <c r="E52" i="513"/>
  <c r="H52" i="513"/>
  <c r="T52" i="513"/>
  <c r="V48" i="513"/>
  <c r="Y48" i="513" s="1"/>
  <c r="X48" i="513"/>
  <c r="W49" i="513"/>
  <c r="Z47" i="512"/>
  <c r="D51" i="512"/>
  <c r="O50" i="512"/>
  <c r="M50" i="512"/>
  <c r="R50" i="512"/>
  <c r="U50" i="512"/>
  <c r="S50" i="512"/>
  <c r="Q44" i="512"/>
  <c r="AA44" i="512" s="1"/>
  <c r="J45" i="512" s="1"/>
  <c r="V48" i="512"/>
  <c r="Y48" i="512" s="1"/>
  <c r="Z48" i="512" s="1"/>
  <c r="W49" i="512"/>
  <c r="X49" i="512" s="1"/>
  <c r="C52" i="512"/>
  <c r="H51" i="512"/>
  <c r="E51" i="512"/>
  <c r="T51" i="512"/>
  <c r="C53" i="511"/>
  <c r="H52" i="511"/>
  <c r="E52" i="511"/>
  <c r="T52" i="511"/>
  <c r="V48" i="511"/>
  <c r="Y48" i="511" s="1"/>
  <c r="Z48" i="511" s="1"/>
  <c r="X49" i="511"/>
  <c r="W49" i="511"/>
  <c r="D51" i="511"/>
  <c r="O50" i="511"/>
  <c r="M50" i="511"/>
  <c r="R50" i="511"/>
  <c r="S50" i="511"/>
  <c r="U50" i="511"/>
  <c r="Q45" i="511"/>
  <c r="AA45" i="511" s="1"/>
  <c r="J46" i="511" s="1"/>
  <c r="Q44" i="510"/>
  <c r="AA44" i="510" s="1"/>
  <c r="J45" i="510" s="1"/>
  <c r="K45" i="510" s="1"/>
  <c r="L45" i="510" s="1"/>
  <c r="N45" i="510"/>
  <c r="P45" i="510" s="1"/>
  <c r="V48" i="510"/>
  <c r="Y48" i="510" s="1"/>
  <c r="Z48" i="510" s="1"/>
  <c r="W49" i="510"/>
  <c r="X49" i="510" s="1"/>
  <c r="C52" i="510"/>
  <c r="H51" i="510"/>
  <c r="E51" i="510"/>
  <c r="T51" i="510"/>
  <c r="D51" i="510"/>
  <c r="O50" i="510"/>
  <c r="M50" i="510"/>
  <c r="R50" i="510"/>
  <c r="U50" i="510"/>
  <c r="S50" i="510"/>
  <c r="Q45" i="509"/>
  <c r="AA45" i="509" s="1"/>
  <c r="J46" i="509" s="1"/>
  <c r="K46" i="509" s="1"/>
  <c r="N46" i="509"/>
  <c r="P46" i="509" s="1"/>
  <c r="W49" i="509"/>
  <c r="X49" i="509" s="1"/>
  <c r="D51" i="509"/>
  <c r="O50" i="509"/>
  <c r="M50" i="509"/>
  <c r="R50" i="509"/>
  <c r="S50" i="509"/>
  <c r="U50" i="509"/>
  <c r="V48" i="509"/>
  <c r="Y48" i="509" s="1"/>
  <c r="Z48" i="509" s="1"/>
  <c r="C53" i="509"/>
  <c r="E52" i="509"/>
  <c r="H52" i="509"/>
  <c r="T52" i="509"/>
  <c r="K46" i="508"/>
  <c r="L46" i="508" s="1"/>
  <c r="N46" i="508"/>
  <c r="P46" i="508" s="1"/>
  <c r="C53" i="508"/>
  <c r="E52" i="508"/>
  <c r="H52" i="508"/>
  <c r="T52" i="508"/>
  <c r="V48" i="508"/>
  <c r="Y48" i="508" s="1"/>
  <c r="Z48" i="508" s="1"/>
  <c r="D51" i="508"/>
  <c r="O50" i="508"/>
  <c r="M50" i="508"/>
  <c r="U50" i="508"/>
  <c r="S50" i="508"/>
  <c r="R50" i="508"/>
  <c r="W49" i="508"/>
  <c r="Q45" i="507"/>
  <c r="AA45" i="507" s="1"/>
  <c r="J46" i="507" s="1"/>
  <c r="K46" i="507" s="1"/>
  <c r="L46" i="507" s="1"/>
  <c r="N46" i="507"/>
  <c r="P46" i="507" s="1"/>
  <c r="W49" i="507"/>
  <c r="D51" i="507"/>
  <c r="O50" i="507"/>
  <c r="M50" i="507"/>
  <c r="U50" i="507"/>
  <c r="R50" i="507"/>
  <c r="S50" i="507"/>
  <c r="V48" i="507"/>
  <c r="Y48" i="507" s="1"/>
  <c r="Z48" i="507" s="1"/>
  <c r="C53" i="507"/>
  <c r="H52" i="507"/>
  <c r="E52" i="507"/>
  <c r="T52" i="507"/>
  <c r="Z47" i="506"/>
  <c r="Q45" i="506"/>
  <c r="AA45" i="506" s="1"/>
  <c r="J46" i="506" s="1"/>
  <c r="K46" i="506" s="1"/>
  <c r="L46" i="506" s="1"/>
  <c r="N46" i="506"/>
  <c r="P46" i="506" s="1"/>
  <c r="M50" i="506"/>
  <c r="O50" i="506"/>
  <c r="D51" i="506"/>
  <c r="S50" i="506"/>
  <c r="R50" i="506"/>
  <c r="U50" i="506"/>
  <c r="C53" i="506"/>
  <c r="E52" i="506"/>
  <c r="H52" i="506"/>
  <c r="T52" i="506"/>
  <c r="V48" i="506"/>
  <c r="Y48" i="506" s="1"/>
  <c r="Z48" i="506" s="1"/>
  <c r="W49" i="506"/>
  <c r="X49" i="506" s="1"/>
  <c r="W49" i="505"/>
  <c r="D51" i="505"/>
  <c r="O50" i="505"/>
  <c r="M50" i="505"/>
  <c r="R50" i="505"/>
  <c r="U50" i="505"/>
  <c r="S50" i="505"/>
  <c r="C53" i="505"/>
  <c r="H52" i="505"/>
  <c r="E52" i="505"/>
  <c r="T52" i="505"/>
  <c r="K45" i="505"/>
  <c r="L45" i="505" s="1"/>
  <c r="N45" i="505"/>
  <c r="P45" i="505" s="1"/>
  <c r="V48" i="505"/>
  <c r="Y48" i="505" s="1"/>
  <c r="Z48" i="505" s="1"/>
  <c r="Q45" i="504"/>
  <c r="AA45" i="504" s="1"/>
  <c r="J46" i="504" s="1"/>
  <c r="K46" i="504" s="1"/>
  <c r="C53" i="504"/>
  <c r="E52" i="504"/>
  <c r="H52" i="504"/>
  <c r="T52" i="504"/>
  <c r="W49" i="504"/>
  <c r="X49" i="504" s="1"/>
  <c r="V48" i="504"/>
  <c r="Y48" i="504" s="1"/>
  <c r="Z48" i="504" s="1"/>
  <c r="N46" i="504"/>
  <c r="P46" i="504" s="1"/>
  <c r="M50" i="504"/>
  <c r="O50" i="504"/>
  <c r="D51" i="504"/>
  <c r="R50" i="504"/>
  <c r="S50" i="504"/>
  <c r="U50" i="504"/>
  <c r="C53" i="503"/>
  <c r="E52" i="503"/>
  <c r="H52" i="503"/>
  <c r="T52" i="503"/>
  <c r="D51" i="503"/>
  <c r="O50" i="503"/>
  <c r="M50" i="503"/>
  <c r="R50" i="503"/>
  <c r="S50" i="503"/>
  <c r="U50" i="503"/>
  <c r="V48" i="503"/>
  <c r="Y48" i="503" s="1"/>
  <c r="Z48" i="503" s="1"/>
  <c r="K45" i="503"/>
  <c r="L45" i="503" s="1"/>
  <c r="N45" i="503"/>
  <c r="P45" i="503" s="1"/>
  <c r="W49" i="503"/>
  <c r="Z47" i="502"/>
  <c r="Q44" i="502"/>
  <c r="AA44" i="502" s="1"/>
  <c r="J45" i="502" s="1"/>
  <c r="K45" i="502" s="1"/>
  <c r="L45" i="502" s="1"/>
  <c r="N45" i="502"/>
  <c r="P45" i="502" s="1"/>
  <c r="V48" i="502"/>
  <c r="Y48" i="502" s="1"/>
  <c r="Z48" i="502" s="1"/>
  <c r="C53" i="502"/>
  <c r="H52" i="502"/>
  <c r="E52" i="502"/>
  <c r="T52" i="502"/>
  <c r="D51" i="502"/>
  <c r="O50" i="502"/>
  <c r="M50" i="502"/>
  <c r="R50" i="502"/>
  <c r="U50" i="502"/>
  <c r="S50" i="502"/>
  <c r="W49" i="502"/>
  <c r="Q45" i="501"/>
  <c r="AA45" i="501" s="1"/>
  <c r="J46" i="501" s="1"/>
  <c r="K46" i="501" s="1"/>
  <c r="N46" i="501"/>
  <c r="P46" i="501" s="1"/>
  <c r="V48" i="501"/>
  <c r="Y48" i="501" s="1"/>
  <c r="Z48" i="501" s="1"/>
  <c r="W49" i="501"/>
  <c r="C53" i="501"/>
  <c r="H52" i="501"/>
  <c r="E52" i="501"/>
  <c r="T52" i="501"/>
  <c r="D51" i="501"/>
  <c r="O50" i="501"/>
  <c r="M50" i="501"/>
  <c r="R50" i="501"/>
  <c r="U50" i="501"/>
  <c r="S50" i="501"/>
  <c r="V48" i="500"/>
  <c r="Y48" i="500" s="1"/>
  <c r="W49" i="500"/>
  <c r="Q44" i="500"/>
  <c r="AA44" i="500" s="1"/>
  <c r="J45" i="500" s="1"/>
  <c r="C52" i="500"/>
  <c r="H51" i="500"/>
  <c r="E51" i="500"/>
  <c r="T51" i="500"/>
  <c r="D51" i="500"/>
  <c r="O50" i="500"/>
  <c r="M50" i="500"/>
  <c r="R50" i="500"/>
  <c r="U50" i="500"/>
  <c r="S50" i="500"/>
  <c r="X48" i="500"/>
  <c r="Z48" i="500" s="1"/>
  <c r="Q44" i="499"/>
  <c r="AA44" i="499" s="1"/>
  <c r="J45" i="499" s="1"/>
  <c r="K45" i="499" s="1"/>
  <c r="L45" i="499" s="1"/>
  <c r="N45" i="499"/>
  <c r="P45" i="499" s="1"/>
  <c r="D51" i="499"/>
  <c r="O50" i="499"/>
  <c r="M50" i="499"/>
  <c r="R50" i="499"/>
  <c r="U50" i="499"/>
  <c r="S50" i="499"/>
  <c r="C53" i="499"/>
  <c r="E52" i="499"/>
  <c r="H52" i="499"/>
  <c r="T52" i="499"/>
  <c r="V48" i="499"/>
  <c r="Y48" i="499" s="1"/>
  <c r="Z48" i="499" s="1"/>
  <c r="W49" i="499"/>
  <c r="Q44" i="498"/>
  <c r="AA44" i="498" s="1"/>
  <c r="J45" i="498" s="1"/>
  <c r="K45" i="498" s="1"/>
  <c r="L45" i="498" s="1"/>
  <c r="N45" i="498"/>
  <c r="P45" i="498" s="1"/>
  <c r="W49" i="498"/>
  <c r="X49" i="498" s="1"/>
  <c r="D51" i="498"/>
  <c r="O50" i="498"/>
  <c r="M50" i="498"/>
  <c r="R50" i="498"/>
  <c r="U50" i="498"/>
  <c r="S50" i="498"/>
  <c r="V48" i="498"/>
  <c r="Y48" i="498" s="1"/>
  <c r="Z48" i="498" s="1"/>
  <c r="C54" i="498"/>
  <c r="E53" i="498"/>
  <c r="H53" i="498"/>
  <c r="T53" i="498"/>
  <c r="Q45" i="497"/>
  <c r="AA45" i="497" s="1"/>
  <c r="J46" i="497" s="1"/>
  <c r="K46" i="497" s="1"/>
  <c r="L46" i="497" s="1"/>
  <c r="N46" i="497"/>
  <c r="P46" i="497" s="1"/>
  <c r="C53" i="497"/>
  <c r="E52" i="497"/>
  <c r="H52" i="497"/>
  <c r="T52" i="497"/>
  <c r="V48" i="497"/>
  <c r="Y48" i="497" s="1"/>
  <c r="Z48" i="497" s="1"/>
  <c r="W49" i="497"/>
  <c r="D51" i="497"/>
  <c r="O50" i="497"/>
  <c r="M50" i="497"/>
  <c r="S50" i="497"/>
  <c r="R50" i="497"/>
  <c r="U50" i="497"/>
  <c r="Q44" i="496"/>
  <c r="AA44" i="496" s="1"/>
  <c r="J45" i="496" s="1"/>
  <c r="K45" i="496" s="1"/>
  <c r="L45" i="496" s="1"/>
  <c r="N45" i="496"/>
  <c r="P45" i="496" s="1"/>
  <c r="V48" i="496"/>
  <c r="Y48" i="496" s="1"/>
  <c r="Z48" i="496" s="1"/>
  <c r="W49" i="496"/>
  <c r="D51" i="496"/>
  <c r="O50" i="496"/>
  <c r="M50" i="496"/>
  <c r="R50" i="496"/>
  <c r="U50" i="496"/>
  <c r="S50" i="496"/>
  <c r="C52" i="496"/>
  <c r="H51" i="496"/>
  <c r="E51" i="496"/>
  <c r="T51" i="496"/>
  <c r="Q45" i="495"/>
  <c r="AA45" i="495" s="1"/>
  <c r="J46" i="495" s="1"/>
  <c r="K46" i="495" s="1"/>
  <c r="L46" i="495" s="1"/>
  <c r="Z47" i="495"/>
  <c r="N46" i="495"/>
  <c r="P46" i="495" s="1"/>
  <c r="W49" i="495"/>
  <c r="V48" i="495"/>
  <c r="Y48" i="495" s="1"/>
  <c r="Z48" i="495" s="1"/>
  <c r="D51" i="495"/>
  <c r="O50" i="495"/>
  <c r="M50" i="495"/>
  <c r="R50" i="495"/>
  <c r="U50" i="495"/>
  <c r="S50" i="495"/>
  <c r="H54" i="495"/>
  <c r="E54" i="495"/>
  <c r="T54" i="495"/>
  <c r="Z47" i="494"/>
  <c r="Q45" i="494"/>
  <c r="AA45" i="494" s="1"/>
  <c r="J46" i="494" s="1"/>
  <c r="K46" i="494" s="1"/>
  <c r="L46" i="494" s="1"/>
  <c r="N46" i="494"/>
  <c r="P46" i="494" s="1"/>
  <c r="W49" i="494"/>
  <c r="D51" i="494"/>
  <c r="O50" i="494"/>
  <c r="M50" i="494"/>
  <c r="U50" i="494"/>
  <c r="S50" i="494"/>
  <c r="R50" i="494"/>
  <c r="V48" i="494"/>
  <c r="Y48" i="494" s="1"/>
  <c r="Z48" i="494" s="1"/>
  <c r="C53" i="494"/>
  <c r="H52" i="494"/>
  <c r="E52" i="494"/>
  <c r="T52" i="494"/>
  <c r="Q44" i="493"/>
  <c r="AA44" i="493" s="1"/>
  <c r="J45" i="493" s="1"/>
  <c r="K45" i="493" s="1"/>
  <c r="L45" i="493" s="1"/>
  <c r="C52" i="493"/>
  <c r="H51" i="493"/>
  <c r="E51" i="493"/>
  <c r="T51" i="493"/>
  <c r="V48" i="493"/>
  <c r="Y48" i="493" s="1"/>
  <c r="Z48" i="493" s="1"/>
  <c r="W49" i="493"/>
  <c r="D51" i="493"/>
  <c r="O50" i="493"/>
  <c r="M50" i="493"/>
  <c r="R50" i="493"/>
  <c r="U50" i="493"/>
  <c r="S50" i="493"/>
  <c r="Q45" i="492"/>
  <c r="AA45" i="492" s="1"/>
  <c r="J46" i="492" s="1"/>
  <c r="K46" i="492" s="1"/>
  <c r="L46" i="492" s="1"/>
  <c r="N46" i="492"/>
  <c r="P46" i="492" s="1"/>
  <c r="C53" i="492"/>
  <c r="H52" i="492"/>
  <c r="E52" i="492"/>
  <c r="T52" i="492"/>
  <c r="D51" i="492"/>
  <c r="O50" i="492"/>
  <c r="M50" i="492"/>
  <c r="S50" i="492"/>
  <c r="R50" i="492"/>
  <c r="U50" i="492"/>
  <c r="V48" i="492"/>
  <c r="Y48" i="492" s="1"/>
  <c r="Z48" i="492" s="1"/>
  <c r="W49" i="492"/>
  <c r="Z47" i="491"/>
  <c r="Q45" i="491"/>
  <c r="AA45" i="491" s="1"/>
  <c r="J46" i="491" s="1"/>
  <c r="K46" i="491" s="1"/>
  <c r="L46" i="491" s="1"/>
  <c r="Q46" i="491" s="1"/>
  <c r="AA46" i="491" s="1"/>
  <c r="J47" i="491" s="1"/>
  <c r="N46" i="491"/>
  <c r="P46" i="491" s="1"/>
  <c r="V48" i="491"/>
  <c r="Y48" i="491" s="1"/>
  <c r="Z48" i="491" s="1"/>
  <c r="D51" i="491"/>
  <c r="O50" i="491"/>
  <c r="M50" i="491"/>
  <c r="U50" i="491"/>
  <c r="R50" i="491"/>
  <c r="S50" i="491"/>
  <c r="C53" i="491"/>
  <c r="E52" i="491"/>
  <c r="H52" i="491"/>
  <c r="T52" i="491"/>
  <c r="W49" i="491"/>
  <c r="Q44" i="490"/>
  <c r="AA44" i="490" s="1"/>
  <c r="J45" i="490" s="1"/>
  <c r="K45" i="490" s="1"/>
  <c r="L45" i="490" s="1"/>
  <c r="N45" i="490"/>
  <c r="P45" i="490" s="1"/>
  <c r="C54" i="490"/>
  <c r="H53" i="490"/>
  <c r="E53" i="490"/>
  <c r="T53" i="490"/>
  <c r="V48" i="490"/>
  <c r="Y48" i="490" s="1"/>
  <c r="Z48" i="490" s="1"/>
  <c r="W49" i="490"/>
  <c r="D51" i="490"/>
  <c r="O50" i="490"/>
  <c r="M50" i="490"/>
  <c r="R50" i="490"/>
  <c r="U50" i="490"/>
  <c r="S50" i="490"/>
  <c r="N45" i="489"/>
  <c r="P45" i="489" s="1"/>
  <c r="Q45" i="489" s="1"/>
  <c r="AA45" i="489" s="1"/>
  <c r="J46" i="489" s="1"/>
  <c r="V48" i="489"/>
  <c r="Y48" i="489" s="1"/>
  <c r="W49" i="489"/>
  <c r="X49" i="489" s="1"/>
  <c r="X48" i="489"/>
  <c r="D51" i="489"/>
  <c r="O50" i="489"/>
  <c r="M50" i="489"/>
  <c r="R50" i="489"/>
  <c r="S50" i="489"/>
  <c r="U50" i="489"/>
  <c r="N45" i="488"/>
  <c r="P45" i="488" s="1"/>
  <c r="Q45" i="488" s="1"/>
  <c r="AA45" i="488" s="1"/>
  <c r="J46" i="488" s="1"/>
  <c r="C53" i="489"/>
  <c r="E52" i="489"/>
  <c r="H52" i="489"/>
  <c r="T52" i="489"/>
  <c r="V48" i="488"/>
  <c r="Y48" i="488" s="1"/>
  <c r="Z48" i="488" s="1"/>
  <c r="W49" i="488"/>
  <c r="C52" i="488"/>
  <c r="H51" i="488"/>
  <c r="E51" i="488"/>
  <c r="T51" i="488"/>
  <c r="D51" i="488"/>
  <c r="O50" i="488"/>
  <c r="M50" i="488"/>
  <c r="R50" i="488"/>
  <c r="U50" i="488"/>
  <c r="S50" i="488"/>
  <c r="Z47" i="487"/>
  <c r="Q44" i="487"/>
  <c r="AA44" i="487" s="1"/>
  <c r="J45" i="487" s="1"/>
  <c r="K45" i="487" s="1"/>
  <c r="L45" i="487" s="1"/>
  <c r="K45" i="486"/>
  <c r="L45" i="486" s="1"/>
  <c r="Q45" i="486" s="1"/>
  <c r="AA45" i="486" s="1"/>
  <c r="J46" i="486" s="1"/>
  <c r="K46" i="486" s="1"/>
  <c r="C52" i="487"/>
  <c r="H51" i="487"/>
  <c r="E51" i="487"/>
  <c r="T51" i="487"/>
  <c r="W49" i="487"/>
  <c r="V48" i="487"/>
  <c r="Y48" i="487" s="1"/>
  <c r="Z48" i="487" s="1"/>
  <c r="D51" i="487"/>
  <c r="O50" i="487"/>
  <c r="M50" i="487"/>
  <c r="R50" i="487"/>
  <c r="U50" i="487"/>
  <c r="S50" i="487"/>
  <c r="Z47" i="486"/>
  <c r="D51" i="486"/>
  <c r="O50" i="486"/>
  <c r="M50" i="486"/>
  <c r="U50" i="486"/>
  <c r="R50" i="486"/>
  <c r="S50" i="486"/>
  <c r="V48" i="486"/>
  <c r="Y48" i="486" s="1"/>
  <c r="Z48" i="486" s="1"/>
  <c r="C53" i="486"/>
  <c r="H52" i="486"/>
  <c r="E52" i="486"/>
  <c r="T52" i="486"/>
  <c r="W49" i="486"/>
  <c r="X49" i="486" s="1"/>
  <c r="N46" i="485"/>
  <c r="P46" i="485" s="1"/>
  <c r="L46" i="485"/>
  <c r="W49" i="485"/>
  <c r="D51" i="485"/>
  <c r="O50" i="485"/>
  <c r="M50" i="485"/>
  <c r="R50" i="485"/>
  <c r="S50" i="485"/>
  <c r="U50" i="485"/>
  <c r="V48" i="485"/>
  <c r="Y48" i="485" s="1"/>
  <c r="Z48" i="485" s="1"/>
  <c r="C54" i="485"/>
  <c r="E53" i="485"/>
  <c r="H53" i="485"/>
  <c r="T53" i="485"/>
  <c r="Q26" i="4"/>
  <c r="AA26" i="4" s="1"/>
  <c r="J27" i="4" s="1"/>
  <c r="K27" i="4" s="1"/>
  <c r="L27" i="4" s="1"/>
  <c r="Q27" i="4" s="1"/>
  <c r="AA27" i="4" s="1"/>
  <c r="J28" i="4" s="1"/>
  <c r="M41" i="4"/>
  <c r="U41" i="4"/>
  <c r="R41" i="4"/>
  <c r="S41" i="4"/>
  <c r="X39" i="4"/>
  <c r="W40" i="4"/>
  <c r="V40" i="4" s="1"/>
  <c r="Y40" i="4" s="1"/>
  <c r="Z38" i="4"/>
  <c r="O41" i="4"/>
  <c r="B45" i="4"/>
  <c r="G46" i="4"/>
  <c r="D42" i="4"/>
  <c r="A44" i="4"/>
  <c r="E46" i="4"/>
  <c r="C47" i="4"/>
  <c r="H47" i="4" s="1"/>
  <c r="Z48" i="548" l="1"/>
  <c r="Q45" i="548"/>
  <c r="AA45" i="548" s="1"/>
  <c r="J46" i="548" s="1"/>
  <c r="K46" i="548" s="1"/>
  <c r="L46" i="548" s="1"/>
  <c r="N46" i="548"/>
  <c r="P46" i="548" s="1"/>
  <c r="D52" i="548"/>
  <c r="O51" i="548"/>
  <c r="M51" i="548"/>
  <c r="R51" i="548"/>
  <c r="U51" i="548"/>
  <c r="S51" i="548"/>
  <c r="V49" i="548"/>
  <c r="Y49" i="548" s="1"/>
  <c r="X49" i="548"/>
  <c r="Z49" i="548" s="1"/>
  <c r="W50" i="548"/>
  <c r="X50" i="548" s="1"/>
  <c r="N45" i="545"/>
  <c r="P45" i="545" s="1"/>
  <c r="Q45" i="545" s="1"/>
  <c r="AA45" i="545" s="1"/>
  <c r="J46" i="545" s="1"/>
  <c r="K46" i="545" s="1"/>
  <c r="K46" i="546"/>
  <c r="L46" i="546" s="1"/>
  <c r="D52" i="547"/>
  <c r="O51" i="547"/>
  <c r="M51" i="547"/>
  <c r="U51" i="547"/>
  <c r="R51" i="547"/>
  <c r="S51" i="547"/>
  <c r="Q45" i="547"/>
  <c r="AA45" i="547" s="1"/>
  <c r="J46" i="547" s="1"/>
  <c r="N46" i="546"/>
  <c r="P46" i="546" s="1"/>
  <c r="W50" i="547"/>
  <c r="X50" i="547" s="1"/>
  <c r="V49" i="547"/>
  <c r="Y49" i="547" s="1"/>
  <c r="X49" i="547"/>
  <c r="Z49" i="547" s="1"/>
  <c r="C54" i="547"/>
  <c r="E53" i="547"/>
  <c r="H53" i="547"/>
  <c r="T53" i="547"/>
  <c r="H54" i="546"/>
  <c r="E54" i="546"/>
  <c r="T54" i="546"/>
  <c r="D52" i="546"/>
  <c r="O51" i="546"/>
  <c r="M51" i="546"/>
  <c r="S51" i="546"/>
  <c r="R51" i="546"/>
  <c r="U51" i="546"/>
  <c r="V49" i="546"/>
  <c r="Y49" i="546" s="1"/>
  <c r="X49" i="546"/>
  <c r="Z49" i="546" s="1"/>
  <c r="W50" i="546"/>
  <c r="X50" i="546" s="1"/>
  <c r="D52" i="545"/>
  <c r="O51" i="545"/>
  <c r="M51" i="545"/>
  <c r="R51" i="545"/>
  <c r="U51" i="545"/>
  <c r="S51" i="545"/>
  <c r="V49" i="545"/>
  <c r="Y49" i="545" s="1"/>
  <c r="X49" i="545"/>
  <c r="C53" i="545"/>
  <c r="E52" i="545"/>
  <c r="H52" i="545"/>
  <c r="T52" i="545"/>
  <c r="W50" i="545"/>
  <c r="X50" i="545" s="1"/>
  <c r="K46" i="543"/>
  <c r="L46" i="543" s="1"/>
  <c r="Q46" i="543" s="1"/>
  <c r="AA46" i="543" s="1"/>
  <c r="J47" i="543" s="1"/>
  <c r="K47" i="543" s="1"/>
  <c r="L47" i="543" s="1"/>
  <c r="W50" i="544"/>
  <c r="C53" i="544"/>
  <c r="H52" i="544"/>
  <c r="E52" i="544"/>
  <c r="T52" i="544"/>
  <c r="V49" i="544"/>
  <c r="Y49" i="544" s="1"/>
  <c r="D52" i="544"/>
  <c r="O51" i="544"/>
  <c r="M51" i="544"/>
  <c r="R51" i="544"/>
  <c r="U51" i="544"/>
  <c r="S51" i="544"/>
  <c r="X49" i="544"/>
  <c r="Z49" i="544" s="1"/>
  <c r="K45" i="544"/>
  <c r="L45" i="544" s="1"/>
  <c r="N45" i="544"/>
  <c r="P45" i="544" s="1"/>
  <c r="K46" i="542"/>
  <c r="L46" i="542" s="1"/>
  <c r="N46" i="542"/>
  <c r="P46" i="542" s="1"/>
  <c r="V49" i="543"/>
  <c r="Y49" i="543" s="1"/>
  <c r="X49" i="543"/>
  <c r="Z49" i="543" s="1"/>
  <c r="W50" i="543"/>
  <c r="X50" i="543" s="1"/>
  <c r="D52" i="543"/>
  <c r="O51" i="543"/>
  <c r="M51" i="543"/>
  <c r="S51" i="543"/>
  <c r="U51" i="543"/>
  <c r="R51" i="543"/>
  <c r="N47" i="543"/>
  <c r="P47" i="543" s="1"/>
  <c r="C54" i="543"/>
  <c r="H53" i="543"/>
  <c r="E53" i="543"/>
  <c r="T53" i="543"/>
  <c r="V49" i="542"/>
  <c r="Y49" i="542" s="1"/>
  <c r="C54" i="542"/>
  <c r="E53" i="542"/>
  <c r="H53" i="542"/>
  <c r="T53" i="542"/>
  <c r="X49" i="542"/>
  <c r="Z49" i="542" s="1"/>
  <c r="D52" i="542"/>
  <c r="O51" i="542"/>
  <c r="M51" i="542"/>
  <c r="U51" i="542"/>
  <c r="R51" i="542"/>
  <c r="S51" i="542"/>
  <c r="N46" i="541"/>
  <c r="P46" i="541" s="1"/>
  <c r="Q46" i="541" s="1"/>
  <c r="AA46" i="541" s="1"/>
  <c r="J47" i="541" s="1"/>
  <c r="W50" i="542"/>
  <c r="X50" i="542" s="1"/>
  <c r="N46" i="540"/>
  <c r="P46" i="540" s="1"/>
  <c r="Q46" i="540" s="1"/>
  <c r="AA46" i="540" s="1"/>
  <c r="J47" i="540" s="1"/>
  <c r="K47" i="540" s="1"/>
  <c r="L47" i="540" s="1"/>
  <c r="M51" i="541"/>
  <c r="D52" i="541"/>
  <c r="O51" i="541"/>
  <c r="S51" i="541"/>
  <c r="U51" i="541"/>
  <c r="R51" i="541"/>
  <c r="C54" i="541"/>
  <c r="H53" i="541"/>
  <c r="E53" i="541"/>
  <c r="T53" i="541"/>
  <c r="V49" i="541"/>
  <c r="Y49" i="541" s="1"/>
  <c r="W50" i="541"/>
  <c r="X49" i="541"/>
  <c r="N47" i="540"/>
  <c r="P47" i="540" s="1"/>
  <c r="N45" i="539"/>
  <c r="P45" i="539" s="1"/>
  <c r="Q45" i="539" s="1"/>
  <c r="AA45" i="539" s="1"/>
  <c r="J46" i="539" s="1"/>
  <c r="K46" i="539" s="1"/>
  <c r="L46" i="539" s="1"/>
  <c r="D52" i="540"/>
  <c r="O51" i="540"/>
  <c r="M51" i="540"/>
  <c r="R51" i="540"/>
  <c r="U51" i="540"/>
  <c r="S51" i="540"/>
  <c r="W50" i="540"/>
  <c r="X50" i="540" s="1"/>
  <c r="C54" i="540"/>
  <c r="H53" i="540"/>
  <c r="E53" i="540"/>
  <c r="T53" i="540"/>
  <c r="V49" i="540"/>
  <c r="Y49" i="540" s="1"/>
  <c r="Z49" i="540" s="1"/>
  <c r="K46" i="538"/>
  <c r="L46" i="538" s="1"/>
  <c r="N46" i="538"/>
  <c r="P46" i="538" s="1"/>
  <c r="V49" i="539"/>
  <c r="Y49" i="539" s="1"/>
  <c r="Z49" i="539" s="1"/>
  <c r="W50" i="539"/>
  <c r="X50" i="539" s="1"/>
  <c r="H54" i="539"/>
  <c r="E54" i="539"/>
  <c r="T54" i="539"/>
  <c r="D52" i="539"/>
  <c r="O51" i="539"/>
  <c r="M51" i="539"/>
  <c r="R51" i="539"/>
  <c r="U51" i="539"/>
  <c r="S51" i="539"/>
  <c r="N45" i="537"/>
  <c r="P45" i="537" s="1"/>
  <c r="Q45" i="537" s="1"/>
  <c r="AA45" i="537" s="1"/>
  <c r="J46" i="537" s="1"/>
  <c r="K46" i="537" s="1"/>
  <c r="L46" i="537" s="1"/>
  <c r="N47" i="538"/>
  <c r="P47" i="538" s="1"/>
  <c r="C54" i="538"/>
  <c r="E53" i="538"/>
  <c r="H53" i="538"/>
  <c r="T53" i="538"/>
  <c r="D52" i="538"/>
  <c r="O51" i="538"/>
  <c r="M51" i="538"/>
  <c r="R51" i="538"/>
  <c r="S51" i="538"/>
  <c r="U51" i="538"/>
  <c r="V49" i="538"/>
  <c r="Y49" i="538" s="1"/>
  <c r="Z49" i="538" s="1"/>
  <c r="W50" i="538"/>
  <c r="C53" i="537"/>
  <c r="H52" i="537"/>
  <c r="E52" i="537"/>
  <c r="T52" i="537"/>
  <c r="V49" i="537"/>
  <c r="Y49" i="537" s="1"/>
  <c r="Z49" i="537" s="1"/>
  <c r="W50" i="537"/>
  <c r="D52" i="537"/>
  <c r="O51" i="537"/>
  <c r="M51" i="537"/>
  <c r="R51" i="537"/>
  <c r="U51" i="537"/>
  <c r="S51" i="537"/>
  <c r="N45" i="536"/>
  <c r="P45" i="536" s="1"/>
  <c r="Q45" i="536" s="1"/>
  <c r="AA45" i="536" s="1"/>
  <c r="J46" i="536" s="1"/>
  <c r="W50" i="536"/>
  <c r="V49" i="536"/>
  <c r="Y49" i="536" s="1"/>
  <c r="Z49" i="536" s="1"/>
  <c r="D52" i="536"/>
  <c r="O51" i="536"/>
  <c r="M51" i="536"/>
  <c r="R51" i="536"/>
  <c r="U51" i="536"/>
  <c r="S51" i="536"/>
  <c r="C54" i="536"/>
  <c r="H53" i="536"/>
  <c r="E53" i="536"/>
  <c r="T53" i="536"/>
  <c r="N46" i="534"/>
  <c r="P46" i="534" s="1"/>
  <c r="Q46" i="534" s="1"/>
  <c r="AA46" i="534" s="1"/>
  <c r="J47" i="534" s="1"/>
  <c r="W50" i="535"/>
  <c r="V49" i="535"/>
  <c r="Y49" i="535" s="1"/>
  <c r="X49" i="535"/>
  <c r="D52" i="535"/>
  <c r="O51" i="535"/>
  <c r="M51" i="535"/>
  <c r="R51" i="535"/>
  <c r="U51" i="535"/>
  <c r="S51" i="535"/>
  <c r="C53" i="535"/>
  <c r="E52" i="535"/>
  <c r="H52" i="535"/>
  <c r="T52" i="535"/>
  <c r="Q45" i="535"/>
  <c r="AA45" i="535" s="1"/>
  <c r="J46" i="535" s="1"/>
  <c r="C53" i="534"/>
  <c r="H52" i="534"/>
  <c r="E52" i="534"/>
  <c r="T52" i="534"/>
  <c r="D52" i="534"/>
  <c r="O51" i="534"/>
  <c r="M51" i="534"/>
  <c r="U51" i="534"/>
  <c r="R51" i="534"/>
  <c r="S51" i="534"/>
  <c r="V49" i="534"/>
  <c r="Y49" i="534" s="1"/>
  <c r="W50" i="534"/>
  <c r="X49" i="534"/>
  <c r="V49" i="533"/>
  <c r="Y49" i="533" s="1"/>
  <c r="X49" i="533"/>
  <c r="Z49" i="533" s="1"/>
  <c r="N46" i="532"/>
  <c r="P46" i="532" s="1"/>
  <c r="Q46" i="532" s="1"/>
  <c r="AA46" i="532" s="1"/>
  <c r="J47" i="532" s="1"/>
  <c r="W50" i="533"/>
  <c r="X50" i="533" s="1"/>
  <c r="K46" i="533"/>
  <c r="L46" i="533" s="1"/>
  <c r="N46" i="533"/>
  <c r="P46" i="533" s="1"/>
  <c r="C54" i="533"/>
  <c r="E53" i="533"/>
  <c r="H53" i="533"/>
  <c r="T53" i="533"/>
  <c r="D52" i="533"/>
  <c r="O51" i="533"/>
  <c r="M51" i="533"/>
  <c r="U51" i="533"/>
  <c r="R51" i="533"/>
  <c r="S51" i="533"/>
  <c r="Z48" i="532"/>
  <c r="C54" i="532"/>
  <c r="E53" i="532"/>
  <c r="H53" i="532"/>
  <c r="T53" i="532"/>
  <c r="W50" i="532"/>
  <c r="X50" i="532" s="1"/>
  <c r="D52" i="532"/>
  <c r="O51" i="532"/>
  <c r="M51" i="532"/>
  <c r="R51" i="532"/>
  <c r="U51" i="532"/>
  <c r="S51" i="532"/>
  <c r="K46" i="530"/>
  <c r="L46" i="530" s="1"/>
  <c r="Q46" i="530" s="1"/>
  <c r="AA46" i="530" s="1"/>
  <c r="J47" i="530" s="1"/>
  <c r="V49" i="532"/>
  <c r="Y49" i="532" s="1"/>
  <c r="Z49" i="532" s="1"/>
  <c r="N46" i="531"/>
  <c r="P46" i="531" s="1"/>
  <c r="L46" i="531"/>
  <c r="W50" i="531"/>
  <c r="C54" i="531"/>
  <c r="E53" i="531"/>
  <c r="H53" i="531"/>
  <c r="T53" i="531"/>
  <c r="D52" i="531"/>
  <c r="O51" i="531"/>
  <c r="M51" i="531"/>
  <c r="R51" i="531"/>
  <c r="U51" i="531"/>
  <c r="S51" i="531"/>
  <c r="V49" i="531"/>
  <c r="Y49" i="531" s="1"/>
  <c r="X49" i="531"/>
  <c r="Z49" i="531" s="1"/>
  <c r="V49" i="530"/>
  <c r="Y49" i="530" s="1"/>
  <c r="C54" i="530"/>
  <c r="E53" i="530"/>
  <c r="H53" i="530"/>
  <c r="T53" i="530"/>
  <c r="X49" i="530"/>
  <c r="Z49" i="530" s="1"/>
  <c r="D52" i="530"/>
  <c r="O51" i="530"/>
  <c r="M51" i="530"/>
  <c r="R51" i="530"/>
  <c r="U51" i="530"/>
  <c r="S51" i="530"/>
  <c r="W50" i="530"/>
  <c r="X50" i="530" s="1"/>
  <c r="N46" i="529"/>
  <c r="P46" i="529" s="1"/>
  <c r="Q46" i="529" s="1"/>
  <c r="AA46" i="529" s="1"/>
  <c r="J47" i="529" s="1"/>
  <c r="C54" i="529"/>
  <c r="E53" i="529"/>
  <c r="H53" i="529"/>
  <c r="T53" i="529"/>
  <c r="V49" i="529"/>
  <c r="Y49" i="529" s="1"/>
  <c r="W50" i="529"/>
  <c r="X49" i="529"/>
  <c r="Z49" i="529" s="1"/>
  <c r="D52" i="529"/>
  <c r="O51" i="529"/>
  <c r="M51" i="529"/>
  <c r="S51" i="529"/>
  <c r="R51" i="529"/>
  <c r="U51" i="529"/>
  <c r="W50" i="528"/>
  <c r="D52" i="528"/>
  <c r="O51" i="528"/>
  <c r="M51" i="528"/>
  <c r="R51" i="528"/>
  <c r="U51" i="528"/>
  <c r="S51" i="528"/>
  <c r="V49" i="528"/>
  <c r="Y49" i="528" s="1"/>
  <c r="K45" i="528"/>
  <c r="L45" i="528" s="1"/>
  <c r="N45" i="528"/>
  <c r="P45" i="528" s="1"/>
  <c r="X49" i="528"/>
  <c r="C54" i="528"/>
  <c r="E53" i="528"/>
  <c r="H53" i="528"/>
  <c r="T53" i="528"/>
  <c r="N46" i="527"/>
  <c r="P46" i="527" s="1"/>
  <c r="L46" i="527"/>
  <c r="V50" i="527"/>
  <c r="Y50" i="527" s="1"/>
  <c r="Z50" i="527" s="1"/>
  <c r="C54" i="527"/>
  <c r="E53" i="527"/>
  <c r="H53" i="527"/>
  <c r="T53" i="527"/>
  <c r="D53" i="527"/>
  <c r="O52" i="527"/>
  <c r="M52" i="527"/>
  <c r="R52" i="527"/>
  <c r="U52" i="527"/>
  <c r="S52" i="527"/>
  <c r="W51" i="527"/>
  <c r="N46" i="526"/>
  <c r="P46" i="526" s="1"/>
  <c r="Q46" i="526" s="1"/>
  <c r="AA46" i="526" s="1"/>
  <c r="J47" i="526" s="1"/>
  <c r="V49" i="526"/>
  <c r="Y49" i="526" s="1"/>
  <c r="Z49" i="526" s="1"/>
  <c r="M51" i="526"/>
  <c r="D52" i="526"/>
  <c r="O51" i="526"/>
  <c r="U51" i="526"/>
  <c r="R51" i="526"/>
  <c r="S51" i="526"/>
  <c r="C54" i="526"/>
  <c r="H53" i="526"/>
  <c r="E53" i="526"/>
  <c r="T53" i="526"/>
  <c r="X50" i="526"/>
  <c r="W50" i="526"/>
  <c r="K46" i="525"/>
  <c r="L46" i="525" s="1"/>
  <c r="N46" i="525"/>
  <c r="P46" i="525" s="1"/>
  <c r="N47" i="525"/>
  <c r="P47" i="525" s="1"/>
  <c r="V49" i="525"/>
  <c r="Y49" i="525" s="1"/>
  <c r="X49" i="525"/>
  <c r="Z49" i="525" s="1"/>
  <c r="W50" i="525"/>
  <c r="X50" i="525" s="1"/>
  <c r="D52" i="525"/>
  <c r="O51" i="525"/>
  <c r="M51" i="525"/>
  <c r="R51" i="525"/>
  <c r="U51" i="525"/>
  <c r="S51" i="525"/>
  <c r="K46" i="524"/>
  <c r="L46" i="524" s="1"/>
  <c r="N46" i="524"/>
  <c r="P46" i="524" s="1"/>
  <c r="W50" i="524"/>
  <c r="C54" i="524"/>
  <c r="E53" i="524"/>
  <c r="H53" i="524"/>
  <c r="T53" i="524"/>
  <c r="Z49" i="524"/>
  <c r="V49" i="524"/>
  <c r="Y49" i="524" s="1"/>
  <c r="D52" i="524"/>
  <c r="O51" i="524"/>
  <c r="M51" i="524"/>
  <c r="U51" i="524"/>
  <c r="R51" i="524"/>
  <c r="S51" i="524"/>
  <c r="D52" i="523"/>
  <c r="O51" i="523"/>
  <c r="M51" i="523"/>
  <c r="R51" i="523"/>
  <c r="U51" i="523"/>
  <c r="S51" i="523"/>
  <c r="C54" i="523"/>
  <c r="E53" i="523"/>
  <c r="H53" i="523"/>
  <c r="T53" i="523"/>
  <c r="K46" i="523"/>
  <c r="L46" i="523" s="1"/>
  <c r="N46" i="523"/>
  <c r="P46" i="523" s="1"/>
  <c r="V49" i="523"/>
  <c r="Y49" i="523" s="1"/>
  <c r="W50" i="523"/>
  <c r="X49" i="523"/>
  <c r="Z49" i="523" s="1"/>
  <c r="Q45" i="521"/>
  <c r="AA45" i="521" s="1"/>
  <c r="J46" i="521" s="1"/>
  <c r="K46" i="521" s="1"/>
  <c r="L46" i="521" s="1"/>
  <c r="Q45" i="522"/>
  <c r="AA45" i="522" s="1"/>
  <c r="J46" i="522" s="1"/>
  <c r="K46" i="522" s="1"/>
  <c r="M51" i="522"/>
  <c r="O51" i="522"/>
  <c r="D52" i="522"/>
  <c r="U51" i="522"/>
  <c r="R51" i="522"/>
  <c r="S51" i="522"/>
  <c r="C54" i="522"/>
  <c r="H53" i="522"/>
  <c r="E53" i="522"/>
  <c r="T53" i="522"/>
  <c r="V49" i="522"/>
  <c r="Y49" i="522" s="1"/>
  <c r="X49" i="522"/>
  <c r="W50" i="522"/>
  <c r="K46" i="520"/>
  <c r="L46" i="520" s="1"/>
  <c r="N46" i="520"/>
  <c r="P46" i="520" s="1"/>
  <c r="E54" i="521"/>
  <c r="H54" i="521"/>
  <c r="T54" i="521"/>
  <c r="W50" i="521"/>
  <c r="X50" i="521" s="1"/>
  <c r="D52" i="521"/>
  <c r="O51" i="521"/>
  <c r="R51" i="521"/>
  <c r="M51" i="521"/>
  <c r="U51" i="521"/>
  <c r="S51" i="521"/>
  <c r="V49" i="521"/>
  <c r="Y49" i="521" s="1"/>
  <c r="X49" i="521"/>
  <c r="W50" i="520"/>
  <c r="X50" i="520" s="1"/>
  <c r="E54" i="520"/>
  <c r="H54" i="520"/>
  <c r="T54" i="520"/>
  <c r="V49" i="520"/>
  <c r="Y49" i="520" s="1"/>
  <c r="D52" i="520"/>
  <c r="O51" i="520"/>
  <c r="M51" i="520"/>
  <c r="S51" i="520"/>
  <c r="R51" i="520"/>
  <c r="U51" i="520"/>
  <c r="X49" i="520"/>
  <c r="Q45" i="519"/>
  <c r="AA45" i="519" s="1"/>
  <c r="J46" i="519" s="1"/>
  <c r="K46" i="519" s="1"/>
  <c r="L46" i="519" s="1"/>
  <c r="N46" i="519"/>
  <c r="P46" i="519" s="1"/>
  <c r="W51" i="519"/>
  <c r="C54" i="519"/>
  <c r="H53" i="519"/>
  <c r="E53" i="519"/>
  <c r="T53" i="519"/>
  <c r="D53" i="519"/>
  <c r="O52" i="519"/>
  <c r="M52" i="519"/>
  <c r="R52" i="519"/>
  <c r="U52" i="519"/>
  <c r="S52" i="519"/>
  <c r="V50" i="519"/>
  <c r="Y50" i="519" s="1"/>
  <c r="Z50" i="519" s="1"/>
  <c r="W50" i="518"/>
  <c r="V49" i="518"/>
  <c r="Y49" i="518" s="1"/>
  <c r="C54" i="518"/>
  <c r="H53" i="518"/>
  <c r="E53" i="518"/>
  <c r="T53" i="518"/>
  <c r="X49" i="518"/>
  <c r="Z49" i="518" s="1"/>
  <c r="D52" i="518"/>
  <c r="O51" i="518"/>
  <c r="M51" i="518"/>
  <c r="R51" i="518"/>
  <c r="U51" i="518"/>
  <c r="S51" i="518"/>
  <c r="Q46" i="518"/>
  <c r="AA46" i="518" s="1"/>
  <c r="J47" i="518" s="1"/>
  <c r="Q45" i="517"/>
  <c r="AA45" i="517" s="1"/>
  <c r="J46" i="517" s="1"/>
  <c r="K46" i="517" s="1"/>
  <c r="M51" i="517"/>
  <c r="D52" i="517"/>
  <c r="O51" i="517"/>
  <c r="U51" i="517"/>
  <c r="R51" i="517"/>
  <c r="S51" i="517"/>
  <c r="V49" i="517"/>
  <c r="Y49" i="517" s="1"/>
  <c r="X49" i="517"/>
  <c r="Z49" i="517" s="1"/>
  <c r="C54" i="517"/>
  <c r="E53" i="517"/>
  <c r="H53" i="517"/>
  <c r="T53" i="517"/>
  <c r="W50" i="517"/>
  <c r="X50" i="517"/>
  <c r="Z48" i="516"/>
  <c r="N46" i="516"/>
  <c r="P46" i="516" s="1"/>
  <c r="K46" i="516"/>
  <c r="L46" i="516" s="1"/>
  <c r="Q46" i="516" s="1"/>
  <c r="AA46" i="516" s="1"/>
  <c r="J47" i="516" s="1"/>
  <c r="K47" i="516" s="1"/>
  <c r="L47" i="516" s="1"/>
  <c r="Q47" i="516" s="1"/>
  <c r="AA47" i="516" s="1"/>
  <c r="J48" i="516" s="1"/>
  <c r="N47" i="516"/>
  <c r="P47" i="516" s="1"/>
  <c r="W50" i="516"/>
  <c r="X50" i="516" s="1"/>
  <c r="C54" i="516"/>
  <c r="H53" i="516"/>
  <c r="E53" i="516"/>
  <c r="T53" i="516"/>
  <c r="V49" i="516"/>
  <c r="Y49" i="516" s="1"/>
  <c r="D52" i="516"/>
  <c r="O51" i="516"/>
  <c r="M51" i="516"/>
  <c r="U51" i="516"/>
  <c r="R51" i="516"/>
  <c r="S51" i="516"/>
  <c r="X49" i="516"/>
  <c r="Z49" i="516" s="1"/>
  <c r="D52" i="515"/>
  <c r="O51" i="515"/>
  <c r="M51" i="515"/>
  <c r="R51" i="515"/>
  <c r="U51" i="515"/>
  <c r="S51" i="515"/>
  <c r="C53" i="515"/>
  <c r="H52" i="515"/>
  <c r="E52" i="515"/>
  <c r="T52" i="515"/>
  <c r="V49" i="515"/>
  <c r="Y49" i="515" s="1"/>
  <c r="X49" i="515"/>
  <c r="Z49" i="515" s="1"/>
  <c r="K45" i="515"/>
  <c r="L45" i="515" s="1"/>
  <c r="N45" i="515"/>
  <c r="P45" i="515" s="1"/>
  <c r="W50" i="515"/>
  <c r="X50" i="515" s="1"/>
  <c r="Z48" i="514"/>
  <c r="Q45" i="514"/>
  <c r="AA45" i="514" s="1"/>
  <c r="J46" i="514" s="1"/>
  <c r="K46" i="514" s="1"/>
  <c r="L46" i="514" s="1"/>
  <c r="Q46" i="514" s="1"/>
  <c r="AA46" i="514" s="1"/>
  <c r="J47" i="514" s="1"/>
  <c r="N46" i="514"/>
  <c r="P46" i="514" s="1"/>
  <c r="D52" i="514"/>
  <c r="O51" i="514"/>
  <c r="M51" i="514"/>
  <c r="R51" i="514"/>
  <c r="U51" i="514"/>
  <c r="S51" i="514"/>
  <c r="V49" i="514"/>
  <c r="Y49" i="514" s="1"/>
  <c r="Z49" i="514" s="1"/>
  <c r="C53" i="514"/>
  <c r="H52" i="514"/>
  <c r="E52" i="514"/>
  <c r="T52" i="514"/>
  <c r="W50" i="514"/>
  <c r="Z48" i="513"/>
  <c r="Q47" i="513"/>
  <c r="AA47" i="513" s="1"/>
  <c r="J48" i="513" s="1"/>
  <c r="K48" i="513" s="1"/>
  <c r="L48" i="513" s="1"/>
  <c r="X50" i="513"/>
  <c r="W50" i="513"/>
  <c r="N48" i="513"/>
  <c r="P48" i="513" s="1"/>
  <c r="V49" i="513"/>
  <c r="Y49" i="513" s="1"/>
  <c r="D52" i="513"/>
  <c r="O51" i="513"/>
  <c r="M51" i="513"/>
  <c r="U51" i="513"/>
  <c r="S51" i="513"/>
  <c r="R51" i="513"/>
  <c r="X49" i="513"/>
  <c r="C54" i="513"/>
  <c r="E53" i="513"/>
  <c r="H53" i="513"/>
  <c r="T53" i="513"/>
  <c r="K45" i="512"/>
  <c r="L45" i="512" s="1"/>
  <c r="N45" i="512"/>
  <c r="P45" i="512" s="1"/>
  <c r="C53" i="512"/>
  <c r="H52" i="512"/>
  <c r="E52" i="512"/>
  <c r="T52" i="512"/>
  <c r="V49" i="512"/>
  <c r="Y49" i="512" s="1"/>
  <c r="Z49" i="512" s="1"/>
  <c r="W50" i="512"/>
  <c r="X50" i="512"/>
  <c r="D52" i="512"/>
  <c r="O51" i="512"/>
  <c r="M51" i="512"/>
  <c r="R51" i="512"/>
  <c r="U51" i="512"/>
  <c r="S51" i="512"/>
  <c r="W50" i="511"/>
  <c r="D52" i="511"/>
  <c r="O51" i="511"/>
  <c r="M51" i="511"/>
  <c r="S51" i="511"/>
  <c r="U51" i="511"/>
  <c r="R51" i="511"/>
  <c r="Z49" i="511"/>
  <c r="V49" i="511"/>
  <c r="Y49" i="511" s="1"/>
  <c r="C54" i="511"/>
  <c r="E53" i="511"/>
  <c r="H53" i="511"/>
  <c r="T53" i="511"/>
  <c r="K46" i="511"/>
  <c r="L46" i="511" s="1"/>
  <c r="N46" i="511"/>
  <c r="P46" i="511" s="1"/>
  <c r="Q45" i="510"/>
  <c r="AA45" i="510" s="1"/>
  <c r="J46" i="510" s="1"/>
  <c r="K46" i="510" s="1"/>
  <c r="L46" i="510" s="1"/>
  <c r="N46" i="510"/>
  <c r="P46" i="510" s="1"/>
  <c r="D52" i="510"/>
  <c r="O51" i="510"/>
  <c r="M51" i="510"/>
  <c r="R51" i="510"/>
  <c r="U51" i="510"/>
  <c r="S51" i="510"/>
  <c r="V49" i="510"/>
  <c r="Y49" i="510" s="1"/>
  <c r="Z49" i="510" s="1"/>
  <c r="W50" i="510"/>
  <c r="C53" i="510"/>
  <c r="E52" i="510"/>
  <c r="H52" i="510"/>
  <c r="T52" i="510"/>
  <c r="L46" i="509"/>
  <c r="Q46" i="509" s="1"/>
  <c r="AA46" i="509" s="1"/>
  <c r="J47" i="509" s="1"/>
  <c r="C54" i="509"/>
  <c r="H53" i="509"/>
  <c r="E53" i="509"/>
  <c r="T53" i="509"/>
  <c r="D52" i="509"/>
  <c r="O51" i="509"/>
  <c r="M51" i="509"/>
  <c r="U51" i="509"/>
  <c r="S51" i="509"/>
  <c r="R51" i="509"/>
  <c r="V49" i="509"/>
  <c r="Y49" i="509" s="1"/>
  <c r="Z49" i="509" s="1"/>
  <c r="W50" i="509"/>
  <c r="X50" i="509" s="1"/>
  <c r="Q46" i="508"/>
  <c r="AA46" i="508" s="1"/>
  <c r="J47" i="508" s="1"/>
  <c r="K47" i="508" s="1"/>
  <c r="L47" i="508" s="1"/>
  <c r="N47" i="508"/>
  <c r="P47" i="508" s="1"/>
  <c r="D52" i="508"/>
  <c r="O51" i="508"/>
  <c r="M51" i="508"/>
  <c r="R51" i="508"/>
  <c r="S51" i="508"/>
  <c r="U51" i="508"/>
  <c r="V49" i="508"/>
  <c r="Y49" i="508" s="1"/>
  <c r="X49" i="508"/>
  <c r="C54" i="508"/>
  <c r="E53" i="508"/>
  <c r="H53" i="508"/>
  <c r="T53" i="508"/>
  <c r="W50" i="508"/>
  <c r="Q46" i="507"/>
  <c r="AA46" i="507" s="1"/>
  <c r="J47" i="507" s="1"/>
  <c r="K47" i="507" s="1"/>
  <c r="L47" i="507" s="1"/>
  <c r="N47" i="507"/>
  <c r="P47" i="507" s="1"/>
  <c r="C54" i="507"/>
  <c r="E53" i="507"/>
  <c r="H53" i="507"/>
  <c r="T53" i="507"/>
  <c r="D52" i="507"/>
  <c r="O51" i="507"/>
  <c r="M51" i="507"/>
  <c r="R51" i="507"/>
  <c r="U51" i="507"/>
  <c r="S51" i="507"/>
  <c r="V49" i="507"/>
  <c r="Y49" i="507" s="1"/>
  <c r="X49" i="507"/>
  <c r="Z49" i="507" s="1"/>
  <c r="W50" i="507"/>
  <c r="X50" i="507" s="1"/>
  <c r="W50" i="506"/>
  <c r="V49" i="506"/>
  <c r="Y49" i="506" s="1"/>
  <c r="Z49" i="506" s="1"/>
  <c r="D52" i="506"/>
  <c r="O51" i="506"/>
  <c r="M51" i="506"/>
  <c r="U51" i="506"/>
  <c r="S51" i="506"/>
  <c r="R51" i="506"/>
  <c r="C54" i="506"/>
  <c r="E53" i="506"/>
  <c r="H53" i="506"/>
  <c r="T53" i="506"/>
  <c r="Q46" i="506"/>
  <c r="AA46" i="506" s="1"/>
  <c r="J47" i="506" s="1"/>
  <c r="Q45" i="505"/>
  <c r="AA45" i="505" s="1"/>
  <c r="J46" i="505" s="1"/>
  <c r="K46" i="505" s="1"/>
  <c r="L46" i="505" s="1"/>
  <c r="W50" i="505"/>
  <c r="X50" i="505"/>
  <c r="D52" i="505"/>
  <c r="O51" i="505"/>
  <c r="M51" i="505"/>
  <c r="U51" i="505"/>
  <c r="R51" i="505"/>
  <c r="S51" i="505"/>
  <c r="C54" i="505"/>
  <c r="E53" i="505"/>
  <c r="H53" i="505"/>
  <c r="T53" i="505"/>
  <c r="V49" i="505"/>
  <c r="Y49" i="505" s="1"/>
  <c r="X49" i="505"/>
  <c r="Z49" i="505" s="1"/>
  <c r="L46" i="504"/>
  <c r="Q46" i="504" s="1"/>
  <c r="AA46" i="504" s="1"/>
  <c r="J47" i="504" s="1"/>
  <c r="W50" i="504"/>
  <c r="C54" i="504"/>
  <c r="H53" i="504"/>
  <c r="E53" i="504"/>
  <c r="T53" i="504"/>
  <c r="D52" i="504"/>
  <c r="O51" i="504"/>
  <c r="M51" i="504"/>
  <c r="R51" i="504"/>
  <c r="U51" i="504"/>
  <c r="S51" i="504"/>
  <c r="V49" i="504"/>
  <c r="Y49" i="504" s="1"/>
  <c r="Z49" i="504" s="1"/>
  <c r="Q45" i="503"/>
  <c r="AA45" i="503" s="1"/>
  <c r="J46" i="503" s="1"/>
  <c r="K46" i="503" s="1"/>
  <c r="L46" i="503" s="1"/>
  <c r="V49" i="503"/>
  <c r="Y49" i="503" s="1"/>
  <c r="X49" i="503"/>
  <c r="M51" i="503"/>
  <c r="D52" i="503"/>
  <c r="O51" i="503"/>
  <c r="R51" i="503"/>
  <c r="S51" i="503"/>
  <c r="U51" i="503"/>
  <c r="W50" i="503"/>
  <c r="N46" i="503"/>
  <c r="P46" i="503" s="1"/>
  <c r="C54" i="503"/>
  <c r="E53" i="503"/>
  <c r="H53" i="503"/>
  <c r="T53" i="503"/>
  <c r="Q45" i="502"/>
  <c r="AA45" i="502" s="1"/>
  <c r="J46" i="502" s="1"/>
  <c r="K46" i="502" s="1"/>
  <c r="L46" i="502" s="1"/>
  <c r="Q46" i="502" s="1"/>
  <c r="AA46" i="502" s="1"/>
  <c r="J47" i="502" s="1"/>
  <c r="L46" i="501"/>
  <c r="Q46" i="501" s="1"/>
  <c r="AA46" i="501" s="1"/>
  <c r="J47" i="501" s="1"/>
  <c r="N46" i="502"/>
  <c r="P46" i="502" s="1"/>
  <c r="C54" i="502"/>
  <c r="H53" i="502"/>
  <c r="E53" i="502"/>
  <c r="T53" i="502"/>
  <c r="V49" i="502"/>
  <c r="Y49" i="502" s="1"/>
  <c r="W50" i="502"/>
  <c r="X50" i="502" s="1"/>
  <c r="X49" i="502"/>
  <c r="Z49" i="502" s="1"/>
  <c r="D52" i="502"/>
  <c r="O51" i="502"/>
  <c r="M51" i="502"/>
  <c r="R51" i="502"/>
  <c r="U51" i="502"/>
  <c r="S51" i="502"/>
  <c r="V49" i="501"/>
  <c r="Y49" i="501" s="1"/>
  <c r="D52" i="501"/>
  <c r="O51" i="501"/>
  <c r="M51" i="501"/>
  <c r="U51" i="501"/>
  <c r="R51" i="501"/>
  <c r="S51" i="501"/>
  <c r="X49" i="501"/>
  <c r="Z49" i="501" s="1"/>
  <c r="W50" i="501"/>
  <c r="C54" i="501"/>
  <c r="E53" i="501"/>
  <c r="H53" i="501"/>
  <c r="T53" i="501"/>
  <c r="C53" i="500"/>
  <c r="E52" i="500"/>
  <c r="H52" i="500"/>
  <c r="T52" i="500"/>
  <c r="K45" i="500"/>
  <c r="L45" i="500" s="1"/>
  <c r="Q45" i="500" s="1"/>
  <c r="AA45" i="500" s="1"/>
  <c r="J46" i="500" s="1"/>
  <c r="N45" i="500"/>
  <c r="P45" i="500" s="1"/>
  <c r="D52" i="500"/>
  <c r="O51" i="500"/>
  <c r="M51" i="500"/>
  <c r="R51" i="500"/>
  <c r="U51" i="500"/>
  <c r="S51" i="500"/>
  <c r="V49" i="500"/>
  <c r="Y49" i="500" s="1"/>
  <c r="X49" i="500"/>
  <c r="W50" i="500"/>
  <c r="Q45" i="499"/>
  <c r="AA45" i="499" s="1"/>
  <c r="J46" i="499" s="1"/>
  <c r="K46" i="499" s="1"/>
  <c r="L46" i="499" s="1"/>
  <c r="N46" i="499"/>
  <c r="P46" i="499" s="1"/>
  <c r="X50" i="499"/>
  <c r="W50" i="499"/>
  <c r="V49" i="499"/>
  <c r="Y49" i="499" s="1"/>
  <c r="X49" i="499"/>
  <c r="D52" i="499"/>
  <c r="O51" i="499"/>
  <c r="M51" i="499"/>
  <c r="R51" i="499"/>
  <c r="U51" i="499"/>
  <c r="S51" i="499"/>
  <c r="C54" i="499"/>
  <c r="E53" i="499"/>
  <c r="H53" i="499"/>
  <c r="T53" i="499"/>
  <c r="Q45" i="498"/>
  <c r="AA45" i="498" s="1"/>
  <c r="J46" i="498" s="1"/>
  <c r="K46" i="498" s="1"/>
  <c r="L46" i="498" s="1"/>
  <c r="N46" i="498"/>
  <c r="P46" i="498" s="1"/>
  <c r="H54" i="498"/>
  <c r="E54" i="498"/>
  <c r="T54" i="498"/>
  <c r="D52" i="498"/>
  <c r="O51" i="498"/>
  <c r="M51" i="498"/>
  <c r="R51" i="498"/>
  <c r="U51" i="498"/>
  <c r="S51" i="498"/>
  <c r="V49" i="498"/>
  <c r="Y49" i="498" s="1"/>
  <c r="Z49" i="498" s="1"/>
  <c r="W50" i="498"/>
  <c r="Q46" i="497"/>
  <c r="AA46" i="497" s="1"/>
  <c r="J47" i="497" s="1"/>
  <c r="K47" i="497" s="1"/>
  <c r="L47" i="497" s="1"/>
  <c r="V49" i="497"/>
  <c r="Y49" i="497" s="1"/>
  <c r="X49" i="497"/>
  <c r="D52" i="497"/>
  <c r="O51" i="497"/>
  <c r="M51" i="497"/>
  <c r="U51" i="497"/>
  <c r="S51" i="497"/>
  <c r="R51" i="497"/>
  <c r="C54" i="497"/>
  <c r="H53" i="497"/>
  <c r="E53" i="497"/>
  <c r="T53" i="497"/>
  <c r="X50" i="497"/>
  <c r="W50" i="497"/>
  <c r="N47" i="497"/>
  <c r="P47" i="497" s="1"/>
  <c r="Q45" i="496"/>
  <c r="AA45" i="496" s="1"/>
  <c r="J46" i="496" s="1"/>
  <c r="K46" i="496" s="1"/>
  <c r="N46" i="496"/>
  <c r="P46" i="496" s="1"/>
  <c r="C53" i="496"/>
  <c r="E52" i="496"/>
  <c r="H52" i="496"/>
  <c r="T52" i="496"/>
  <c r="V49" i="496"/>
  <c r="Y49" i="496" s="1"/>
  <c r="X49" i="496"/>
  <c r="W50" i="496"/>
  <c r="X50" i="496" s="1"/>
  <c r="D52" i="496"/>
  <c r="O51" i="496"/>
  <c r="M51" i="496"/>
  <c r="R51" i="496"/>
  <c r="U51" i="496"/>
  <c r="S51" i="496"/>
  <c r="V49" i="495"/>
  <c r="Y49" i="495" s="1"/>
  <c r="W50" i="495"/>
  <c r="X49" i="495"/>
  <c r="Z49" i="495" s="1"/>
  <c r="Q46" i="495"/>
  <c r="AA46" i="495" s="1"/>
  <c r="J47" i="495" s="1"/>
  <c r="D52" i="495"/>
  <c r="O51" i="495"/>
  <c r="M51" i="495"/>
  <c r="U51" i="495"/>
  <c r="R51" i="495"/>
  <c r="S51" i="495"/>
  <c r="C54" i="494"/>
  <c r="E53" i="494"/>
  <c r="H53" i="494"/>
  <c r="T53" i="494"/>
  <c r="D52" i="494"/>
  <c r="O51" i="494"/>
  <c r="M51" i="494"/>
  <c r="R51" i="494"/>
  <c r="U51" i="494"/>
  <c r="S51" i="494"/>
  <c r="V49" i="494"/>
  <c r="Y49" i="494" s="1"/>
  <c r="X49" i="494"/>
  <c r="Z49" i="494" s="1"/>
  <c r="X50" i="494"/>
  <c r="W50" i="494"/>
  <c r="Q46" i="494"/>
  <c r="AA46" i="494" s="1"/>
  <c r="J47" i="494" s="1"/>
  <c r="N45" i="493"/>
  <c r="P45" i="493" s="1"/>
  <c r="Q45" i="493" s="1"/>
  <c r="AA45" i="493" s="1"/>
  <c r="J46" i="493" s="1"/>
  <c r="D52" i="493"/>
  <c r="O51" i="493"/>
  <c r="M51" i="493"/>
  <c r="R51" i="493"/>
  <c r="U51" i="493"/>
  <c r="S51" i="493"/>
  <c r="V49" i="493"/>
  <c r="Y49" i="493" s="1"/>
  <c r="X49" i="493"/>
  <c r="C53" i="493"/>
  <c r="E52" i="493"/>
  <c r="H52" i="493"/>
  <c r="T52" i="493"/>
  <c r="W50" i="493"/>
  <c r="X50" i="493" s="1"/>
  <c r="Q46" i="492"/>
  <c r="AA46" i="492" s="1"/>
  <c r="J47" i="492" s="1"/>
  <c r="K47" i="492" s="1"/>
  <c r="L47" i="492" s="1"/>
  <c r="W50" i="492"/>
  <c r="V49" i="492"/>
  <c r="Y49" i="492" s="1"/>
  <c r="X49" i="492"/>
  <c r="Z49" i="492" s="1"/>
  <c r="C54" i="492"/>
  <c r="E53" i="492"/>
  <c r="H53" i="492"/>
  <c r="T53" i="492"/>
  <c r="D52" i="492"/>
  <c r="O51" i="492"/>
  <c r="M51" i="492"/>
  <c r="U51" i="492"/>
  <c r="R51" i="492"/>
  <c r="S51" i="492"/>
  <c r="N47" i="492"/>
  <c r="P47" i="492" s="1"/>
  <c r="V49" i="491"/>
  <c r="Y49" i="491" s="1"/>
  <c r="C54" i="491"/>
  <c r="H53" i="491"/>
  <c r="E53" i="491"/>
  <c r="T53" i="491"/>
  <c r="D52" i="491"/>
  <c r="O51" i="491"/>
  <c r="M51" i="491"/>
  <c r="R51" i="491"/>
  <c r="U51" i="491"/>
  <c r="S51" i="491"/>
  <c r="X49" i="491"/>
  <c r="Z49" i="491" s="1"/>
  <c r="W50" i="491"/>
  <c r="K47" i="491"/>
  <c r="L47" i="491" s="1"/>
  <c r="N47" i="491"/>
  <c r="P47" i="491" s="1"/>
  <c r="Q45" i="490"/>
  <c r="AA45" i="490" s="1"/>
  <c r="J46" i="490" s="1"/>
  <c r="K46" i="490" s="1"/>
  <c r="L46" i="490" s="1"/>
  <c r="N46" i="490"/>
  <c r="P46" i="490" s="1"/>
  <c r="D52" i="490"/>
  <c r="O51" i="490"/>
  <c r="M51" i="490"/>
  <c r="R51" i="490"/>
  <c r="U51" i="490"/>
  <c r="S51" i="490"/>
  <c r="V49" i="490"/>
  <c r="Y49" i="490" s="1"/>
  <c r="X49" i="490"/>
  <c r="Z49" i="490" s="1"/>
  <c r="H54" i="490"/>
  <c r="E54" i="490"/>
  <c r="T54" i="490"/>
  <c r="W50" i="490"/>
  <c r="Z48" i="489"/>
  <c r="K46" i="488"/>
  <c r="L46" i="488" s="1"/>
  <c r="N46" i="488"/>
  <c r="P46" i="488" s="1"/>
  <c r="K46" i="489"/>
  <c r="L46" i="489" s="1"/>
  <c r="N46" i="489"/>
  <c r="P46" i="489" s="1"/>
  <c r="W50" i="489"/>
  <c r="D52" i="489"/>
  <c r="O51" i="489"/>
  <c r="M51" i="489"/>
  <c r="R51" i="489"/>
  <c r="U51" i="489"/>
  <c r="S51" i="489"/>
  <c r="E53" i="489"/>
  <c r="C54" i="489"/>
  <c r="H53" i="489"/>
  <c r="T53" i="489"/>
  <c r="V49" i="489"/>
  <c r="Y49" i="489" s="1"/>
  <c r="Z49" i="489" s="1"/>
  <c r="D52" i="488"/>
  <c r="O51" i="488"/>
  <c r="M51" i="488"/>
  <c r="R51" i="488"/>
  <c r="U51" i="488"/>
  <c r="S51" i="488"/>
  <c r="V49" i="488"/>
  <c r="Y49" i="488" s="1"/>
  <c r="X49" i="488"/>
  <c r="W50" i="488"/>
  <c r="C53" i="488"/>
  <c r="E52" i="488"/>
  <c r="H52" i="488"/>
  <c r="T52" i="488"/>
  <c r="N45" i="487"/>
  <c r="P45" i="487" s="1"/>
  <c r="Q45" i="487" s="1"/>
  <c r="AA45" i="487" s="1"/>
  <c r="J46" i="487" s="1"/>
  <c r="K46" i="487" s="1"/>
  <c r="L46" i="487" s="1"/>
  <c r="V49" i="487"/>
  <c r="Y49" i="487" s="1"/>
  <c r="D52" i="487"/>
  <c r="O51" i="487"/>
  <c r="M51" i="487"/>
  <c r="R51" i="487"/>
  <c r="U51" i="487"/>
  <c r="S51" i="487"/>
  <c r="C53" i="487"/>
  <c r="H52" i="487"/>
  <c r="E52" i="487"/>
  <c r="T52" i="487"/>
  <c r="W50" i="487"/>
  <c r="X49" i="487"/>
  <c r="Z49" i="487" s="1"/>
  <c r="N46" i="486"/>
  <c r="P46" i="486" s="1"/>
  <c r="L46" i="486"/>
  <c r="W50" i="486"/>
  <c r="X50" i="486"/>
  <c r="C54" i="486"/>
  <c r="E53" i="486"/>
  <c r="H53" i="486"/>
  <c r="T53" i="486"/>
  <c r="Z49" i="486"/>
  <c r="V49" i="486"/>
  <c r="Y49" i="486" s="1"/>
  <c r="D52" i="486"/>
  <c r="O51" i="486"/>
  <c r="M51" i="486"/>
  <c r="R51" i="486"/>
  <c r="U51" i="486"/>
  <c r="S51" i="486"/>
  <c r="Q46" i="485"/>
  <c r="AA46" i="485" s="1"/>
  <c r="J47" i="485" s="1"/>
  <c r="K47" i="485" s="1"/>
  <c r="L47" i="485" s="1"/>
  <c r="E54" i="485"/>
  <c r="H54" i="485"/>
  <c r="T54" i="485"/>
  <c r="W50" i="485"/>
  <c r="D52" i="485"/>
  <c r="O51" i="485"/>
  <c r="M51" i="485"/>
  <c r="R51" i="485"/>
  <c r="U51" i="485"/>
  <c r="S51" i="485"/>
  <c r="N47" i="485"/>
  <c r="P47" i="485" s="1"/>
  <c r="V49" i="485"/>
  <c r="Y49" i="485" s="1"/>
  <c r="X49" i="485"/>
  <c r="M42" i="4"/>
  <c r="U42" i="4"/>
  <c r="K28" i="4"/>
  <c r="L28" i="4" s="1"/>
  <c r="N28" i="4"/>
  <c r="P28" i="4" s="1"/>
  <c r="R42" i="4"/>
  <c r="S42" i="4"/>
  <c r="Z39" i="4"/>
  <c r="X40" i="4"/>
  <c r="W41" i="4"/>
  <c r="V41" i="4" s="1"/>
  <c r="Y41" i="4" s="1"/>
  <c r="O42" i="4"/>
  <c r="B46" i="4"/>
  <c r="G47" i="4"/>
  <c r="D43" i="4"/>
  <c r="A45" i="4"/>
  <c r="E47" i="4"/>
  <c r="C48" i="4"/>
  <c r="H48" i="4" s="1"/>
  <c r="V50" i="548" l="1"/>
  <c r="Y50" i="548" s="1"/>
  <c r="Z50" i="548" s="1"/>
  <c r="W51" i="548"/>
  <c r="D53" i="548"/>
  <c r="O52" i="548"/>
  <c r="M52" i="548"/>
  <c r="R52" i="548"/>
  <c r="U52" i="548"/>
  <c r="S52" i="548"/>
  <c r="Q46" i="548"/>
  <c r="AA46" i="548" s="1"/>
  <c r="J47" i="548" s="1"/>
  <c r="Q46" i="546"/>
  <c r="AA46" i="546" s="1"/>
  <c r="J47" i="546" s="1"/>
  <c r="K47" i="546" s="1"/>
  <c r="L47" i="546" s="1"/>
  <c r="W51" i="547"/>
  <c r="V50" i="547"/>
  <c r="Y50" i="547" s="1"/>
  <c r="Z50" i="547" s="1"/>
  <c r="D53" i="547"/>
  <c r="O52" i="547"/>
  <c r="M52" i="547"/>
  <c r="S52" i="547"/>
  <c r="R52" i="547"/>
  <c r="U52" i="547"/>
  <c r="H54" i="547"/>
  <c r="E54" i="547"/>
  <c r="T54" i="547"/>
  <c r="K46" i="547"/>
  <c r="L46" i="547" s="1"/>
  <c r="N46" i="547"/>
  <c r="P46" i="547" s="1"/>
  <c r="D53" i="546"/>
  <c r="O52" i="546"/>
  <c r="M52" i="546"/>
  <c r="S52" i="546"/>
  <c r="R52" i="546"/>
  <c r="U52" i="546"/>
  <c r="N46" i="545"/>
  <c r="P46" i="545" s="1"/>
  <c r="X51" i="546"/>
  <c r="W51" i="546"/>
  <c r="N47" i="546"/>
  <c r="P47" i="546" s="1"/>
  <c r="V50" i="546"/>
  <c r="Y50" i="546" s="1"/>
  <c r="Z50" i="546" s="1"/>
  <c r="L46" i="545"/>
  <c r="Z49" i="545"/>
  <c r="W51" i="545"/>
  <c r="C54" i="545"/>
  <c r="H53" i="545"/>
  <c r="E53" i="545"/>
  <c r="T53" i="545"/>
  <c r="V50" i="545"/>
  <c r="Y50" i="545" s="1"/>
  <c r="Z50" i="545" s="1"/>
  <c r="D53" i="545"/>
  <c r="O52" i="545"/>
  <c r="M52" i="545"/>
  <c r="R52" i="545"/>
  <c r="U52" i="545"/>
  <c r="S52" i="545"/>
  <c r="Q45" i="544"/>
  <c r="AA45" i="544" s="1"/>
  <c r="J46" i="544" s="1"/>
  <c r="N46" i="544" s="1"/>
  <c r="P46" i="544" s="1"/>
  <c r="Q46" i="542"/>
  <c r="AA46" i="542" s="1"/>
  <c r="J47" i="542" s="1"/>
  <c r="K47" i="542" s="1"/>
  <c r="L47" i="542" s="1"/>
  <c r="W51" i="544"/>
  <c r="D53" i="544"/>
  <c r="O52" i="544"/>
  <c r="M52" i="544"/>
  <c r="R52" i="544"/>
  <c r="U52" i="544"/>
  <c r="S52" i="544"/>
  <c r="C54" i="544"/>
  <c r="H53" i="544"/>
  <c r="E53" i="544"/>
  <c r="T53" i="544"/>
  <c r="V50" i="544"/>
  <c r="Y50" i="544" s="1"/>
  <c r="X50" i="544"/>
  <c r="Q47" i="543"/>
  <c r="AA47" i="543" s="1"/>
  <c r="J48" i="543" s="1"/>
  <c r="K48" i="543" s="1"/>
  <c r="L48" i="543" s="1"/>
  <c r="Q48" i="543" s="1"/>
  <c r="AA48" i="543" s="1"/>
  <c r="J49" i="543" s="1"/>
  <c r="N48" i="543"/>
  <c r="P48" i="543" s="1"/>
  <c r="D53" i="543"/>
  <c r="O52" i="543"/>
  <c r="M52" i="543"/>
  <c r="R52" i="543"/>
  <c r="S52" i="543"/>
  <c r="U52" i="543"/>
  <c r="W51" i="543"/>
  <c r="X51" i="543" s="1"/>
  <c r="V50" i="543"/>
  <c r="Y50" i="543" s="1"/>
  <c r="Z50" i="543" s="1"/>
  <c r="E54" i="543"/>
  <c r="H54" i="543"/>
  <c r="T54" i="543"/>
  <c r="W51" i="542"/>
  <c r="E54" i="542"/>
  <c r="H54" i="542"/>
  <c r="T54" i="542"/>
  <c r="V50" i="542"/>
  <c r="Y50" i="542" s="1"/>
  <c r="Z50" i="542" s="1"/>
  <c r="D53" i="542"/>
  <c r="O52" i="542"/>
  <c r="M52" i="542"/>
  <c r="S52" i="542"/>
  <c r="R52" i="542"/>
  <c r="U52" i="542"/>
  <c r="N47" i="542"/>
  <c r="P47" i="542" s="1"/>
  <c r="Z49" i="541"/>
  <c r="V50" i="541"/>
  <c r="Y50" i="541" s="1"/>
  <c r="E54" i="541"/>
  <c r="H54" i="541"/>
  <c r="T54" i="541"/>
  <c r="X50" i="541"/>
  <c r="Z50" i="541" s="1"/>
  <c r="W51" i="541"/>
  <c r="K47" i="541"/>
  <c r="L47" i="541" s="1"/>
  <c r="N47" i="541"/>
  <c r="P47" i="541" s="1"/>
  <c r="D53" i="541"/>
  <c r="O52" i="541"/>
  <c r="M52" i="541"/>
  <c r="R52" i="541"/>
  <c r="U52" i="541"/>
  <c r="S52" i="541"/>
  <c r="Q47" i="540"/>
  <c r="AA47" i="540" s="1"/>
  <c r="J48" i="540" s="1"/>
  <c r="K48" i="540" s="1"/>
  <c r="L48" i="540" s="1"/>
  <c r="Q48" i="540" s="1"/>
  <c r="AA48" i="540" s="1"/>
  <c r="J49" i="540" s="1"/>
  <c r="Q46" i="538"/>
  <c r="AA46" i="538" s="1"/>
  <c r="J47" i="538" s="1"/>
  <c r="K47" i="538" s="1"/>
  <c r="L47" i="538" s="1"/>
  <c r="Q47" i="538" s="1"/>
  <c r="AA47" i="538" s="1"/>
  <c r="J48" i="538" s="1"/>
  <c r="K48" i="538" s="1"/>
  <c r="L48" i="538" s="1"/>
  <c r="N48" i="540"/>
  <c r="P48" i="540" s="1"/>
  <c r="E54" i="540"/>
  <c r="H54" i="540"/>
  <c r="T54" i="540"/>
  <c r="W51" i="540"/>
  <c r="V50" i="540"/>
  <c r="Y50" i="540" s="1"/>
  <c r="Z50" i="540" s="1"/>
  <c r="D53" i="540"/>
  <c r="O52" i="540"/>
  <c r="M52" i="540"/>
  <c r="R52" i="540"/>
  <c r="S52" i="540"/>
  <c r="U52" i="540"/>
  <c r="N46" i="539"/>
  <c r="P46" i="539" s="1"/>
  <c r="Q46" i="539" s="1"/>
  <c r="AA46" i="539" s="1"/>
  <c r="J47" i="539" s="1"/>
  <c r="K47" i="539" s="1"/>
  <c r="L47" i="539" s="1"/>
  <c r="N47" i="539"/>
  <c r="P47" i="539" s="1"/>
  <c r="W51" i="539"/>
  <c r="V50" i="539"/>
  <c r="Y50" i="539" s="1"/>
  <c r="Z50" i="539" s="1"/>
  <c r="D53" i="539"/>
  <c r="O52" i="539"/>
  <c r="M52" i="539"/>
  <c r="R52" i="539"/>
  <c r="U52" i="539"/>
  <c r="S52" i="539"/>
  <c r="N46" i="537"/>
  <c r="P46" i="537" s="1"/>
  <c r="Q46" i="537" s="1"/>
  <c r="AA46" i="537" s="1"/>
  <c r="J47" i="537" s="1"/>
  <c r="N48" i="538"/>
  <c r="P48" i="538" s="1"/>
  <c r="W51" i="538"/>
  <c r="E54" i="538"/>
  <c r="H54" i="538"/>
  <c r="T54" i="538"/>
  <c r="V50" i="538"/>
  <c r="Y50" i="538" s="1"/>
  <c r="X50" i="538"/>
  <c r="Z50" i="538" s="1"/>
  <c r="D53" i="538"/>
  <c r="O52" i="538"/>
  <c r="M52" i="538"/>
  <c r="U52" i="538"/>
  <c r="R52" i="538"/>
  <c r="S52" i="538"/>
  <c r="K46" i="536"/>
  <c r="L46" i="536" s="1"/>
  <c r="N46" i="536"/>
  <c r="P46" i="536" s="1"/>
  <c r="V50" i="537"/>
  <c r="Y50" i="537" s="1"/>
  <c r="D53" i="537"/>
  <c r="O52" i="537"/>
  <c r="M52" i="537"/>
  <c r="R52" i="537"/>
  <c r="U52" i="537"/>
  <c r="S52" i="537"/>
  <c r="X50" i="537"/>
  <c r="C54" i="537"/>
  <c r="E53" i="537"/>
  <c r="H53" i="537"/>
  <c r="T53" i="537"/>
  <c r="W51" i="537"/>
  <c r="N47" i="536"/>
  <c r="P47" i="536" s="1"/>
  <c r="E54" i="536"/>
  <c r="H54" i="536"/>
  <c r="T54" i="536"/>
  <c r="V50" i="536"/>
  <c r="Y50" i="536" s="1"/>
  <c r="W51" i="536"/>
  <c r="X50" i="536"/>
  <c r="D53" i="536"/>
  <c r="O52" i="536"/>
  <c r="M52" i="536"/>
  <c r="R52" i="536"/>
  <c r="U52" i="536"/>
  <c r="S52" i="536"/>
  <c r="Z49" i="535"/>
  <c r="D53" i="535"/>
  <c r="O52" i="535"/>
  <c r="M52" i="535"/>
  <c r="R52" i="535"/>
  <c r="U52" i="535"/>
  <c r="S52" i="535"/>
  <c r="C54" i="535"/>
  <c r="E53" i="535"/>
  <c r="H53" i="535"/>
  <c r="T53" i="535"/>
  <c r="K46" i="535"/>
  <c r="L46" i="535" s="1"/>
  <c r="N46" i="535"/>
  <c r="P46" i="535" s="1"/>
  <c r="W51" i="535"/>
  <c r="X51" i="535" s="1"/>
  <c r="V50" i="535"/>
  <c r="Y50" i="535" s="1"/>
  <c r="X50" i="535"/>
  <c r="Z49" i="534"/>
  <c r="K47" i="534"/>
  <c r="L47" i="534" s="1"/>
  <c r="N47" i="534"/>
  <c r="P47" i="534" s="1"/>
  <c r="X51" i="534"/>
  <c r="W51" i="534"/>
  <c r="V50" i="534"/>
  <c r="Y50" i="534" s="1"/>
  <c r="X50" i="534"/>
  <c r="C54" i="534"/>
  <c r="H53" i="534"/>
  <c r="E53" i="534"/>
  <c r="T53" i="534"/>
  <c r="D53" i="534"/>
  <c r="O52" i="534"/>
  <c r="M52" i="534"/>
  <c r="R52" i="534"/>
  <c r="U52" i="534"/>
  <c r="S52" i="534"/>
  <c r="Q46" i="533"/>
  <c r="AA46" i="533" s="1"/>
  <c r="J47" i="533" s="1"/>
  <c r="K47" i="533" s="1"/>
  <c r="L47" i="533" s="1"/>
  <c r="N47" i="533"/>
  <c r="P47" i="533" s="1"/>
  <c r="W51" i="533"/>
  <c r="X51" i="533" s="1"/>
  <c r="V50" i="533"/>
  <c r="Y50" i="533" s="1"/>
  <c r="Z50" i="533" s="1"/>
  <c r="E54" i="533"/>
  <c r="H54" i="533"/>
  <c r="T54" i="533"/>
  <c r="D53" i="533"/>
  <c r="O52" i="533"/>
  <c r="M52" i="533"/>
  <c r="U52" i="533"/>
  <c r="R52" i="533"/>
  <c r="S52" i="533"/>
  <c r="Q46" i="531"/>
  <c r="AA46" i="531" s="1"/>
  <c r="J47" i="531" s="1"/>
  <c r="K47" i="531" s="1"/>
  <c r="L47" i="531" s="1"/>
  <c r="W51" i="532"/>
  <c r="D53" i="532"/>
  <c r="O52" i="532"/>
  <c r="M52" i="532"/>
  <c r="R52" i="532"/>
  <c r="U52" i="532"/>
  <c r="S52" i="532"/>
  <c r="E54" i="532"/>
  <c r="H54" i="532"/>
  <c r="T54" i="532"/>
  <c r="K47" i="532"/>
  <c r="L47" i="532" s="1"/>
  <c r="N47" i="532"/>
  <c r="P47" i="532" s="1"/>
  <c r="V50" i="532"/>
  <c r="Y50" i="532" s="1"/>
  <c r="Z50" i="532" s="1"/>
  <c r="W51" i="531"/>
  <c r="E54" i="531"/>
  <c r="H54" i="531"/>
  <c r="T54" i="531"/>
  <c r="N47" i="531"/>
  <c r="P47" i="531" s="1"/>
  <c r="D53" i="531"/>
  <c r="O52" i="531"/>
  <c r="M52" i="531"/>
  <c r="U52" i="531"/>
  <c r="R52" i="531"/>
  <c r="S52" i="531"/>
  <c r="V50" i="531"/>
  <c r="Y50" i="531" s="1"/>
  <c r="X50" i="531"/>
  <c r="W51" i="530"/>
  <c r="H54" i="530"/>
  <c r="E54" i="530"/>
  <c r="T54" i="530"/>
  <c r="V50" i="530"/>
  <c r="Y50" i="530" s="1"/>
  <c r="Z50" i="530" s="1"/>
  <c r="D53" i="530"/>
  <c r="O52" i="530"/>
  <c r="M52" i="530"/>
  <c r="S52" i="530"/>
  <c r="R52" i="530"/>
  <c r="U52" i="530"/>
  <c r="K47" i="530"/>
  <c r="L47" i="530" s="1"/>
  <c r="N47" i="530"/>
  <c r="P47" i="530" s="1"/>
  <c r="D53" i="529"/>
  <c r="O52" i="529"/>
  <c r="M52" i="529"/>
  <c r="U52" i="529"/>
  <c r="R52" i="529"/>
  <c r="S52" i="529"/>
  <c r="K47" i="529"/>
  <c r="L47" i="529" s="1"/>
  <c r="N47" i="529"/>
  <c r="P47" i="529" s="1"/>
  <c r="W51" i="529"/>
  <c r="V50" i="529"/>
  <c r="Y50" i="529" s="1"/>
  <c r="X50" i="529"/>
  <c r="Z50" i="529" s="1"/>
  <c r="E54" i="529"/>
  <c r="H54" i="529"/>
  <c r="T54" i="529"/>
  <c r="Z49" i="528"/>
  <c r="Q46" i="527"/>
  <c r="AA46" i="527" s="1"/>
  <c r="J47" i="527" s="1"/>
  <c r="K47" i="527" s="1"/>
  <c r="L47" i="527" s="1"/>
  <c r="Q45" i="528"/>
  <c r="AA45" i="528" s="1"/>
  <c r="J46" i="528" s="1"/>
  <c r="K46" i="528" s="1"/>
  <c r="W51" i="528"/>
  <c r="D53" i="528"/>
  <c r="O52" i="528"/>
  <c r="M52" i="528"/>
  <c r="R52" i="528"/>
  <c r="U52" i="528"/>
  <c r="S52" i="528"/>
  <c r="E54" i="528"/>
  <c r="H54" i="528"/>
  <c r="T54" i="528"/>
  <c r="V50" i="528"/>
  <c r="Y50" i="528" s="1"/>
  <c r="X50" i="528"/>
  <c r="W52" i="527"/>
  <c r="X52" i="527" s="1"/>
  <c r="H54" i="527"/>
  <c r="E54" i="527"/>
  <c r="T54" i="527"/>
  <c r="N47" i="527"/>
  <c r="P47" i="527" s="1"/>
  <c r="M53" i="527"/>
  <c r="O53" i="527"/>
  <c r="D54" i="527"/>
  <c r="U53" i="527"/>
  <c r="R53" i="527"/>
  <c r="S53" i="527"/>
  <c r="V51" i="527"/>
  <c r="Y51" i="527" s="1"/>
  <c r="X51" i="527"/>
  <c r="Z51" i="527" s="1"/>
  <c r="W51" i="526"/>
  <c r="D53" i="526"/>
  <c r="O52" i="526"/>
  <c r="M52" i="526"/>
  <c r="U52" i="526"/>
  <c r="R52" i="526"/>
  <c r="S52" i="526"/>
  <c r="K47" i="526"/>
  <c r="L47" i="526" s="1"/>
  <c r="Q47" i="526" s="1"/>
  <c r="AA47" i="526" s="1"/>
  <c r="J48" i="526" s="1"/>
  <c r="N47" i="526"/>
  <c r="P47" i="526" s="1"/>
  <c r="H54" i="526"/>
  <c r="E54" i="526"/>
  <c r="T54" i="526"/>
  <c r="V50" i="526"/>
  <c r="Y50" i="526" s="1"/>
  <c r="Z50" i="526" s="1"/>
  <c r="Q46" i="525"/>
  <c r="AA46" i="525" s="1"/>
  <c r="J47" i="525" s="1"/>
  <c r="Q46" i="524"/>
  <c r="AA46" i="524" s="1"/>
  <c r="J47" i="524" s="1"/>
  <c r="K47" i="524" s="1"/>
  <c r="L47" i="524" s="1"/>
  <c r="W51" i="525"/>
  <c r="D53" i="525"/>
  <c r="O52" i="525"/>
  <c r="M52" i="525"/>
  <c r="S52" i="525"/>
  <c r="U52" i="525"/>
  <c r="R52" i="525"/>
  <c r="V50" i="525"/>
  <c r="Y50" i="525" s="1"/>
  <c r="Z50" i="525" s="1"/>
  <c r="N48" i="525"/>
  <c r="P48" i="525" s="1"/>
  <c r="W51" i="524"/>
  <c r="H54" i="524"/>
  <c r="E54" i="524"/>
  <c r="T54" i="524"/>
  <c r="D53" i="524"/>
  <c r="O52" i="524"/>
  <c r="M52" i="524"/>
  <c r="U52" i="524"/>
  <c r="R52" i="524"/>
  <c r="S52" i="524"/>
  <c r="N47" i="524"/>
  <c r="P47" i="524" s="1"/>
  <c r="V50" i="524"/>
  <c r="Y50" i="524" s="1"/>
  <c r="X50" i="524"/>
  <c r="Q46" i="523"/>
  <c r="AA46" i="523" s="1"/>
  <c r="J47" i="523" s="1"/>
  <c r="K47" i="523" s="1"/>
  <c r="L47" i="523" s="1"/>
  <c r="Q47" i="523" s="1"/>
  <c r="AA47" i="523" s="1"/>
  <c r="J48" i="523" s="1"/>
  <c r="N47" i="523"/>
  <c r="P47" i="523" s="1"/>
  <c r="V50" i="523"/>
  <c r="Y50" i="523" s="1"/>
  <c r="W51" i="523"/>
  <c r="N46" i="521"/>
  <c r="P46" i="521" s="1"/>
  <c r="Q46" i="521" s="1"/>
  <c r="AA46" i="521" s="1"/>
  <c r="J47" i="521" s="1"/>
  <c r="X50" i="523"/>
  <c r="D53" i="523"/>
  <c r="O52" i="523"/>
  <c r="M52" i="523"/>
  <c r="U52" i="523"/>
  <c r="S52" i="523"/>
  <c r="R52" i="523"/>
  <c r="N46" i="522"/>
  <c r="P46" i="522" s="1"/>
  <c r="E54" i="523"/>
  <c r="H54" i="523"/>
  <c r="T54" i="523"/>
  <c r="Z49" i="522"/>
  <c r="L46" i="522"/>
  <c r="V50" i="522"/>
  <c r="Y50" i="522" s="1"/>
  <c r="W51" i="522"/>
  <c r="X51" i="522" s="1"/>
  <c r="D53" i="522"/>
  <c r="O52" i="522"/>
  <c r="M52" i="522"/>
  <c r="U52" i="522"/>
  <c r="R52" i="522"/>
  <c r="S52" i="522"/>
  <c r="X50" i="522"/>
  <c r="H54" i="522"/>
  <c r="E54" i="522"/>
  <c r="T54" i="522"/>
  <c r="Z49" i="521"/>
  <c r="Q46" i="520"/>
  <c r="AA46" i="520" s="1"/>
  <c r="J47" i="520" s="1"/>
  <c r="K47" i="520" s="1"/>
  <c r="L47" i="520" s="1"/>
  <c r="Q47" i="520" s="1"/>
  <c r="AA47" i="520" s="1"/>
  <c r="J48" i="520" s="1"/>
  <c r="K48" i="520" s="1"/>
  <c r="L48" i="520" s="1"/>
  <c r="W51" i="521"/>
  <c r="X51" i="521"/>
  <c r="D53" i="521"/>
  <c r="O52" i="521"/>
  <c r="M52" i="521"/>
  <c r="U52" i="521"/>
  <c r="R52" i="521"/>
  <c r="S52" i="521"/>
  <c r="V50" i="521"/>
  <c r="Y50" i="521" s="1"/>
  <c r="Z50" i="521" s="1"/>
  <c r="Z49" i="520"/>
  <c r="N48" i="520"/>
  <c r="P48" i="520" s="1"/>
  <c r="M52" i="520"/>
  <c r="D53" i="520"/>
  <c r="O52" i="520"/>
  <c r="S52" i="520"/>
  <c r="R52" i="520"/>
  <c r="U52" i="520"/>
  <c r="V50" i="520"/>
  <c r="Y50" i="520" s="1"/>
  <c r="Z50" i="520" s="1"/>
  <c r="W51" i="520"/>
  <c r="X51" i="520" s="1"/>
  <c r="Q46" i="519"/>
  <c r="AA46" i="519" s="1"/>
  <c r="J47" i="519" s="1"/>
  <c r="K47" i="519" s="1"/>
  <c r="L47" i="519" s="1"/>
  <c r="N47" i="519"/>
  <c r="P47" i="519" s="1"/>
  <c r="H54" i="519"/>
  <c r="E54" i="519"/>
  <c r="T54" i="519"/>
  <c r="M53" i="519"/>
  <c r="O53" i="519"/>
  <c r="D54" i="519"/>
  <c r="R53" i="519"/>
  <c r="U53" i="519"/>
  <c r="S53" i="519"/>
  <c r="V51" i="519"/>
  <c r="Y51" i="519" s="1"/>
  <c r="X51" i="519"/>
  <c r="Z51" i="519" s="1"/>
  <c r="W52" i="519"/>
  <c r="X52" i="519"/>
  <c r="D53" i="518"/>
  <c r="O52" i="518"/>
  <c r="M52" i="518"/>
  <c r="S52" i="518"/>
  <c r="R52" i="518"/>
  <c r="U52" i="518"/>
  <c r="W51" i="518"/>
  <c r="X51" i="518" s="1"/>
  <c r="K47" i="518"/>
  <c r="L47" i="518" s="1"/>
  <c r="N47" i="518"/>
  <c r="P47" i="518" s="1"/>
  <c r="V50" i="518"/>
  <c r="Y50" i="518" s="1"/>
  <c r="H54" i="518"/>
  <c r="E54" i="518"/>
  <c r="T54" i="518"/>
  <c r="X50" i="518"/>
  <c r="L46" i="517"/>
  <c r="N46" i="517"/>
  <c r="P46" i="517" s="1"/>
  <c r="D53" i="517"/>
  <c r="O52" i="517"/>
  <c r="M52" i="517"/>
  <c r="S52" i="517"/>
  <c r="R52" i="517"/>
  <c r="U52" i="517"/>
  <c r="W51" i="517"/>
  <c r="Z50" i="517"/>
  <c r="V50" i="517"/>
  <c r="Y50" i="517" s="1"/>
  <c r="E54" i="517"/>
  <c r="H54" i="517"/>
  <c r="T54" i="517"/>
  <c r="K48" i="516"/>
  <c r="L48" i="516" s="1"/>
  <c r="N48" i="516"/>
  <c r="P48" i="516" s="1"/>
  <c r="H54" i="516"/>
  <c r="E54" i="516"/>
  <c r="T54" i="516"/>
  <c r="D53" i="516"/>
  <c r="O52" i="516"/>
  <c r="M52" i="516"/>
  <c r="R52" i="516"/>
  <c r="U52" i="516"/>
  <c r="S52" i="516"/>
  <c r="Z50" i="516"/>
  <c r="V50" i="516"/>
  <c r="Y50" i="516" s="1"/>
  <c r="W51" i="516"/>
  <c r="X51" i="516" s="1"/>
  <c r="Q45" i="515"/>
  <c r="AA45" i="515" s="1"/>
  <c r="J46" i="515" s="1"/>
  <c r="K46" i="515" s="1"/>
  <c r="L46" i="515" s="1"/>
  <c r="N46" i="515"/>
  <c r="P46" i="515" s="1"/>
  <c r="C54" i="515"/>
  <c r="E53" i="515"/>
  <c r="H53" i="515"/>
  <c r="T53" i="515"/>
  <c r="W51" i="515"/>
  <c r="Z50" i="515"/>
  <c r="V50" i="515"/>
  <c r="Y50" i="515" s="1"/>
  <c r="D53" i="515"/>
  <c r="O52" i="515"/>
  <c r="M52" i="515"/>
  <c r="R52" i="515"/>
  <c r="U52" i="515"/>
  <c r="S52" i="515"/>
  <c r="K47" i="514"/>
  <c r="L47" i="514" s="1"/>
  <c r="N47" i="514"/>
  <c r="P47" i="514" s="1"/>
  <c r="W51" i="514"/>
  <c r="C54" i="514"/>
  <c r="H53" i="514"/>
  <c r="E53" i="514"/>
  <c r="T53" i="514"/>
  <c r="D53" i="514"/>
  <c r="O52" i="514"/>
  <c r="M52" i="514"/>
  <c r="R52" i="514"/>
  <c r="U52" i="514"/>
  <c r="S52" i="514"/>
  <c r="V50" i="514"/>
  <c r="Y50" i="514" s="1"/>
  <c r="X50" i="514"/>
  <c r="Z49" i="513"/>
  <c r="Q48" i="513"/>
  <c r="AA48" i="513" s="1"/>
  <c r="J49" i="513" s="1"/>
  <c r="W51" i="513"/>
  <c r="X51" i="513" s="1"/>
  <c r="H54" i="513"/>
  <c r="E54" i="513"/>
  <c r="T54" i="513"/>
  <c r="M52" i="513"/>
  <c r="D53" i="513"/>
  <c r="O52" i="513"/>
  <c r="U52" i="513"/>
  <c r="R52" i="513"/>
  <c r="S52" i="513"/>
  <c r="Z50" i="513"/>
  <c r="V50" i="513"/>
  <c r="Y50" i="513" s="1"/>
  <c r="Q45" i="512"/>
  <c r="AA45" i="512" s="1"/>
  <c r="J46" i="512" s="1"/>
  <c r="K46" i="512" s="1"/>
  <c r="L46" i="512" s="1"/>
  <c r="N46" i="512"/>
  <c r="P46" i="512" s="1"/>
  <c r="V50" i="512"/>
  <c r="Y50" i="512" s="1"/>
  <c r="Z50" i="512" s="1"/>
  <c r="C54" i="512"/>
  <c r="H53" i="512"/>
  <c r="E53" i="512"/>
  <c r="T53" i="512"/>
  <c r="D53" i="512"/>
  <c r="O52" i="512"/>
  <c r="M52" i="512"/>
  <c r="R52" i="512"/>
  <c r="U52" i="512"/>
  <c r="S52" i="512"/>
  <c r="W51" i="512"/>
  <c r="Q46" i="511"/>
  <c r="AA46" i="511" s="1"/>
  <c r="J47" i="511" s="1"/>
  <c r="K47" i="511" s="1"/>
  <c r="L47" i="511" s="1"/>
  <c r="N47" i="511"/>
  <c r="P47" i="511" s="1"/>
  <c r="H54" i="511"/>
  <c r="E54" i="511"/>
  <c r="T54" i="511"/>
  <c r="D53" i="511"/>
  <c r="O52" i="511"/>
  <c r="M52" i="511"/>
  <c r="U52" i="511"/>
  <c r="S52" i="511"/>
  <c r="R52" i="511"/>
  <c r="V50" i="511"/>
  <c r="Y50" i="511" s="1"/>
  <c r="W51" i="511"/>
  <c r="X51" i="511" s="1"/>
  <c r="X50" i="511"/>
  <c r="Z50" i="511" s="1"/>
  <c r="C54" i="510"/>
  <c r="H53" i="510"/>
  <c r="E53" i="510"/>
  <c r="T53" i="510"/>
  <c r="W51" i="510"/>
  <c r="V50" i="510"/>
  <c r="Y50" i="510" s="1"/>
  <c r="X50" i="510"/>
  <c r="D53" i="510"/>
  <c r="O52" i="510"/>
  <c r="M52" i="510"/>
  <c r="R52" i="510"/>
  <c r="U52" i="510"/>
  <c r="S52" i="510"/>
  <c r="Q46" i="510"/>
  <c r="AA46" i="510" s="1"/>
  <c r="J47" i="510" s="1"/>
  <c r="D53" i="509"/>
  <c r="O52" i="509"/>
  <c r="M52" i="509"/>
  <c r="R52" i="509"/>
  <c r="U52" i="509"/>
  <c r="S52" i="509"/>
  <c r="W51" i="509"/>
  <c r="K47" i="509"/>
  <c r="L47" i="509" s="1"/>
  <c r="Q47" i="509" s="1"/>
  <c r="AA47" i="509" s="1"/>
  <c r="J48" i="509" s="1"/>
  <c r="N47" i="509"/>
  <c r="P47" i="509" s="1"/>
  <c r="H54" i="509"/>
  <c r="E54" i="509"/>
  <c r="T54" i="509"/>
  <c r="V50" i="509"/>
  <c r="Y50" i="509" s="1"/>
  <c r="Z50" i="509" s="1"/>
  <c r="Z49" i="508"/>
  <c r="Q47" i="508"/>
  <c r="AA47" i="508" s="1"/>
  <c r="J48" i="508" s="1"/>
  <c r="K48" i="508" s="1"/>
  <c r="L48" i="508" s="1"/>
  <c r="N48" i="508"/>
  <c r="P48" i="508" s="1"/>
  <c r="V50" i="508"/>
  <c r="Y50" i="508" s="1"/>
  <c r="X50" i="508"/>
  <c r="Z50" i="508" s="1"/>
  <c r="D53" i="508"/>
  <c r="O52" i="508"/>
  <c r="M52" i="508"/>
  <c r="S52" i="508"/>
  <c r="U52" i="508"/>
  <c r="R52" i="508"/>
  <c r="H54" i="508"/>
  <c r="E54" i="508"/>
  <c r="T54" i="508"/>
  <c r="X51" i="508"/>
  <c r="W51" i="508"/>
  <c r="Q47" i="507"/>
  <c r="AA47" i="507" s="1"/>
  <c r="J48" i="507" s="1"/>
  <c r="K48" i="507" s="1"/>
  <c r="L48" i="507" s="1"/>
  <c r="N48" i="507"/>
  <c r="P48" i="507" s="1"/>
  <c r="V50" i="507"/>
  <c r="Y50" i="507" s="1"/>
  <c r="Z50" i="507" s="1"/>
  <c r="W51" i="507"/>
  <c r="E54" i="507"/>
  <c r="H54" i="507"/>
  <c r="T54" i="507"/>
  <c r="D53" i="507"/>
  <c r="O52" i="507"/>
  <c r="M52" i="507"/>
  <c r="R52" i="507"/>
  <c r="U52" i="507"/>
  <c r="S52" i="507"/>
  <c r="D53" i="506"/>
  <c r="O52" i="506"/>
  <c r="M52" i="506"/>
  <c r="S52" i="506"/>
  <c r="U52" i="506"/>
  <c r="R52" i="506"/>
  <c r="H54" i="506"/>
  <c r="E54" i="506"/>
  <c r="T54" i="506"/>
  <c r="W51" i="506"/>
  <c r="X51" i="506" s="1"/>
  <c r="K47" i="506"/>
  <c r="L47" i="506" s="1"/>
  <c r="N47" i="506"/>
  <c r="P47" i="506" s="1"/>
  <c r="V50" i="506"/>
  <c r="Y50" i="506" s="1"/>
  <c r="X50" i="506"/>
  <c r="N46" i="505"/>
  <c r="P46" i="505" s="1"/>
  <c r="Q46" i="505" s="1"/>
  <c r="AA46" i="505" s="1"/>
  <c r="J47" i="505" s="1"/>
  <c r="D53" i="505"/>
  <c r="O52" i="505"/>
  <c r="M52" i="505"/>
  <c r="U52" i="505"/>
  <c r="S52" i="505"/>
  <c r="R52" i="505"/>
  <c r="E54" i="505"/>
  <c r="H54" i="505"/>
  <c r="T54" i="505"/>
  <c r="W51" i="505"/>
  <c r="V50" i="505"/>
  <c r="Y50" i="505" s="1"/>
  <c r="Z50" i="505" s="1"/>
  <c r="W51" i="504"/>
  <c r="X51" i="504" s="1"/>
  <c r="E54" i="504"/>
  <c r="H54" i="504"/>
  <c r="T54" i="504"/>
  <c r="V50" i="504"/>
  <c r="Y50" i="504" s="1"/>
  <c r="D53" i="504"/>
  <c r="O52" i="504"/>
  <c r="M52" i="504"/>
  <c r="U52" i="504"/>
  <c r="R52" i="504"/>
  <c r="S52" i="504"/>
  <c r="X50" i="504"/>
  <c r="Z50" i="504" s="1"/>
  <c r="K47" i="504"/>
  <c r="L47" i="504" s="1"/>
  <c r="N47" i="504"/>
  <c r="P47" i="504" s="1"/>
  <c r="Z49" i="503"/>
  <c r="Q46" i="503"/>
  <c r="AA46" i="503" s="1"/>
  <c r="J47" i="503" s="1"/>
  <c r="K47" i="503" s="1"/>
  <c r="N47" i="503"/>
  <c r="P47" i="503" s="1"/>
  <c r="W51" i="503"/>
  <c r="D53" i="503"/>
  <c r="O52" i="503"/>
  <c r="M52" i="503"/>
  <c r="U52" i="503"/>
  <c r="R52" i="503"/>
  <c r="S52" i="503"/>
  <c r="V50" i="503"/>
  <c r="Y50" i="503" s="1"/>
  <c r="X50" i="503"/>
  <c r="Z50" i="503" s="1"/>
  <c r="H54" i="503"/>
  <c r="E54" i="503"/>
  <c r="T54" i="503"/>
  <c r="H54" i="502"/>
  <c r="E54" i="502"/>
  <c r="T54" i="502"/>
  <c r="V50" i="502"/>
  <c r="Y50" i="502" s="1"/>
  <c r="Z50" i="502" s="1"/>
  <c r="D53" i="502"/>
  <c r="O52" i="502"/>
  <c r="M52" i="502"/>
  <c r="R52" i="502"/>
  <c r="U52" i="502"/>
  <c r="S52" i="502"/>
  <c r="W51" i="502"/>
  <c r="K47" i="502"/>
  <c r="L47" i="502" s="1"/>
  <c r="N47" i="502"/>
  <c r="P47" i="502" s="1"/>
  <c r="H54" i="501"/>
  <c r="E54" i="501"/>
  <c r="T54" i="501"/>
  <c r="W51" i="501"/>
  <c r="K47" i="501"/>
  <c r="L47" i="501" s="1"/>
  <c r="N47" i="501"/>
  <c r="P47" i="501" s="1"/>
  <c r="V50" i="501"/>
  <c r="Y50" i="501" s="1"/>
  <c r="X50" i="501"/>
  <c r="Z50" i="501" s="1"/>
  <c r="D53" i="501"/>
  <c r="O52" i="501"/>
  <c r="M52" i="501"/>
  <c r="U52" i="501"/>
  <c r="R52" i="501"/>
  <c r="S52" i="501"/>
  <c r="Z49" i="500"/>
  <c r="K46" i="500"/>
  <c r="L46" i="500" s="1"/>
  <c r="N46" i="500"/>
  <c r="P46" i="500" s="1"/>
  <c r="V50" i="500"/>
  <c r="Y50" i="500" s="1"/>
  <c r="X50" i="500"/>
  <c r="Z50" i="500" s="1"/>
  <c r="W51" i="500"/>
  <c r="D53" i="500"/>
  <c r="O52" i="500"/>
  <c r="M52" i="500"/>
  <c r="R52" i="500"/>
  <c r="U52" i="500"/>
  <c r="S52" i="500"/>
  <c r="C54" i="500"/>
  <c r="E53" i="500"/>
  <c r="H53" i="500"/>
  <c r="T53" i="500"/>
  <c r="Z49" i="499"/>
  <c r="W51" i="499"/>
  <c r="V50" i="499"/>
  <c r="Y50" i="499" s="1"/>
  <c r="Z50" i="499" s="1"/>
  <c r="D53" i="499"/>
  <c r="O52" i="499"/>
  <c r="M52" i="499"/>
  <c r="R52" i="499"/>
  <c r="U52" i="499"/>
  <c r="S52" i="499"/>
  <c r="Q46" i="499"/>
  <c r="AA46" i="499" s="1"/>
  <c r="J47" i="499" s="1"/>
  <c r="E54" i="499"/>
  <c r="H54" i="499"/>
  <c r="T54" i="499"/>
  <c r="Q46" i="498"/>
  <c r="AA46" i="498" s="1"/>
  <c r="J47" i="498" s="1"/>
  <c r="K47" i="498" s="1"/>
  <c r="L47" i="498" s="1"/>
  <c r="N47" i="498"/>
  <c r="P47" i="498" s="1"/>
  <c r="W51" i="498"/>
  <c r="V50" i="498"/>
  <c r="Y50" i="498" s="1"/>
  <c r="X50" i="498"/>
  <c r="D53" i="498"/>
  <c r="O52" i="498"/>
  <c r="M52" i="498"/>
  <c r="R52" i="498"/>
  <c r="U52" i="498"/>
  <c r="S52" i="498"/>
  <c r="Z49" i="497"/>
  <c r="Q47" i="497"/>
  <c r="AA47" i="497" s="1"/>
  <c r="J48" i="497" s="1"/>
  <c r="D53" i="497"/>
  <c r="O52" i="497"/>
  <c r="M52" i="497"/>
  <c r="S52" i="497"/>
  <c r="R52" i="497"/>
  <c r="U52" i="497"/>
  <c r="H54" i="497"/>
  <c r="E54" i="497"/>
  <c r="T54" i="497"/>
  <c r="V50" i="497"/>
  <c r="Y50" i="497" s="1"/>
  <c r="Z50" i="497" s="1"/>
  <c r="W51" i="497"/>
  <c r="Z49" i="496"/>
  <c r="L46" i="496"/>
  <c r="Q46" i="496" s="1"/>
  <c r="AA46" i="496" s="1"/>
  <c r="J47" i="496" s="1"/>
  <c r="V50" i="496"/>
  <c r="Y50" i="496" s="1"/>
  <c r="Z50" i="496" s="1"/>
  <c r="W51" i="496"/>
  <c r="C54" i="496"/>
  <c r="E53" i="496"/>
  <c r="H53" i="496"/>
  <c r="T53" i="496"/>
  <c r="D53" i="496"/>
  <c r="O52" i="496"/>
  <c r="M52" i="496"/>
  <c r="R52" i="496"/>
  <c r="U52" i="496"/>
  <c r="S52" i="496"/>
  <c r="K47" i="495"/>
  <c r="L47" i="495" s="1"/>
  <c r="N47" i="495"/>
  <c r="P47" i="495" s="1"/>
  <c r="W51" i="495"/>
  <c r="V50" i="495"/>
  <c r="Y50" i="495" s="1"/>
  <c r="X50" i="495"/>
  <c r="D53" i="495"/>
  <c r="O52" i="495"/>
  <c r="M52" i="495"/>
  <c r="U52" i="495"/>
  <c r="S52" i="495"/>
  <c r="R52" i="495"/>
  <c r="D53" i="494"/>
  <c r="O52" i="494"/>
  <c r="M52" i="494"/>
  <c r="U52" i="494"/>
  <c r="R52" i="494"/>
  <c r="S52" i="494"/>
  <c r="K47" i="494"/>
  <c r="L47" i="494" s="1"/>
  <c r="N47" i="494"/>
  <c r="P47" i="494" s="1"/>
  <c r="W51" i="494"/>
  <c r="E54" i="494"/>
  <c r="H54" i="494"/>
  <c r="T54" i="494"/>
  <c r="V50" i="494"/>
  <c r="Y50" i="494" s="1"/>
  <c r="Z50" i="494" s="1"/>
  <c r="Z49" i="493"/>
  <c r="K46" i="493"/>
  <c r="L46" i="493" s="1"/>
  <c r="N46" i="493"/>
  <c r="P46" i="493" s="1"/>
  <c r="W51" i="493"/>
  <c r="V50" i="493"/>
  <c r="Y50" i="493" s="1"/>
  <c r="Z50" i="493" s="1"/>
  <c r="C54" i="493"/>
  <c r="H53" i="493"/>
  <c r="E53" i="493"/>
  <c r="T53" i="493"/>
  <c r="D53" i="493"/>
  <c r="O52" i="493"/>
  <c r="M52" i="493"/>
  <c r="R52" i="493"/>
  <c r="U52" i="493"/>
  <c r="S52" i="493"/>
  <c r="Q47" i="492"/>
  <c r="AA47" i="492" s="1"/>
  <c r="J48" i="492" s="1"/>
  <c r="K48" i="492" s="1"/>
  <c r="L48" i="492" s="1"/>
  <c r="N48" i="492"/>
  <c r="P48" i="492" s="1"/>
  <c r="D53" i="492"/>
  <c r="O52" i="492"/>
  <c r="M52" i="492"/>
  <c r="S52" i="492"/>
  <c r="U52" i="492"/>
  <c r="R52" i="492"/>
  <c r="W51" i="492"/>
  <c r="V50" i="492"/>
  <c r="Y50" i="492" s="1"/>
  <c r="E54" i="492"/>
  <c r="H54" i="492"/>
  <c r="T54" i="492"/>
  <c r="X50" i="492"/>
  <c r="Z50" i="492" s="1"/>
  <c r="Q47" i="491"/>
  <c r="AA47" i="491" s="1"/>
  <c r="J48" i="491" s="1"/>
  <c r="K48" i="491" s="1"/>
  <c r="L48" i="491" s="1"/>
  <c r="Q48" i="491" s="1"/>
  <c r="AA48" i="491" s="1"/>
  <c r="J49" i="491" s="1"/>
  <c r="W51" i="491"/>
  <c r="E54" i="491"/>
  <c r="H54" i="491"/>
  <c r="T54" i="491"/>
  <c r="N48" i="491"/>
  <c r="P48" i="491" s="1"/>
  <c r="V50" i="491"/>
  <c r="Y50" i="491" s="1"/>
  <c r="X50" i="491"/>
  <c r="D53" i="491"/>
  <c r="O52" i="491"/>
  <c r="M52" i="491"/>
  <c r="R52" i="491"/>
  <c r="U52" i="491"/>
  <c r="S52" i="491"/>
  <c r="W51" i="490"/>
  <c r="V50" i="490"/>
  <c r="Y50" i="490" s="1"/>
  <c r="D53" i="490"/>
  <c r="O52" i="490"/>
  <c r="M52" i="490"/>
  <c r="R52" i="490"/>
  <c r="U52" i="490"/>
  <c r="S52" i="490"/>
  <c r="X50" i="490"/>
  <c r="Q46" i="490"/>
  <c r="AA46" i="490" s="1"/>
  <c r="J47" i="490" s="1"/>
  <c r="Q46" i="489"/>
  <c r="AA46" i="489" s="1"/>
  <c r="J47" i="489" s="1"/>
  <c r="K47" i="489" s="1"/>
  <c r="L47" i="489" s="1"/>
  <c r="Q46" i="488"/>
  <c r="AA46" i="488" s="1"/>
  <c r="J47" i="488" s="1"/>
  <c r="K47" i="488" s="1"/>
  <c r="L47" i="488" s="1"/>
  <c r="N47" i="489"/>
  <c r="P47" i="489" s="1"/>
  <c r="H54" i="489"/>
  <c r="E54" i="489"/>
  <c r="T54" i="489"/>
  <c r="D53" i="489"/>
  <c r="M52" i="489"/>
  <c r="O52" i="489"/>
  <c r="U52" i="489"/>
  <c r="S52" i="489"/>
  <c r="R52" i="489"/>
  <c r="V50" i="489"/>
  <c r="Y50" i="489" s="1"/>
  <c r="X50" i="489"/>
  <c r="W51" i="489"/>
  <c r="Z49" i="488"/>
  <c r="N46" i="487"/>
  <c r="P46" i="487" s="1"/>
  <c r="Q46" i="487" s="1"/>
  <c r="AA46" i="487" s="1"/>
  <c r="J47" i="487" s="1"/>
  <c r="K47" i="487" s="1"/>
  <c r="L47" i="487" s="1"/>
  <c r="N47" i="488"/>
  <c r="P47" i="488" s="1"/>
  <c r="V50" i="488"/>
  <c r="Y50" i="488" s="1"/>
  <c r="C54" i="488"/>
  <c r="E53" i="488"/>
  <c r="H53" i="488"/>
  <c r="T53" i="488"/>
  <c r="W51" i="488"/>
  <c r="X51" i="488" s="1"/>
  <c r="X50" i="488"/>
  <c r="Z50" i="488" s="1"/>
  <c r="D53" i="488"/>
  <c r="O52" i="488"/>
  <c r="M52" i="488"/>
  <c r="U52" i="488"/>
  <c r="R52" i="488"/>
  <c r="S52" i="488"/>
  <c r="Q46" i="486"/>
  <c r="AA46" i="486" s="1"/>
  <c r="J47" i="486" s="1"/>
  <c r="K47" i="486" s="1"/>
  <c r="L47" i="486" s="1"/>
  <c r="V50" i="487"/>
  <c r="Y50" i="487" s="1"/>
  <c r="D53" i="487"/>
  <c r="O52" i="487"/>
  <c r="M52" i="487"/>
  <c r="R52" i="487"/>
  <c r="U52" i="487"/>
  <c r="S52" i="487"/>
  <c r="C54" i="487"/>
  <c r="H53" i="487"/>
  <c r="E53" i="487"/>
  <c r="T53" i="487"/>
  <c r="X50" i="487"/>
  <c r="Z50" i="487" s="1"/>
  <c r="W51" i="487"/>
  <c r="X51" i="487" s="1"/>
  <c r="N47" i="487"/>
  <c r="P47" i="487" s="1"/>
  <c r="D53" i="486"/>
  <c r="O52" i="486"/>
  <c r="M52" i="486"/>
  <c r="R52" i="486"/>
  <c r="U52" i="486"/>
  <c r="S52" i="486"/>
  <c r="H54" i="486"/>
  <c r="E54" i="486"/>
  <c r="T54" i="486"/>
  <c r="N47" i="486"/>
  <c r="P47" i="486" s="1"/>
  <c r="V50" i="486"/>
  <c r="Y50" i="486" s="1"/>
  <c r="Z50" i="486" s="1"/>
  <c r="W51" i="486"/>
  <c r="X51" i="486" s="1"/>
  <c r="Z49" i="485"/>
  <c r="Q47" i="485"/>
  <c r="AA47" i="485" s="1"/>
  <c r="J48" i="485" s="1"/>
  <c r="K48" i="485" s="1"/>
  <c r="L48" i="485" s="1"/>
  <c r="N48" i="485"/>
  <c r="P48" i="485" s="1"/>
  <c r="V50" i="485"/>
  <c r="Y50" i="485" s="1"/>
  <c r="X50" i="485"/>
  <c r="Z50" i="485" s="1"/>
  <c r="W51" i="485"/>
  <c r="X51" i="485" s="1"/>
  <c r="D53" i="485"/>
  <c r="O52" i="485"/>
  <c r="M52" i="485"/>
  <c r="R52" i="485"/>
  <c r="S52" i="485"/>
  <c r="U52" i="485"/>
  <c r="M43" i="4"/>
  <c r="U43" i="4"/>
  <c r="Q28" i="4"/>
  <c r="AA28" i="4" s="1"/>
  <c r="J29" i="4" s="1"/>
  <c r="R43" i="4"/>
  <c r="S43" i="4"/>
  <c r="X41" i="4"/>
  <c r="Z40" i="4"/>
  <c r="W42" i="4"/>
  <c r="V42" i="4" s="1"/>
  <c r="Y42" i="4" s="1"/>
  <c r="O43" i="4"/>
  <c r="B47" i="4"/>
  <c r="G48" i="4"/>
  <c r="D44" i="4"/>
  <c r="A46" i="4"/>
  <c r="E48" i="4"/>
  <c r="C49" i="4"/>
  <c r="H49" i="4" s="1"/>
  <c r="M53" i="548" l="1"/>
  <c r="D54" i="548"/>
  <c r="O53" i="548"/>
  <c r="R53" i="548"/>
  <c r="U53" i="548"/>
  <c r="S53" i="548"/>
  <c r="K47" i="548"/>
  <c r="L47" i="548" s="1"/>
  <c r="N47" i="548"/>
  <c r="P47" i="548" s="1"/>
  <c r="V51" i="548"/>
  <c r="Y51" i="548" s="1"/>
  <c r="X51" i="548"/>
  <c r="Z51" i="548" s="1"/>
  <c r="W52" i="548"/>
  <c r="X52" i="548" s="1"/>
  <c r="M53" i="547"/>
  <c r="D54" i="547"/>
  <c r="O53" i="547"/>
  <c r="U53" i="547"/>
  <c r="S53" i="547"/>
  <c r="R53" i="547"/>
  <c r="Q46" i="545"/>
  <c r="AA46" i="545" s="1"/>
  <c r="J47" i="545" s="1"/>
  <c r="K47" i="545" s="1"/>
  <c r="L47" i="545" s="1"/>
  <c r="Q46" i="547"/>
  <c r="AA46" i="547" s="1"/>
  <c r="J47" i="547" s="1"/>
  <c r="W52" i="547"/>
  <c r="X52" i="547" s="1"/>
  <c r="V51" i="547"/>
  <c r="Y51" i="547" s="1"/>
  <c r="X51" i="547"/>
  <c r="Z51" i="547" s="1"/>
  <c r="Q47" i="546"/>
  <c r="AA47" i="546" s="1"/>
  <c r="J48" i="546" s="1"/>
  <c r="K48" i="546" s="1"/>
  <c r="L48" i="546" s="1"/>
  <c r="N48" i="546"/>
  <c r="P48" i="546" s="1"/>
  <c r="W52" i="546"/>
  <c r="X52" i="546" s="1"/>
  <c r="V51" i="546"/>
  <c r="Y51" i="546" s="1"/>
  <c r="Z51" i="546" s="1"/>
  <c r="M53" i="546"/>
  <c r="O53" i="546"/>
  <c r="D54" i="546"/>
  <c r="U53" i="546"/>
  <c r="S53" i="546"/>
  <c r="R53" i="546"/>
  <c r="K46" i="544"/>
  <c r="L46" i="544" s="1"/>
  <c r="Q46" i="544" s="1"/>
  <c r="AA46" i="544" s="1"/>
  <c r="J47" i="544" s="1"/>
  <c r="W52" i="545"/>
  <c r="X52" i="545" s="1"/>
  <c r="M53" i="545"/>
  <c r="D54" i="545"/>
  <c r="O53" i="545"/>
  <c r="R53" i="545"/>
  <c r="U53" i="545"/>
  <c r="S53" i="545"/>
  <c r="E54" i="545"/>
  <c r="H54" i="545"/>
  <c r="T54" i="545"/>
  <c r="N47" i="545"/>
  <c r="P47" i="545" s="1"/>
  <c r="V51" i="545"/>
  <c r="Y51" i="545" s="1"/>
  <c r="X51" i="545"/>
  <c r="Z51" i="545" s="1"/>
  <c r="Z50" i="544"/>
  <c r="M53" i="544"/>
  <c r="D54" i="544"/>
  <c r="O53" i="544"/>
  <c r="R53" i="544"/>
  <c r="U53" i="544"/>
  <c r="S53" i="544"/>
  <c r="H54" i="544"/>
  <c r="E54" i="544"/>
  <c r="T54" i="544"/>
  <c r="V51" i="544"/>
  <c r="Y51" i="544" s="1"/>
  <c r="X51" i="544"/>
  <c r="W52" i="544"/>
  <c r="K49" i="543"/>
  <c r="L49" i="543" s="1"/>
  <c r="N49" i="543"/>
  <c r="P49" i="543" s="1"/>
  <c r="V51" i="543"/>
  <c r="Y51" i="543" s="1"/>
  <c r="Z51" i="543" s="1"/>
  <c r="W52" i="543"/>
  <c r="X52" i="543" s="1"/>
  <c r="M53" i="543"/>
  <c r="D54" i="543"/>
  <c r="O53" i="543"/>
  <c r="U53" i="543"/>
  <c r="R53" i="543"/>
  <c r="S53" i="543"/>
  <c r="Q47" i="542"/>
  <c r="AA47" i="542" s="1"/>
  <c r="J48" i="542" s="1"/>
  <c r="K48" i="542" s="1"/>
  <c r="L48" i="542" s="1"/>
  <c r="N48" i="542"/>
  <c r="P48" i="542" s="1"/>
  <c r="W52" i="542"/>
  <c r="X52" i="542"/>
  <c r="M53" i="542"/>
  <c r="O53" i="542"/>
  <c r="D54" i="542"/>
  <c r="U53" i="542"/>
  <c r="S53" i="542"/>
  <c r="R53" i="542"/>
  <c r="V51" i="542"/>
  <c r="Y51" i="542" s="1"/>
  <c r="X51" i="542"/>
  <c r="Z51" i="542" s="1"/>
  <c r="Q47" i="541"/>
  <c r="AA47" i="541" s="1"/>
  <c r="J48" i="541" s="1"/>
  <c r="K48" i="541" s="1"/>
  <c r="L48" i="541" s="1"/>
  <c r="N48" i="541"/>
  <c r="P48" i="541" s="1"/>
  <c r="M53" i="541"/>
  <c r="D54" i="541"/>
  <c r="O53" i="541"/>
  <c r="U53" i="541"/>
  <c r="R53" i="541"/>
  <c r="S53" i="541"/>
  <c r="W52" i="541"/>
  <c r="X52" i="541"/>
  <c r="V51" i="541"/>
  <c r="Y51" i="541" s="1"/>
  <c r="X51" i="541"/>
  <c r="K49" i="540"/>
  <c r="L49" i="540" s="1"/>
  <c r="N49" i="540"/>
  <c r="P49" i="540" s="1"/>
  <c r="M53" i="540"/>
  <c r="D54" i="540"/>
  <c r="O53" i="540"/>
  <c r="U53" i="540"/>
  <c r="R53" i="540"/>
  <c r="S53" i="540"/>
  <c r="V51" i="540"/>
  <c r="Y51" i="540" s="1"/>
  <c r="W52" i="540"/>
  <c r="X52" i="540"/>
  <c r="X51" i="540"/>
  <c r="Q46" i="536"/>
  <c r="AA46" i="536" s="1"/>
  <c r="J47" i="536" s="1"/>
  <c r="K47" i="536" s="1"/>
  <c r="L47" i="536" s="1"/>
  <c r="Q47" i="536" s="1"/>
  <c r="AA47" i="536" s="1"/>
  <c r="J48" i="536" s="1"/>
  <c r="K48" i="536" s="1"/>
  <c r="L48" i="536" s="1"/>
  <c r="Q47" i="539"/>
  <c r="AA47" i="539" s="1"/>
  <c r="J48" i="539" s="1"/>
  <c r="K48" i="539" s="1"/>
  <c r="L48" i="539" s="1"/>
  <c r="Q48" i="539" s="1"/>
  <c r="AA48" i="539" s="1"/>
  <c r="J49" i="539" s="1"/>
  <c r="N48" i="539"/>
  <c r="P48" i="539" s="1"/>
  <c r="V51" i="539"/>
  <c r="Y51" i="539" s="1"/>
  <c r="W52" i="539"/>
  <c r="X52" i="539" s="1"/>
  <c r="X51" i="539"/>
  <c r="M53" i="539"/>
  <c r="O53" i="539"/>
  <c r="D54" i="539"/>
  <c r="R53" i="539"/>
  <c r="U53" i="539"/>
  <c r="S53" i="539"/>
  <c r="Q48" i="538"/>
  <c r="AA48" i="538" s="1"/>
  <c r="J49" i="538" s="1"/>
  <c r="K49" i="538" s="1"/>
  <c r="L49" i="538" s="1"/>
  <c r="N49" i="538"/>
  <c r="P49" i="538" s="1"/>
  <c r="M53" i="538"/>
  <c r="D54" i="538"/>
  <c r="O53" i="538"/>
  <c r="S53" i="538"/>
  <c r="U53" i="538"/>
  <c r="R53" i="538"/>
  <c r="V51" i="538"/>
  <c r="Y51" i="538" s="1"/>
  <c r="X51" i="538"/>
  <c r="Z51" i="538" s="1"/>
  <c r="W52" i="538"/>
  <c r="X52" i="538" s="1"/>
  <c r="Z50" i="537"/>
  <c r="W52" i="537"/>
  <c r="X52" i="537" s="1"/>
  <c r="K47" i="537"/>
  <c r="L47" i="537" s="1"/>
  <c r="N47" i="537"/>
  <c r="P47" i="537" s="1"/>
  <c r="H54" i="537"/>
  <c r="E54" i="537"/>
  <c r="T54" i="537"/>
  <c r="M53" i="537"/>
  <c r="D54" i="537"/>
  <c r="O53" i="537"/>
  <c r="R53" i="537"/>
  <c r="U53" i="537"/>
  <c r="S53" i="537"/>
  <c r="V51" i="537"/>
  <c r="Y51" i="537" s="1"/>
  <c r="X51" i="537"/>
  <c r="Z50" i="536"/>
  <c r="N48" i="536"/>
  <c r="P48" i="536" s="1"/>
  <c r="M53" i="536"/>
  <c r="D54" i="536"/>
  <c r="O53" i="536"/>
  <c r="R53" i="536"/>
  <c r="U53" i="536"/>
  <c r="S53" i="536"/>
  <c r="V51" i="536"/>
  <c r="Y51" i="536" s="1"/>
  <c r="X51" i="536"/>
  <c r="W52" i="536"/>
  <c r="X52" i="536"/>
  <c r="Z50" i="535"/>
  <c r="Q46" i="535"/>
  <c r="AA46" i="535" s="1"/>
  <c r="J47" i="535" s="1"/>
  <c r="K47" i="535" s="1"/>
  <c r="L47" i="535" s="1"/>
  <c r="N47" i="535"/>
  <c r="P47" i="535" s="1"/>
  <c r="H54" i="535"/>
  <c r="E54" i="535"/>
  <c r="T54" i="535"/>
  <c r="W52" i="535"/>
  <c r="X52" i="535" s="1"/>
  <c r="V51" i="535"/>
  <c r="Y51" i="535" s="1"/>
  <c r="Z51" i="535" s="1"/>
  <c r="M53" i="535"/>
  <c r="D54" i="535"/>
  <c r="O53" i="535"/>
  <c r="R53" i="535"/>
  <c r="U53" i="535"/>
  <c r="S53" i="535"/>
  <c r="Z50" i="534"/>
  <c r="Q47" i="534"/>
  <c r="AA47" i="534" s="1"/>
  <c r="J48" i="534" s="1"/>
  <c r="K48" i="534" s="1"/>
  <c r="L48" i="534" s="1"/>
  <c r="N48" i="534"/>
  <c r="P48" i="534" s="1"/>
  <c r="V51" i="534"/>
  <c r="Y51" i="534" s="1"/>
  <c r="Z51" i="534" s="1"/>
  <c r="W52" i="534"/>
  <c r="X52" i="534" s="1"/>
  <c r="H54" i="534"/>
  <c r="E54" i="534"/>
  <c r="T54" i="534"/>
  <c r="M53" i="534"/>
  <c r="D54" i="534"/>
  <c r="O53" i="534"/>
  <c r="S53" i="534"/>
  <c r="R53" i="534"/>
  <c r="U53" i="534"/>
  <c r="Q47" i="533"/>
  <c r="AA47" i="533" s="1"/>
  <c r="J48" i="533" s="1"/>
  <c r="K48" i="533" s="1"/>
  <c r="L48" i="533" s="1"/>
  <c r="M53" i="533"/>
  <c r="D54" i="533"/>
  <c r="O53" i="533"/>
  <c r="U53" i="533"/>
  <c r="R53" i="533"/>
  <c r="S53" i="533"/>
  <c r="V51" i="533"/>
  <c r="Y51" i="533" s="1"/>
  <c r="Z51" i="533" s="1"/>
  <c r="W52" i="533"/>
  <c r="X52" i="533" s="1"/>
  <c r="Q47" i="532"/>
  <c r="AA47" i="532" s="1"/>
  <c r="J48" i="532" s="1"/>
  <c r="K48" i="532" s="1"/>
  <c r="L48" i="532" s="1"/>
  <c r="N48" i="532"/>
  <c r="P48" i="532" s="1"/>
  <c r="W52" i="532"/>
  <c r="X52" i="532" s="1"/>
  <c r="M53" i="532"/>
  <c r="O53" i="532"/>
  <c r="D54" i="532"/>
  <c r="U53" i="532"/>
  <c r="R53" i="532"/>
  <c r="S53" i="532"/>
  <c r="V51" i="532"/>
  <c r="Y51" i="532" s="1"/>
  <c r="X51" i="532"/>
  <c r="Z50" i="531"/>
  <c r="Q47" i="531"/>
  <c r="AA47" i="531" s="1"/>
  <c r="J48" i="531" s="1"/>
  <c r="K48" i="531" s="1"/>
  <c r="L48" i="531" s="1"/>
  <c r="N48" i="531"/>
  <c r="P48" i="531" s="1"/>
  <c r="M53" i="531"/>
  <c r="D54" i="531"/>
  <c r="O53" i="531"/>
  <c r="U53" i="531"/>
  <c r="R53" i="531"/>
  <c r="S53" i="531"/>
  <c r="V51" i="531"/>
  <c r="Y51" i="531" s="1"/>
  <c r="X51" i="531"/>
  <c r="W52" i="531"/>
  <c r="X52" i="531" s="1"/>
  <c r="Q47" i="530"/>
  <c r="AA47" i="530" s="1"/>
  <c r="J48" i="530" s="1"/>
  <c r="K48" i="530" s="1"/>
  <c r="L48" i="530" s="1"/>
  <c r="N48" i="530"/>
  <c r="P48" i="530" s="1"/>
  <c r="W52" i="530"/>
  <c r="X52" i="530" s="1"/>
  <c r="M53" i="530"/>
  <c r="D54" i="530"/>
  <c r="O53" i="530"/>
  <c r="U53" i="530"/>
  <c r="R53" i="530"/>
  <c r="S53" i="530"/>
  <c r="V51" i="530"/>
  <c r="Y51" i="530" s="1"/>
  <c r="X51" i="530"/>
  <c r="Z51" i="530" s="1"/>
  <c r="Q47" i="529"/>
  <c r="AA47" i="529" s="1"/>
  <c r="J48" i="529" s="1"/>
  <c r="N48" i="529"/>
  <c r="P48" i="529" s="1"/>
  <c r="W52" i="529"/>
  <c r="X52" i="529"/>
  <c r="V51" i="529"/>
  <c r="Y51" i="529" s="1"/>
  <c r="X51" i="529"/>
  <c r="M53" i="529"/>
  <c r="D54" i="529"/>
  <c r="O53" i="529"/>
  <c r="U53" i="529"/>
  <c r="R53" i="529"/>
  <c r="S53" i="529"/>
  <c r="Z50" i="528"/>
  <c r="N46" i="528"/>
  <c r="P46" i="528" s="1"/>
  <c r="L46" i="528"/>
  <c r="M53" i="528"/>
  <c r="D54" i="528"/>
  <c r="O53" i="528"/>
  <c r="R53" i="528"/>
  <c r="U53" i="528"/>
  <c r="S53" i="528"/>
  <c r="V51" i="528"/>
  <c r="Y51" i="528" s="1"/>
  <c r="X51" i="528"/>
  <c r="W52" i="528"/>
  <c r="X52" i="528" s="1"/>
  <c r="N47" i="528"/>
  <c r="P47" i="528" s="1"/>
  <c r="O54" i="527"/>
  <c r="M54" i="527"/>
  <c r="R54" i="527"/>
  <c r="U54" i="527"/>
  <c r="S54" i="527"/>
  <c r="Q47" i="527"/>
  <c r="AA47" i="527" s="1"/>
  <c r="J48" i="527" s="1"/>
  <c r="V52" i="527"/>
  <c r="Y52" i="527" s="1"/>
  <c r="Z52" i="527" s="1"/>
  <c r="W53" i="527"/>
  <c r="K48" i="526"/>
  <c r="L48" i="526" s="1"/>
  <c r="N48" i="526"/>
  <c r="P48" i="526" s="1"/>
  <c r="W52" i="526"/>
  <c r="X52" i="526" s="1"/>
  <c r="M53" i="526"/>
  <c r="D54" i="526"/>
  <c r="O53" i="526"/>
  <c r="U53" i="526"/>
  <c r="R53" i="526"/>
  <c r="S53" i="526"/>
  <c r="V51" i="526"/>
  <c r="Y51" i="526" s="1"/>
  <c r="X51" i="526"/>
  <c r="Z51" i="526" s="1"/>
  <c r="K47" i="525"/>
  <c r="L47" i="525" s="1"/>
  <c r="Q47" i="525" s="1"/>
  <c r="AA47" i="525" s="1"/>
  <c r="J48" i="525" s="1"/>
  <c r="K48" i="525" s="1"/>
  <c r="L48" i="525" s="1"/>
  <c r="Q48" i="525" s="1"/>
  <c r="AA48" i="525" s="1"/>
  <c r="J49" i="525" s="1"/>
  <c r="K49" i="525" s="1"/>
  <c r="L49" i="525" s="1"/>
  <c r="N49" i="525"/>
  <c r="P49" i="525" s="1"/>
  <c r="M53" i="525"/>
  <c r="D54" i="525"/>
  <c r="O53" i="525"/>
  <c r="R53" i="525"/>
  <c r="U53" i="525"/>
  <c r="S53" i="525"/>
  <c r="V51" i="525"/>
  <c r="Y51" i="525" s="1"/>
  <c r="W52" i="525"/>
  <c r="X52" i="525" s="1"/>
  <c r="X51" i="525"/>
  <c r="Z51" i="525" s="1"/>
  <c r="Z50" i="524"/>
  <c r="Q47" i="524"/>
  <c r="AA47" i="524" s="1"/>
  <c r="J48" i="524" s="1"/>
  <c r="K48" i="524" s="1"/>
  <c r="L48" i="524" s="1"/>
  <c r="N48" i="524"/>
  <c r="P48" i="524" s="1"/>
  <c r="W52" i="524"/>
  <c r="X52" i="524" s="1"/>
  <c r="V51" i="524"/>
  <c r="Y51" i="524" s="1"/>
  <c r="M53" i="524"/>
  <c r="D54" i="524"/>
  <c r="O53" i="524"/>
  <c r="U53" i="524"/>
  <c r="R53" i="524"/>
  <c r="S53" i="524"/>
  <c r="X51" i="524"/>
  <c r="Z50" i="523"/>
  <c r="K48" i="523"/>
  <c r="L48" i="523" s="1"/>
  <c r="N48" i="523"/>
  <c r="P48" i="523" s="1"/>
  <c r="M53" i="523"/>
  <c r="D54" i="523"/>
  <c r="O53" i="523"/>
  <c r="U53" i="523"/>
  <c r="R53" i="523"/>
  <c r="S53" i="523"/>
  <c r="V51" i="523"/>
  <c r="Y51" i="523" s="1"/>
  <c r="X51" i="523"/>
  <c r="Z51" i="523" s="1"/>
  <c r="Q46" i="522"/>
  <c r="AA46" i="522" s="1"/>
  <c r="J47" i="522" s="1"/>
  <c r="K47" i="522" s="1"/>
  <c r="L47" i="522" s="1"/>
  <c r="W52" i="523"/>
  <c r="Z50" i="522"/>
  <c r="M53" i="522"/>
  <c r="D54" i="522"/>
  <c r="O53" i="522"/>
  <c r="U53" i="522"/>
  <c r="R53" i="522"/>
  <c r="S53" i="522"/>
  <c r="Z51" i="522"/>
  <c r="V51" i="522"/>
  <c r="Y51" i="522" s="1"/>
  <c r="N47" i="522"/>
  <c r="P47" i="522" s="1"/>
  <c r="W52" i="522"/>
  <c r="X52" i="522"/>
  <c r="Q48" i="520"/>
  <c r="AA48" i="520" s="1"/>
  <c r="J49" i="520" s="1"/>
  <c r="K49" i="520" s="1"/>
  <c r="L49" i="520" s="1"/>
  <c r="W52" i="521"/>
  <c r="X52" i="521"/>
  <c r="M53" i="521"/>
  <c r="D54" i="521"/>
  <c r="O53" i="521"/>
  <c r="R53" i="521"/>
  <c r="U53" i="521"/>
  <c r="S53" i="521"/>
  <c r="K47" i="521"/>
  <c r="L47" i="521" s="1"/>
  <c r="N47" i="521"/>
  <c r="P47" i="521" s="1"/>
  <c r="V51" i="521"/>
  <c r="Y51" i="521" s="1"/>
  <c r="Z51" i="521" s="1"/>
  <c r="N49" i="520"/>
  <c r="P49" i="520" s="1"/>
  <c r="W52" i="520"/>
  <c r="D54" i="520"/>
  <c r="O53" i="520"/>
  <c r="M53" i="520"/>
  <c r="R53" i="520"/>
  <c r="S53" i="520"/>
  <c r="U53" i="520"/>
  <c r="V51" i="520"/>
  <c r="Y51" i="520" s="1"/>
  <c r="Z51" i="520" s="1"/>
  <c r="Q47" i="519"/>
  <c r="AA47" i="519" s="1"/>
  <c r="J48" i="519" s="1"/>
  <c r="K48" i="519" s="1"/>
  <c r="L48" i="519" s="1"/>
  <c r="N48" i="519"/>
  <c r="P48" i="519" s="1"/>
  <c r="V52" i="519"/>
  <c r="Y52" i="519" s="1"/>
  <c r="Z52" i="519" s="1"/>
  <c r="W53" i="519"/>
  <c r="M54" i="519"/>
  <c r="O54" i="519"/>
  <c r="R54" i="519"/>
  <c r="U54" i="519"/>
  <c r="S54" i="519"/>
  <c r="Z50" i="518"/>
  <c r="Q46" i="517"/>
  <c r="AA46" i="517" s="1"/>
  <c r="J47" i="517" s="1"/>
  <c r="K47" i="517" s="1"/>
  <c r="L47" i="517" s="1"/>
  <c r="Q47" i="518"/>
  <c r="AA47" i="518" s="1"/>
  <c r="J48" i="518" s="1"/>
  <c r="K48" i="518" s="1"/>
  <c r="L48" i="518" s="1"/>
  <c r="W52" i="518"/>
  <c r="X52" i="518" s="1"/>
  <c r="M53" i="518"/>
  <c r="D54" i="518"/>
  <c r="O53" i="518"/>
  <c r="U53" i="518"/>
  <c r="R53" i="518"/>
  <c r="S53" i="518"/>
  <c r="V51" i="518"/>
  <c r="Y51" i="518" s="1"/>
  <c r="Z51" i="518" s="1"/>
  <c r="V51" i="517"/>
  <c r="Y51" i="517" s="1"/>
  <c r="W52" i="517"/>
  <c r="X52" i="517" s="1"/>
  <c r="X51" i="517"/>
  <c r="Z51" i="517" s="1"/>
  <c r="N47" i="517"/>
  <c r="P47" i="517" s="1"/>
  <c r="M53" i="517"/>
  <c r="D54" i="517"/>
  <c r="O53" i="517"/>
  <c r="U53" i="517"/>
  <c r="R53" i="517"/>
  <c r="S53" i="517"/>
  <c r="Q48" i="516"/>
  <c r="AA48" i="516" s="1"/>
  <c r="J49" i="516" s="1"/>
  <c r="K49" i="516" s="1"/>
  <c r="L49" i="516" s="1"/>
  <c r="W52" i="516"/>
  <c r="X52" i="516" s="1"/>
  <c r="V51" i="516"/>
  <c r="Y51" i="516" s="1"/>
  <c r="Z51" i="516" s="1"/>
  <c r="M53" i="516"/>
  <c r="D54" i="516"/>
  <c r="O53" i="516"/>
  <c r="U53" i="516"/>
  <c r="R53" i="516"/>
  <c r="S53" i="516"/>
  <c r="M53" i="515"/>
  <c r="O53" i="515"/>
  <c r="D54" i="515"/>
  <c r="R53" i="515"/>
  <c r="U53" i="515"/>
  <c r="S53" i="515"/>
  <c r="H54" i="515"/>
  <c r="E54" i="515"/>
  <c r="T54" i="515"/>
  <c r="V51" i="515"/>
  <c r="Y51" i="515" s="1"/>
  <c r="W52" i="515"/>
  <c r="X52" i="515" s="1"/>
  <c r="X51" i="515"/>
  <c r="Z51" i="515" s="1"/>
  <c r="Q46" i="515"/>
  <c r="AA46" i="515" s="1"/>
  <c r="J47" i="515" s="1"/>
  <c r="Z50" i="514"/>
  <c r="Q47" i="514"/>
  <c r="AA47" i="514" s="1"/>
  <c r="J48" i="514" s="1"/>
  <c r="K48" i="514" s="1"/>
  <c r="L48" i="514" s="1"/>
  <c r="Q48" i="514" s="1"/>
  <c r="AA48" i="514" s="1"/>
  <c r="J49" i="514" s="1"/>
  <c r="N48" i="514"/>
  <c r="P48" i="514" s="1"/>
  <c r="H54" i="514"/>
  <c r="E54" i="514"/>
  <c r="T54" i="514"/>
  <c r="M53" i="514"/>
  <c r="O53" i="514"/>
  <c r="D54" i="514"/>
  <c r="R53" i="514"/>
  <c r="U53" i="514"/>
  <c r="S53" i="514"/>
  <c r="V51" i="514"/>
  <c r="Y51" i="514" s="1"/>
  <c r="W52" i="514"/>
  <c r="X52" i="514" s="1"/>
  <c r="X51" i="514"/>
  <c r="Z51" i="514" s="1"/>
  <c r="N49" i="513"/>
  <c r="P49" i="513" s="1"/>
  <c r="K49" i="513"/>
  <c r="L49" i="513" s="1"/>
  <c r="Q49" i="513" s="1"/>
  <c r="AA49" i="513" s="1"/>
  <c r="J50" i="513" s="1"/>
  <c r="K50" i="513" s="1"/>
  <c r="L50" i="513" s="1"/>
  <c r="Q50" i="513" s="1"/>
  <c r="AA50" i="513" s="1"/>
  <c r="J51" i="513" s="1"/>
  <c r="N50" i="513"/>
  <c r="P50" i="513" s="1"/>
  <c r="D54" i="513"/>
  <c r="O53" i="513"/>
  <c r="M53" i="513"/>
  <c r="U53" i="513"/>
  <c r="R53" i="513"/>
  <c r="S53" i="513"/>
  <c r="V51" i="513"/>
  <c r="Y51" i="513" s="1"/>
  <c r="Z51" i="513" s="1"/>
  <c r="W52" i="513"/>
  <c r="H54" i="512"/>
  <c r="E54" i="512"/>
  <c r="T54" i="512"/>
  <c r="M53" i="512"/>
  <c r="D54" i="512"/>
  <c r="O53" i="512"/>
  <c r="R53" i="512"/>
  <c r="U53" i="512"/>
  <c r="S53" i="512"/>
  <c r="V51" i="512"/>
  <c r="Y51" i="512" s="1"/>
  <c r="X51" i="512"/>
  <c r="W52" i="512"/>
  <c r="X52" i="512" s="1"/>
  <c r="Q46" i="512"/>
  <c r="AA46" i="512" s="1"/>
  <c r="J47" i="512" s="1"/>
  <c r="Q47" i="511"/>
  <c r="AA47" i="511" s="1"/>
  <c r="J48" i="511" s="1"/>
  <c r="K48" i="511" s="1"/>
  <c r="L48" i="511" s="1"/>
  <c r="W52" i="511"/>
  <c r="X52" i="511" s="1"/>
  <c r="N48" i="511"/>
  <c r="P48" i="511" s="1"/>
  <c r="V51" i="511"/>
  <c r="Y51" i="511" s="1"/>
  <c r="Z51" i="511" s="1"/>
  <c r="M53" i="511"/>
  <c r="O53" i="511"/>
  <c r="D54" i="511"/>
  <c r="R53" i="511"/>
  <c r="S53" i="511"/>
  <c r="U53" i="511"/>
  <c r="Z50" i="510"/>
  <c r="V51" i="510"/>
  <c r="Y51" i="510" s="1"/>
  <c r="M53" i="510"/>
  <c r="O53" i="510"/>
  <c r="D54" i="510"/>
  <c r="R53" i="510"/>
  <c r="U53" i="510"/>
  <c r="S53" i="510"/>
  <c r="K47" i="510"/>
  <c r="L47" i="510" s="1"/>
  <c r="N47" i="510"/>
  <c r="P47" i="510" s="1"/>
  <c r="W52" i="510"/>
  <c r="X52" i="510" s="1"/>
  <c r="X51" i="510"/>
  <c r="H54" i="510"/>
  <c r="E54" i="510"/>
  <c r="T54" i="510"/>
  <c r="K48" i="509"/>
  <c r="L48" i="509" s="1"/>
  <c r="N48" i="509"/>
  <c r="P48" i="509" s="1"/>
  <c r="V51" i="509"/>
  <c r="Y51" i="509" s="1"/>
  <c r="X51" i="509"/>
  <c r="Z51" i="509" s="1"/>
  <c r="W52" i="509"/>
  <c r="M53" i="509"/>
  <c r="O53" i="509"/>
  <c r="D54" i="509"/>
  <c r="R53" i="509"/>
  <c r="U53" i="509"/>
  <c r="S53" i="509"/>
  <c r="Q48" i="508"/>
  <c r="AA48" i="508" s="1"/>
  <c r="J49" i="508" s="1"/>
  <c r="K49" i="508" s="1"/>
  <c r="L49" i="508" s="1"/>
  <c r="W52" i="508"/>
  <c r="X52" i="508"/>
  <c r="V51" i="508"/>
  <c r="Y51" i="508" s="1"/>
  <c r="Z51" i="508" s="1"/>
  <c r="M53" i="508"/>
  <c r="D54" i="508"/>
  <c r="O53" i="508"/>
  <c r="U53" i="508"/>
  <c r="R53" i="508"/>
  <c r="S53" i="508"/>
  <c r="N49" i="508"/>
  <c r="P49" i="508" s="1"/>
  <c r="Q48" i="507"/>
  <c r="AA48" i="507" s="1"/>
  <c r="J49" i="507" s="1"/>
  <c r="K49" i="507" s="1"/>
  <c r="L49" i="507" s="1"/>
  <c r="N49" i="507"/>
  <c r="P49" i="507" s="1"/>
  <c r="V51" i="507"/>
  <c r="Y51" i="507" s="1"/>
  <c r="M53" i="507"/>
  <c r="D54" i="507"/>
  <c r="O53" i="507"/>
  <c r="U53" i="507"/>
  <c r="R53" i="507"/>
  <c r="S53" i="507"/>
  <c r="X51" i="507"/>
  <c r="W52" i="507"/>
  <c r="X52" i="507" s="1"/>
  <c r="Z50" i="506"/>
  <c r="Q47" i="506"/>
  <c r="AA47" i="506" s="1"/>
  <c r="J48" i="506" s="1"/>
  <c r="K48" i="506" s="1"/>
  <c r="L48" i="506" s="1"/>
  <c r="N47" i="505"/>
  <c r="P47" i="505" s="1"/>
  <c r="K47" i="505"/>
  <c r="L47" i="505" s="1"/>
  <c r="N48" i="506"/>
  <c r="P48" i="506" s="1"/>
  <c r="W52" i="506"/>
  <c r="X52" i="506" s="1"/>
  <c r="V51" i="506"/>
  <c r="Y51" i="506" s="1"/>
  <c r="Z51" i="506" s="1"/>
  <c r="M53" i="506"/>
  <c r="D54" i="506"/>
  <c r="O53" i="506"/>
  <c r="U53" i="506"/>
  <c r="S53" i="506"/>
  <c r="R53" i="506"/>
  <c r="W52" i="505"/>
  <c r="X52" i="505" s="1"/>
  <c r="V51" i="505"/>
  <c r="Y51" i="505" s="1"/>
  <c r="M53" i="505"/>
  <c r="D54" i="505"/>
  <c r="O53" i="505"/>
  <c r="U53" i="505"/>
  <c r="R53" i="505"/>
  <c r="S53" i="505"/>
  <c r="X51" i="505"/>
  <c r="Q47" i="504"/>
  <c r="AA47" i="504" s="1"/>
  <c r="J48" i="504" s="1"/>
  <c r="K48" i="504" s="1"/>
  <c r="L48" i="504" s="1"/>
  <c r="N48" i="504"/>
  <c r="P48" i="504" s="1"/>
  <c r="W52" i="504"/>
  <c r="X52" i="504"/>
  <c r="M53" i="504"/>
  <c r="D54" i="504"/>
  <c r="O53" i="504"/>
  <c r="U53" i="504"/>
  <c r="S53" i="504"/>
  <c r="R53" i="504"/>
  <c r="V51" i="504"/>
  <c r="Y51" i="504" s="1"/>
  <c r="Z51" i="504" s="1"/>
  <c r="L47" i="503"/>
  <c r="Q47" i="503" s="1"/>
  <c r="AA47" i="503" s="1"/>
  <c r="J48" i="503" s="1"/>
  <c r="K48" i="503" s="1"/>
  <c r="L48" i="503" s="1"/>
  <c r="M53" i="503"/>
  <c r="D54" i="503"/>
  <c r="O53" i="503"/>
  <c r="U53" i="503"/>
  <c r="S53" i="503"/>
  <c r="R53" i="503"/>
  <c r="V51" i="503"/>
  <c r="Y51" i="503" s="1"/>
  <c r="X51" i="503"/>
  <c r="Z51" i="503" s="1"/>
  <c r="W52" i="503"/>
  <c r="X52" i="503" s="1"/>
  <c r="N48" i="503"/>
  <c r="P48" i="503" s="1"/>
  <c r="Q47" i="502"/>
  <c r="AA47" i="502" s="1"/>
  <c r="J48" i="502" s="1"/>
  <c r="K48" i="502" s="1"/>
  <c r="L48" i="502" s="1"/>
  <c r="N48" i="502"/>
  <c r="P48" i="502" s="1"/>
  <c r="V51" i="502"/>
  <c r="Y51" i="502" s="1"/>
  <c r="X51" i="502"/>
  <c r="W52" i="502"/>
  <c r="M53" i="502"/>
  <c r="D54" i="502"/>
  <c r="O53" i="502"/>
  <c r="R53" i="502"/>
  <c r="U53" i="502"/>
  <c r="S53" i="502"/>
  <c r="Q47" i="501"/>
  <c r="AA47" i="501" s="1"/>
  <c r="J48" i="501" s="1"/>
  <c r="K48" i="501" s="1"/>
  <c r="L48" i="501" s="1"/>
  <c r="N48" i="501"/>
  <c r="P48" i="501" s="1"/>
  <c r="M53" i="501"/>
  <c r="D54" i="501"/>
  <c r="O53" i="501"/>
  <c r="U53" i="501"/>
  <c r="R53" i="501"/>
  <c r="S53" i="501"/>
  <c r="V51" i="501"/>
  <c r="Y51" i="501" s="1"/>
  <c r="X51" i="501"/>
  <c r="W52" i="501"/>
  <c r="X52" i="501" s="1"/>
  <c r="W52" i="500"/>
  <c r="X52" i="500" s="1"/>
  <c r="M53" i="500"/>
  <c r="D54" i="500"/>
  <c r="O53" i="500"/>
  <c r="R53" i="500"/>
  <c r="U53" i="500"/>
  <c r="S53" i="500"/>
  <c r="Q46" i="500"/>
  <c r="AA46" i="500" s="1"/>
  <c r="J47" i="500" s="1"/>
  <c r="E54" i="500"/>
  <c r="H54" i="500"/>
  <c r="T54" i="500"/>
  <c r="V51" i="500"/>
  <c r="Y51" i="500" s="1"/>
  <c r="X51" i="500"/>
  <c r="M53" i="499"/>
  <c r="D54" i="499"/>
  <c r="O53" i="499"/>
  <c r="R53" i="499"/>
  <c r="U53" i="499"/>
  <c r="S53" i="499"/>
  <c r="K47" i="499"/>
  <c r="L47" i="499" s="1"/>
  <c r="N47" i="499"/>
  <c r="P47" i="499" s="1"/>
  <c r="V51" i="499"/>
  <c r="Y51" i="499" s="1"/>
  <c r="W52" i="499"/>
  <c r="X52" i="499" s="1"/>
  <c r="X51" i="499"/>
  <c r="Z51" i="499" s="1"/>
  <c r="Z50" i="498"/>
  <c r="Q47" i="498"/>
  <c r="AA47" i="498" s="1"/>
  <c r="J48" i="498" s="1"/>
  <c r="K48" i="498" s="1"/>
  <c r="L48" i="498" s="1"/>
  <c r="N48" i="498"/>
  <c r="P48" i="498" s="1"/>
  <c r="W52" i="498"/>
  <c r="X52" i="498"/>
  <c r="V51" i="498"/>
  <c r="Y51" i="498" s="1"/>
  <c r="X51" i="498"/>
  <c r="M53" i="498"/>
  <c r="O53" i="498"/>
  <c r="D54" i="498"/>
  <c r="R53" i="498"/>
  <c r="U53" i="498"/>
  <c r="S53" i="498"/>
  <c r="W52" i="497"/>
  <c r="X52" i="497" s="1"/>
  <c r="M53" i="497"/>
  <c r="D54" i="497"/>
  <c r="O53" i="497"/>
  <c r="U53" i="497"/>
  <c r="R53" i="497"/>
  <c r="S53" i="497"/>
  <c r="K48" i="497"/>
  <c r="L48" i="497" s="1"/>
  <c r="N48" i="497"/>
  <c r="P48" i="497" s="1"/>
  <c r="V51" i="497"/>
  <c r="Y51" i="497" s="1"/>
  <c r="X51" i="497"/>
  <c r="M53" i="496"/>
  <c r="D54" i="496"/>
  <c r="O53" i="496"/>
  <c r="R53" i="496"/>
  <c r="U53" i="496"/>
  <c r="S53" i="496"/>
  <c r="H54" i="496"/>
  <c r="E54" i="496"/>
  <c r="T54" i="496"/>
  <c r="K47" i="496"/>
  <c r="L47" i="496" s="1"/>
  <c r="N47" i="496"/>
  <c r="P47" i="496" s="1"/>
  <c r="V51" i="496"/>
  <c r="Y51" i="496" s="1"/>
  <c r="X51" i="496"/>
  <c r="Z51" i="496" s="1"/>
  <c r="W52" i="496"/>
  <c r="X52" i="496" s="1"/>
  <c r="Z50" i="495"/>
  <c r="Q47" i="495"/>
  <c r="AA47" i="495" s="1"/>
  <c r="J48" i="495" s="1"/>
  <c r="K48" i="495" s="1"/>
  <c r="L48" i="495" s="1"/>
  <c r="N48" i="495"/>
  <c r="P48" i="495" s="1"/>
  <c r="W52" i="495"/>
  <c r="X52" i="495"/>
  <c r="V51" i="495"/>
  <c r="Y51" i="495" s="1"/>
  <c r="X51" i="495"/>
  <c r="M53" i="495"/>
  <c r="D54" i="495"/>
  <c r="O53" i="495"/>
  <c r="U53" i="495"/>
  <c r="S53" i="495"/>
  <c r="R53" i="495"/>
  <c r="Q47" i="494"/>
  <c r="AA47" i="494" s="1"/>
  <c r="J48" i="494" s="1"/>
  <c r="K48" i="494" s="1"/>
  <c r="L48" i="494" s="1"/>
  <c r="N48" i="494"/>
  <c r="P48" i="494" s="1"/>
  <c r="W52" i="494"/>
  <c r="X52" i="494"/>
  <c r="V51" i="494"/>
  <c r="Y51" i="494" s="1"/>
  <c r="X51" i="494"/>
  <c r="M53" i="494"/>
  <c r="D54" i="494"/>
  <c r="O53" i="494"/>
  <c r="U53" i="494"/>
  <c r="S53" i="494"/>
  <c r="R53" i="494"/>
  <c r="Q46" i="493"/>
  <c r="AA46" i="493" s="1"/>
  <c r="J47" i="493" s="1"/>
  <c r="K47" i="493" s="1"/>
  <c r="L47" i="493" s="1"/>
  <c r="W52" i="493"/>
  <c r="X52" i="493" s="1"/>
  <c r="M53" i="493"/>
  <c r="D54" i="493"/>
  <c r="O53" i="493"/>
  <c r="R53" i="493"/>
  <c r="U53" i="493"/>
  <c r="S53" i="493"/>
  <c r="E54" i="493"/>
  <c r="H54" i="493"/>
  <c r="T54" i="493"/>
  <c r="N47" i="493"/>
  <c r="P47" i="493" s="1"/>
  <c r="V51" i="493"/>
  <c r="Y51" i="493" s="1"/>
  <c r="X51" i="493"/>
  <c r="Q48" i="492"/>
  <c r="AA48" i="492" s="1"/>
  <c r="J49" i="492" s="1"/>
  <c r="N49" i="492" s="1"/>
  <c r="P49" i="492" s="1"/>
  <c r="V51" i="492"/>
  <c r="Y51" i="492" s="1"/>
  <c r="X51" i="492"/>
  <c r="Z51" i="492" s="1"/>
  <c r="W52" i="492"/>
  <c r="M53" i="492"/>
  <c r="D54" i="492"/>
  <c r="O53" i="492"/>
  <c r="R53" i="492"/>
  <c r="S53" i="492"/>
  <c r="U53" i="492"/>
  <c r="Z50" i="491"/>
  <c r="K49" i="491"/>
  <c r="L49" i="491" s="1"/>
  <c r="N49" i="491"/>
  <c r="P49" i="491" s="1"/>
  <c r="M53" i="491"/>
  <c r="O53" i="491"/>
  <c r="D54" i="491"/>
  <c r="U53" i="491"/>
  <c r="R53" i="491"/>
  <c r="S53" i="491"/>
  <c r="V51" i="491"/>
  <c r="Y51" i="491" s="1"/>
  <c r="W52" i="491"/>
  <c r="X52" i="491"/>
  <c r="X51" i="491"/>
  <c r="Z51" i="491" s="1"/>
  <c r="Z50" i="490"/>
  <c r="M53" i="490"/>
  <c r="D54" i="490"/>
  <c r="O53" i="490"/>
  <c r="R53" i="490"/>
  <c r="U53" i="490"/>
  <c r="S53" i="490"/>
  <c r="V51" i="490"/>
  <c r="Y51" i="490" s="1"/>
  <c r="K47" i="490"/>
  <c r="L47" i="490" s="1"/>
  <c r="Q47" i="490" s="1"/>
  <c r="AA47" i="490" s="1"/>
  <c r="J48" i="490" s="1"/>
  <c r="N47" i="490"/>
  <c r="P47" i="490" s="1"/>
  <c r="Q47" i="489"/>
  <c r="AA47" i="489" s="1"/>
  <c r="J48" i="489" s="1"/>
  <c r="K48" i="489" s="1"/>
  <c r="L48" i="489" s="1"/>
  <c r="W52" i="490"/>
  <c r="X52" i="490"/>
  <c r="X51" i="490"/>
  <c r="N48" i="489"/>
  <c r="P48" i="489" s="1"/>
  <c r="Z50" i="489"/>
  <c r="V51" i="489"/>
  <c r="Y51" i="489" s="1"/>
  <c r="W52" i="489"/>
  <c r="X52" i="489"/>
  <c r="X51" i="489"/>
  <c r="Z51" i="489" s="1"/>
  <c r="M53" i="489"/>
  <c r="O53" i="489"/>
  <c r="D54" i="489"/>
  <c r="U53" i="489"/>
  <c r="S53" i="489"/>
  <c r="R53" i="489"/>
  <c r="Q47" i="488"/>
  <c r="AA47" i="488" s="1"/>
  <c r="J48" i="488" s="1"/>
  <c r="K48" i="488" s="1"/>
  <c r="L48" i="488" s="1"/>
  <c r="N48" i="488"/>
  <c r="P48" i="488" s="1"/>
  <c r="H54" i="488"/>
  <c r="E54" i="488"/>
  <c r="T54" i="488"/>
  <c r="V51" i="488"/>
  <c r="Y51" i="488" s="1"/>
  <c r="Z51" i="488" s="1"/>
  <c r="W52" i="488"/>
  <c r="X52" i="488" s="1"/>
  <c r="M53" i="488"/>
  <c r="D54" i="488"/>
  <c r="O53" i="488"/>
  <c r="U53" i="488"/>
  <c r="R53" i="488"/>
  <c r="S53" i="488"/>
  <c r="Q47" i="487"/>
  <c r="AA47" i="487" s="1"/>
  <c r="J48" i="487" s="1"/>
  <c r="K48" i="487" s="1"/>
  <c r="L48" i="487" s="1"/>
  <c r="N48" i="487"/>
  <c r="P48" i="487" s="1"/>
  <c r="W52" i="487"/>
  <c r="X52" i="487" s="1"/>
  <c r="M53" i="487"/>
  <c r="D54" i="487"/>
  <c r="O53" i="487"/>
  <c r="R53" i="487"/>
  <c r="U53" i="487"/>
  <c r="S53" i="487"/>
  <c r="H54" i="487"/>
  <c r="E54" i="487"/>
  <c r="T54" i="487"/>
  <c r="V51" i="487"/>
  <c r="Y51" i="487" s="1"/>
  <c r="Z51" i="487" s="1"/>
  <c r="Q47" i="486"/>
  <c r="AA47" i="486" s="1"/>
  <c r="J48" i="486" s="1"/>
  <c r="K48" i="486" s="1"/>
  <c r="W52" i="486"/>
  <c r="X52" i="486"/>
  <c r="V51" i="486"/>
  <c r="Y51" i="486" s="1"/>
  <c r="Z51" i="486" s="1"/>
  <c r="M53" i="486"/>
  <c r="O53" i="486"/>
  <c r="D54" i="486"/>
  <c r="U53" i="486"/>
  <c r="R53" i="486"/>
  <c r="S53" i="486"/>
  <c r="W52" i="485"/>
  <c r="X52" i="485" s="1"/>
  <c r="M53" i="485"/>
  <c r="O53" i="485"/>
  <c r="D54" i="485"/>
  <c r="U53" i="485"/>
  <c r="S53" i="485"/>
  <c r="R53" i="485"/>
  <c r="V51" i="485"/>
  <c r="Y51" i="485" s="1"/>
  <c r="Z51" i="485" s="1"/>
  <c r="Q48" i="485"/>
  <c r="AA48" i="485" s="1"/>
  <c r="J49" i="485" s="1"/>
  <c r="M44" i="4"/>
  <c r="U44" i="4"/>
  <c r="K29" i="4"/>
  <c r="L29" i="4" s="1"/>
  <c r="N29" i="4"/>
  <c r="P29" i="4" s="1"/>
  <c r="S44" i="4"/>
  <c r="R44" i="4"/>
  <c r="X42" i="4"/>
  <c r="Z42" i="4" s="1"/>
  <c r="Z41" i="4"/>
  <c r="W43" i="4"/>
  <c r="V43" i="4" s="1"/>
  <c r="Y43" i="4" s="1"/>
  <c r="O44" i="4"/>
  <c r="B48" i="4"/>
  <c r="G49" i="4"/>
  <c r="D45" i="4"/>
  <c r="A47" i="4"/>
  <c r="E49" i="4"/>
  <c r="C50" i="4"/>
  <c r="H50" i="4" s="1"/>
  <c r="Q47" i="548" l="1"/>
  <c r="AA47" i="548" s="1"/>
  <c r="J48" i="548" s="1"/>
  <c r="V52" i="548"/>
  <c r="Y52" i="548" s="1"/>
  <c r="Z52" i="548" s="1"/>
  <c r="W53" i="548"/>
  <c r="O54" i="548"/>
  <c r="M54" i="548"/>
  <c r="R54" i="548"/>
  <c r="U54" i="548"/>
  <c r="S54" i="548"/>
  <c r="K47" i="547"/>
  <c r="L47" i="547" s="1"/>
  <c r="N47" i="547"/>
  <c r="P47" i="547" s="1"/>
  <c r="W53" i="547"/>
  <c r="O54" i="547"/>
  <c r="M54" i="547"/>
  <c r="U54" i="547"/>
  <c r="R54" i="547"/>
  <c r="S54" i="547"/>
  <c r="V52" i="547"/>
  <c r="Y52" i="547" s="1"/>
  <c r="Z52" i="547" s="1"/>
  <c r="Q48" i="546"/>
  <c r="AA48" i="546" s="1"/>
  <c r="J49" i="546" s="1"/>
  <c r="K49" i="546" s="1"/>
  <c r="L49" i="546" s="1"/>
  <c r="N49" i="546"/>
  <c r="P49" i="546" s="1"/>
  <c r="W53" i="546"/>
  <c r="O54" i="546"/>
  <c r="M54" i="546"/>
  <c r="S54" i="546"/>
  <c r="R54" i="546"/>
  <c r="U54" i="546"/>
  <c r="V52" i="546"/>
  <c r="Y52" i="546" s="1"/>
  <c r="Z52" i="546" s="1"/>
  <c r="Q47" i="545"/>
  <c r="AA47" i="545" s="1"/>
  <c r="J48" i="545" s="1"/>
  <c r="K48" i="545" s="1"/>
  <c r="L48" i="545" s="1"/>
  <c r="N48" i="545"/>
  <c r="P48" i="545" s="1"/>
  <c r="W53" i="545"/>
  <c r="O54" i="545"/>
  <c r="M54" i="545"/>
  <c r="R54" i="545"/>
  <c r="U54" i="545"/>
  <c r="S54" i="545"/>
  <c r="V52" i="545"/>
  <c r="Y52" i="545" s="1"/>
  <c r="Z52" i="545" s="1"/>
  <c r="Z51" i="544"/>
  <c r="V52" i="544"/>
  <c r="Y52" i="544" s="1"/>
  <c r="W53" i="544"/>
  <c r="K47" i="544"/>
  <c r="L47" i="544" s="1"/>
  <c r="N47" i="544"/>
  <c r="P47" i="544" s="1"/>
  <c r="O54" i="544"/>
  <c r="M54" i="544"/>
  <c r="R54" i="544"/>
  <c r="U54" i="544"/>
  <c r="S54" i="544"/>
  <c r="X52" i="544"/>
  <c r="Z52" i="544" s="1"/>
  <c r="Q49" i="543"/>
  <c r="AA49" i="543" s="1"/>
  <c r="J50" i="543" s="1"/>
  <c r="K50" i="543" s="1"/>
  <c r="N50" i="543"/>
  <c r="P50" i="543" s="1"/>
  <c r="V52" i="543"/>
  <c r="Y52" i="543" s="1"/>
  <c r="Z52" i="543" s="1"/>
  <c r="O54" i="543"/>
  <c r="M54" i="543"/>
  <c r="R54" i="543"/>
  <c r="U54" i="543"/>
  <c r="S54" i="543"/>
  <c r="W53" i="543"/>
  <c r="Q48" i="542"/>
  <c r="AA48" i="542" s="1"/>
  <c r="J49" i="542" s="1"/>
  <c r="K49" i="542" s="1"/>
  <c r="L49" i="542" s="1"/>
  <c r="N49" i="542"/>
  <c r="P49" i="542" s="1"/>
  <c r="W53" i="542"/>
  <c r="X53" i="542" s="1"/>
  <c r="V52" i="542"/>
  <c r="Y52" i="542" s="1"/>
  <c r="Z52" i="542" s="1"/>
  <c r="O54" i="542"/>
  <c r="M54" i="542"/>
  <c r="S54" i="542"/>
  <c r="R54" i="542"/>
  <c r="U54" i="542"/>
  <c r="Z51" i="541"/>
  <c r="Q48" i="541"/>
  <c r="AA48" i="541" s="1"/>
  <c r="J49" i="541" s="1"/>
  <c r="K49" i="541" s="1"/>
  <c r="L49" i="541" s="1"/>
  <c r="N49" i="541"/>
  <c r="P49" i="541" s="1"/>
  <c r="W53" i="541"/>
  <c r="O54" i="541"/>
  <c r="M54" i="541"/>
  <c r="S54" i="541"/>
  <c r="R54" i="541"/>
  <c r="U54" i="541"/>
  <c r="V52" i="541"/>
  <c r="Y52" i="541" s="1"/>
  <c r="Z52" i="541" s="1"/>
  <c r="Z51" i="540"/>
  <c r="Q49" i="540"/>
  <c r="AA49" i="540" s="1"/>
  <c r="J50" i="540" s="1"/>
  <c r="K50" i="540" s="1"/>
  <c r="N50" i="540"/>
  <c r="P50" i="540" s="1"/>
  <c r="V52" i="540"/>
  <c r="Y52" i="540" s="1"/>
  <c r="Z52" i="540" s="1"/>
  <c r="O54" i="540"/>
  <c r="M54" i="540"/>
  <c r="R54" i="540"/>
  <c r="S54" i="540"/>
  <c r="U54" i="540"/>
  <c r="W53" i="540"/>
  <c r="X53" i="540" s="1"/>
  <c r="Z51" i="539"/>
  <c r="K49" i="539"/>
  <c r="L49" i="539" s="1"/>
  <c r="N49" i="539"/>
  <c r="P49" i="539" s="1"/>
  <c r="V52" i="539"/>
  <c r="Y52" i="539" s="1"/>
  <c r="Z52" i="539" s="1"/>
  <c r="W53" i="539"/>
  <c r="O54" i="539"/>
  <c r="M54" i="539"/>
  <c r="R54" i="539"/>
  <c r="U54" i="539"/>
  <c r="S54" i="539"/>
  <c r="Q49" i="538"/>
  <c r="AA49" i="538" s="1"/>
  <c r="J50" i="538" s="1"/>
  <c r="K50" i="538" s="1"/>
  <c r="L50" i="538" s="1"/>
  <c r="N50" i="538"/>
  <c r="P50" i="538" s="1"/>
  <c r="V52" i="538"/>
  <c r="Y52" i="538" s="1"/>
  <c r="Z52" i="538" s="1"/>
  <c r="O54" i="538"/>
  <c r="M54" i="538"/>
  <c r="S54" i="538"/>
  <c r="U54" i="538"/>
  <c r="R54" i="538"/>
  <c r="W53" i="538"/>
  <c r="X53" i="538" s="1"/>
  <c r="Z51" i="537"/>
  <c r="Q47" i="537"/>
  <c r="AA47" i="537" s="1"/>
  <c r="J48" i="537" s="1"/>
  <c r="K48" i="537" s="1"/>
  <c r="L48" i="537" s="1"/>
  <c r="N48" i="537"/>
  <c r="P48" i="537" s="1"/>
  <c r="W53" i="537"/>
  <c r="X53" i="537" s="1"/>
  <c r="O54" i="537"/>
  <c r="M54" i="537"/>
  <c r="R54" i="537"/>
  <c r="U54" i="537"/>
  <c r="S54" i="537"/>
  <c r="V52" i="537"/>
  <c r="Y52" i="537" s="1"/>
  <c r="Z52" i="537" s="1"/>
  <c r="Z51" i="536"/>
  <c r="Q48" i="536"/>
  <c r="AA48" i="536" s="1"/>
  <c r="J49" i="536" s="1"/>
  <c r="K49" i="536" s="1"/>
  <c r="L49" i="536" s="1"/>
  <c r="N49" i="536"/>
  <c r="P49" i="536" s="1"/>
  <c r="W53" i="536"/>
  <c r="V52" i="536"/>
  <c r="Y52" i="536" s="1"/>
  <c r="Z52" i="536" s="1"/>
  <c r="O54" i="536"/>
  <c r="M54" i="536"/>
  <c r="R54" i="536"/>
  <c r="U54" i="536"/>
  <c r="S54" i="536"/>
  <c r="Q47" i="535"/>
  <c r="AA47" i="535" s="1"/>
  <c r="J48" i="535" s="1"/>
  <c r="K48" i="535" s="1"/>
  <c r="L48" i="535" s="1"/>
  <c r="N48" i="535"/>
  <c r="P48" i="535" s="1"/>
  <c r="O54" i="535"/>
  <c r="M54" i="535"/>
  <c r="R54" i="535"/>
  <c r="U54" i="535"/>
  <c r="S54" i="535"/>
  <c r="W53" i="535"/>
  <c r="V52" i="535"/>
  <c r="Y52" i="535" s="1"/>
  <c r="Z52" i="535" s="1"/>
  <c r="Q48" i="534"/>
  <c r="AA48" i="534" s="1"/>
  <c r="J49" i="534" s="1"/>
  <c r="K49" i="534" s="1"/>
  <c r="L49" i="534" s="1"/>
  <c r="Q49" i="534" s="1"/>
  <c r="AA49" i="534" s="1"/>
  <c r="J50" i="534" s="1"/>
  <c r="N49" i="534"/>
  <c r="P49" i="534" s="1"/>
  <c r="O54" i="534"/>
  <c r="M54" i="534"/>
  <c r="U54" i="534"/>
  <c r="S54" i="534"/>
  <c r="R54" i="534"/>
  <c r="V52" i="534"/>
  <c r="Y52" i="534" s="1"/>
  <c r="Z52" i="534" s="1"/>
  <c r="X53" i="534"/>
  <c r="W53" i="534"/>
  <c r="N48" i="533"/>
  <c r="P48" i="533" s="1"/>
  <c r="Q48" i="533" s="1"/>
  <c r="AA48" i="533" s="1"/>
  <c r="J49" i="533" s="1"/>
  <c r="W53" i="533"/>
  <c r="X53" i="533" s="1"/>
  <c r="V52" i="533"/>
  <c r="Y52" i="533" s="1"/>
  <c r="Z52" i="533" s="1"/>
  <c r="O54" i="533"/>
  <c r="M54" i="533"/>
  <c r="U54" i="533"/>
  <c r="R54" i="533"/>
  <c r="S54" i="533"/>
  <c r="Z51" i="532"/>
  <c r="Q48" i="532"/>
  <c r="AA48" i="532" s="1"/>
  <c r="J49" i="532" s="1"/>
  <c r="K49" i="532" s="1"/>
  <c r="L49" i="532" s="1"/>
  <c r="N49" i="532"/>
  <c r="P49" i="532" s="1"/>
  <c r="V52" i="532"/>
  <c r="Y52" i="532" s="1"/>
  <c r="Z52" i="532" s="1"/>
  <c r="W53" i="532"/>
  <c r="X53" i="532" s="1"/>
  <c r="O54" i="532"/>
  <c r="M54" i="532"/>
  <c r="R54" i="532"/>
  <c r="U54" i="532"/>
  <c r="S54" i="532"/>
  <c r="Z51" i="531"/>
  <c r="Q48" i="531"/>
  <c r="AA48" i="531" s="1"/>
  <c r="J49" i="531" s="1"/>
  <c r="K49" i="531" s="1"/>
  <c r="L49" i="531" s="1"/>
  <c r="Q49" i="531" s="1"/>
  <c r="AA49" i="531" s="1"/>
  <c r="J50" i="531" s="1"/>
  <c r="N49" i="531"/>
  <c r="P49" i="531" s="1"/>
  <c r="V52" i="531"/>
  <c r="Y52" i="531" s="1"/>
  <c r="Z52" i="531" s="1"/>
  <c r="O54" i="531"/>
  <c r="M54" i="531"/>
  <c r="R54" i="531"/>
  <c r="U54" i="531"/>
  <c r="S54" i="531"/>
  <c r="X53" i="531"/>
  <c r="W53" i="531"/>
  <c r="Q48" i="530"/>
  <c r="AA48" i="530" s="1"/>
  <c r="J49" i="530" s="1"/>
  <c r="K49" i="530" s="1"/>
  <c r="L49" i="530" s="1"/>
  <c r="N49" i="530"/>
  <c r="P49" i="530" s="1"/>
  <c r="W53" i="530"/>
  <c r="V52" i="530"/>
  <c r="Y52" i="530" s="1"/>
  <c r="Z52" i="530" s="1"/>
  <c r="O54" i="530"/>
  <c r="M54" i="530"/>
  <c r="R54" i="530"/>
  <c r="S54" i="530"/>
  <c r="U54" i="530"/>
  <c r="Z51" i="529"/>
  <c r="K48" i="529"/>
  <c r="L48" i="529" s="1"/>
  <c r="Q48" i="529" s="1"/>
  <c r="AA48" i="529" s="1"/>
  <c r="J49" i="529" s="1"/>
  <c r="Q46" i="528"/>
  <c r="AA46" i="528" s="1"/>
  <c r="J47" i="528" s="1"/>
  <c r="K47" i="528" s="1"/>
  <c r="L47" i="528" s="1"/>
  <c r="Q47" i="528" s="1"/>
  <c r="AA47" i="528" s="1"/>
  <c r="J48" i="528" s="1"/>
  <c r="K48" i="528" s="1"/>
  <c r="L48" i="528" s="1"/>
  <c r="W53" i="529"/>
  <c r="X53" i="529" s="1"/>
  <c r="V52" i="529"/>
  <c r="Y52" i="529" s="1"/>
  <c r="Z52" i="529" s="1"/>
  <c r="O54" i="529"/>
  <c r="M54" i="529"/>
  <c r="U54" i="529"/>
  <c r="R54" i="529"/>
  <c r="S54" i="529"/>
  <c r="Z51" i="528"/>
  <c r="N48" i="528"/>
  <c r="P48" i="528" s="1"/>
  <c r="W53" i="528"/>
  <c r="V52" i="528"/>
  <c r="Y52" i="528" s="1"/>
  <c r="Z52" i="528" s="1"/>
  <c r="O54" i="528"/>
  <c r="M54" i="528"/>
  <c r="R54" i="528"/>
  <c r="U54" i="528"/>
  <c r="S54" i="528"/>
  <c r="V53" i="527"/>
  <c r="Y53" i="527" s="1"/>
  <c r="X53" i="527"/>
  <c r="Z53" i="527" s="1"/>
  <c r="W54" i="527"/>
  <c r="K48" i="527"/>
  <c r="L48" i="527" s="1"/>
  <c r="N48" i="527"/>
  <c r="P48" i="527" s="1"/>
  <c r="Q48" i="526"/>
  <c r="AA48" i="526" s="1"/>
  <c r="J49" i="526" s="1"/>
  <c r="N49" i="526"/>
  <c r="P49" i="526" s="1"/>
  <c r="V52" i="526"/>
  <c r="Y52" i="526" s="1"/>
  <c r="Z52" i="526" s="1"/>
  <c r="W53" i="526"/>
  <c r="X53" i="526" s="1"/>
  <c r="O54" i="526"/>
  <c r="M54" i="526"/>
  <c r="U54" i="526"/>
  <c r="R54" i="526"/>
  <c r="S54" i="526"/>
  <c r="Q49" i="525"/>
  <c r="AA49" i="525" s="1"/>
  <c r="J50" i="525" s="1"/>
  <c r="K50" i="525" s="1"/>
  <c r="L50" i="525" s="1"/>
  <c r="N50" i="525"/>
  <c r="P50" i="525" s="1"/>
  <c r="O54" i="525"/>
  <c r="M54" i="525"/>
  <c r="R54" i="525"/>
  <c r="U54" i="525"/>
  <c r="S54" i="525"/>
  <c r="V52" i="525"/>
  <c r="Y52" i="525" s="1"/>
  <c r="Z52" i="525" s="1"/>
  <c r="X53" i="525"/>
  <c r="W53" i="525"/>
  <c r="Z51" i="524"/>
  <c r="Q48" i="524"/>
  <c r="AA48" i="524" s="1"/>
  <c r="J49" i="524" s="1"/>
  <c r="K49" i="524" s="1"/>
  <c r="L49" i="524" s="1"/>
  <c r="Q49" i="524" s="1"/>
  <c r="AA49" i="524" s="1"/>
  <c r="J50" i="524" s="1"/>
  <c r="N49" i="524"/>
  <c r="P49" i="524" s="1"/>
  <c r="W53" i="524"/>
  <c r="V52" i="524"/>
  <c r="Y52" i="524" s="1"/>
  <c r="Z52" i="524" s="1"/>
  <c r="O54" i="524"/>
  <c r="M54" i="524"/>
  <c r="U54" i="524"/>
  <c r="R54" i="524"/>
  <c r="S54" i="524"/>
  <c r="Q48" i="523"/>
  <c r="AA48" i="523" s="1"/>
  <c r="J49" i="523" s="1"/>
  <c r="K49" i="523" s="1"/>
  <c r="N49" i="523"/>
  <c r="P49" i="523" s="1"/>
  <c r="V52" i="523"/>
  <c r="Y52" i="523" s="1"/>
  <c r="O54" i="523"/>
  <c r="M54" i="523"/>
  <c r="U54" i="523"/>
  <c r="S54" i="523"/>
  <c r="R54" i="523"/>
  <c r="W53" i="523"/>
  <c r="X52" i="523"/>
  <c r="Q47" i="522"/>
  <c r="AA47" i="522" s="1"/>
  <c r="J48" i="522" s="1"/>
  <c r="K48" i="522" s="1"/>
  <c r="L48" i="522" s="1"/>
  <c r="N48" i="522"/>
  <c r="P48" i="522" s="1"/>
  <c r="V52" i="522"/>
  <c r="Y52" i="522" s="1"/>
  <c r="Z52" i="522" s="1"/>
  <c r="W53" i="522"/>
  <c r="X53" i="522" s="1"/>
  <c r="O54" i="522"/>
  <c r="M54" i="522"/>
  <c r="R54" i="522"/>
  <c r="U54" i="522"/>
  <c r="S54" i="522"/>
  <c r="Q47" i="521"/>
  <c r="AA47" i="521" s="1"/>
  <c r="J48" i="521" s="1"/>
  <c r="K48" i="521" s="1"/>
  <c r="L48" i="521" s="1"/>
  <c r="N48" i="521"/>
  <c r="P48" i="521" s="1"/>
  <c r="W53" i="521"/>
  <c r="X53" i="521" s="1"/>
  <c r="O54" i="521"/>
  <c r="M54" i="521"/>
  <c r="R54" i="521"/>
  <c r="U54" i="521"/>
  <c r="S54" i="521"/>
  <c r="V52" i="521"/>
  <c r="Y52" i="521" s="1"/>
  <c r="Z52" i="521" s="1"/>
  <c r="Q49" i="520"/>
  <c r="AA49" i="520" s="1"/>
  <c r="J50" i="520" s="1"/>
  <c r="K50" i="520" s="1"/>
  <c r="L50" i="520" s="1"/>
  <c r="X53" i="520"/>
  <c r="W53" i="520"/>
  <c r="O54" i="520"/>
  <c r="M54" i="520"/>
  <c r="S54" i="520"/>
  <c r="U54" i="520"/>
  <c r="R54" i="520"/>
  <c r="V52" i="520"/>
  <c r="Y52" i="520" s="1"/>
  <c r="N50" i="520"/>
  <c r="P50" i="520" s="1"/>
  <c r="X52" i="520"/>
  <c r="Z52" i="520" s="1"/>
  <c r="Q48" i="519"/>
  <c r="AA48" i="519" s="1"/>
  <c r="J49" i="519" s="1"/>
  <c r="K49" i="519" s="1"/>
  <c r="L49" i="519" s="1"/>
  <c r="V53" i="519"/>
  <c r="Y53" i="519" s="1"/>
  <c r="X53" i="519"/>
  <c r="W54" i="519"/>
  <c r="N48" i="518"/>
  <c r="P48" i="518" s="1"/>
  <c r="Q48" i="518" s="1"/>
  <c r="AA48" i="518" s="1"/>
  <c r="J49" i="518" s="1"/>
  <c r="O54" i="518"/>
  <c r="M54" i="518"/>
  <c r="R54" i="518"/>
  <c r="U54" i="518"/>
  <c r="S54" i="518"/>
  <c r="V52" i="518"/>
  <c r="Y52" i="518" s="1"/>
  <c r="Z52" i="518" s="1"/>
  <c r="X53" i="518"/>
  <c r="W53" i="518"/>
  <c r="Q47" i="517"/>
  <c r="AA47" i="517" s="1"/>
  <c r="J48" i="517" s="1"/>
  <c r="K48" i="517" s="1"/>
  <c r="L48" i="517" s="1"/>
  <c r="O54" i="517"/>
  <c r="M54" i="517"/>
  <c r="R54" i="517"/>
  <c r="U54" i="517"/>
  <c r="S54" i="517"/>
  <c r="N48" i="517"/>
  <c r="P48" i="517" s="1"/>
  <c r="Z52" i="517"/>
  <c r="V52" i="517"/>
  <c r="Y52" i="517" s="1"/>
  <c r="W53" i="517"/>
  <c r="X53" i="517" s="1"/>
  <c r="N49" i="516"/>
  <c r="P49" i="516" s="1"/>
  <c r="Q49" i="516" s="1"/>
  <c r="AA49" i="516" s="1"/>
  <c r="J50" i="516" s="1"/>
  <c r="K50" i="516" s="1"/>
  <c r="L50" i="516" s="1"/>
  <c r="Q50" i="516" s="1"/>
  <c r="AA50" i="516" s="1"/>
  <c r="J51" i="516" s="1"/>
  <c r="N50" i="516"/>
  <c r="P50" i="516" s="1"/>
  <c r="X53" i="516"/>
  <c r="W53" i="516"/>
  <c r="O54" i="516"/>
  <c r="M54" i="516"/>
  <c r="R54" i="516"/>
  <c r="U54" i="516"/>
  <c r="S54" i="516"/>
  <c r="V52" i="516"/>
  <c r="Y52" i="516" s="1"/>
  <c r="Z52" i="516" s="1"/>
  <c r="V52" i="515"/>
  <c r="Y52" i="515" s="1"/>
  <c r="Z52" i="515" s="1"/>
  <c r="W53" i="515"/>
  <c r="K47" i="515"/>
  <c r="L47" i="515" s="1"/>
  <c r="N47" i="515"/>
  <c r="P47" i="515" s="1"/>
  <c r="O54" i="515"/>
  <c r="M54" i="515"/>
  <c r="R54" i="515"/>
  <c r="U54" i="515"/>
  <c r="S54" i="515"/>
  <c r="K49" i="514"/>
  <c r="L49" i="514" s="1"/>
  <c r="N49" i="514"/>
  <c r="P49" i="514" s="1"/>
  <c r="W53" i="514"/>
  <c r="X53" i="514" s="1"/>
  <c r="O54" i="514"/>
  <c r="M54" i="514"/>
  <c r="R54" i="514"/>
  <c r="U54" i="514"/>
  <c r="S54" i="514"/>
  <c r="V52" i="514"/>
  <c r="Y52" i="514" s="1"/>
  <c r="Z52" i="514" s="1"/>
  <c r="K51" i="513"/>
  <c r="L51" i="513" s="1"/>
  <c r="Q51" i="513" s="1"/>
  <c r="AA51" i="513" s="1"/>
  <c r="J52" i="513" s="1"/>
  <c r="N51" i="513"/>
  <c r="P51" i="513" s="1"/>
  <c r="V52" i="513"/>
  <c r="Y52" i="513" s="1"/>
  <c r="X52" i="513"/>
  <c r="Z52" i="513" s="1"/>
  <c r="O54" i="513"/>
  <c r="M54" i="513"/>
  <c r="U54" i="513"/>
  <c r="R54" i="513"/>
  <c r="S54" i="513"/>
  <c r="W53" i="513"/>
  <c r="Z51" i="512"/>
  <c r="V52" i="512"/>
  <c r="Y52" i="512" s="1"/>
  <c r="Z52" i="512" s="1"/>
  <c r="O54" i="512"/>
  <c r="M54" i="512"/>
  <c r="R54" i="512"/>
  <c r="U54" i="512"/>
  <c r="S54" i="512"/>
  <c r="K47" i="512"/>
  <c r="L47" i="512" s="1"/>
  <c r="N47" i="512"/>
  <c r="P47" i="512" s="1"/>
  <c r="W53" i="512"/>
  <c r="Q48" i="511"/>
  <c r="AA48" i="511" s="1"/>
  <c r="J49" i="511" s="1"/>
  <c r="K49" i="511" s="1"/>
  <c r="L49" i="511" s="1"/>
  <c r="N49" i="511"/>
  <c r="P49" i="511" s="1"/>
  <c r="W53" i="511"/>
  <c r="O54" i="511"/>
  <c r="M54" i="511"/>
  <c r="U54" i="511"/>
  <c r="R54" i="511"/>
  <c r="S54" i="511"/>
  <c r="V52" i="511"/>
  <c r="Y52" i="511" s="1"/>
  <c r="Z52" i="511" s="1"/>
  <c r="Z51" i="510"/>
  <c r="Q47" i="510"/>
  <c r="AA47" i="510" s="1"/>
  <c r="J48" i="510" s="1"/>
  <c r="K48" i="510" s="1"/>
  <c r="L48" i="510" s="1"/>
  <c r="Q48" i="510" s="1"/>
  <c r="AA48" i="510" s="1"/>
  <c r="J49" i="510" s="1"/>
  <c r="N48" i="510"/>
  <c r="P48" i="510" s="1"/>
  <c r="V52" i="510"/>
  <c r="Y52" i="510" s="1"/>
  <c r="Z52" i="510" s="1"/>
  <c r="O54" i="510"/>
  <c r="M54" i="510"/>
  <c r="R54" i="510"/>
  <c r="U54" i="510"/>
  <c r="S54" i="510"/>
  <c r="W53" i="510"/>
  <c r="Q48" i="509"/>
  <c r="AA48" i="509" s="1"/>
  <c r="J49" i="509" s="1"/>
  <c r="K49" i="509" s="1"/>
  <c r="L49" i="509" s="1"/>
  <c r="N49" i="509"/>
  <c r="P49" i="509" s="1"/>
  <c r="V52" i="509"/>
  <c r="Y52" i="509" s="1"/>
  <c r="W53" i="509"/>
  <c r="X53" i="509" s="1"/>
  <c r="O54" i="509"/>
  <c r="M54" i="509"/>
  <c r="U54" i="509"/>
  <c r="R54" i="509"/>
  <c r="S54" i="509"/>
  <c r="X52" i="509"/>
  <c r="O54" i="508"/>
  <c r="M54" i="508"/>
  <c r="S54" i="508"/>
  <c r="R54" i="508"/>
  <c r="U54" i="508"/>
  <c r="Q47" i="505"/>
  <c r="AA47" i="505" s="1"/>
  <c r="J48" i="505" s="1"/>
  <c r="K48" i="505" s="1"/>
  <c r="Q49" i="508"/>
  <c r="AA49" i="508" s="1"/>
  <c r="J50" i="508" s="1"/>
  <c r="W53" i="508"/>
  <c r="V52" i="508"/>
  <c r="Y52" i="508" s="1"/>
  <c r="Z52" i="508" s="1"/>
  <c r="Z51" i="507"/>
  <c r="Q49" i="507"/>
  <c r="AA49" i="507" s="1"/>
  <c r="J50" i="507" s="1"/>
  <c r="K50" i="507" s="1"/>
  <c r="N50" i="507"/>
  <c r="P50" i="507" s="1"/>
  <c r="O54" i="507"/>
  <c r="M54" i="507"/>
  <c r="U54" i="507"/>
  <c r="R54" i="507"/>
  <c r="S54" i="507"/>
  <c r="V52" i="507"/>
  <c r="Y52" i="507" s="1"/>
  <c r="Z52" i="507" s="1"/>
  <c r="W53" i="507"/>
  <c r="Q48" i="506"/>
  <c r="AA48" i="506" s="1"/>
  <c r="J49" i="506" s="1"/>
  <c r="K49" i="506" s="1"/>
  <c r="L49" i="506" s="1"/>
  <c r="V52" i="506"/>
  <c r="Y52" i="506" s="1"/>
  <c r="Z52" i="506" s="1"/>
  <c r="M54" i="506"/>
  <c r="O54" i="506"/>
  <c r="R54" i="506"/>
  <c r="U54" i="506"/>
  <c r="S54" i="506"/>
  <c r="W53" i="506"/>
  <c r="X53" i="506" s="1"/>
  <c r="Z51" i="505"/>
  <c r="W53" i="505"/>
  <c r="V52" i="505"/>
  <c r="Y52" i="505" s="1"/>
  <c r="Z52" i="505" s="1"/>
  <c r="O54" i="505"/>
  <c r="M54" i="505"/>
  <c r="U54" i="505"/>
  <c r="R54" i="505"/>
  <c r="S54" i="505"/>
  <c r="Q48" i="504"/>
  <c r="AA48" i="504" s="1"/>
  <c r="J49" i="504" s="1"/>
  <c r="K49" i="504" s="1"/>
  <c r="L49" i="504" s="1"/>
  <c r="N49" i="504"/>
  <c r="P49" i="504" s="1"/>
  <c r="X53" i="504"/>
  <c r="W53" i="504"/>
  <c r="V52" i="504"/>
  <c r="Y52" i="504" s="1"/>
  <c r="Z52" i="504" s="1"/>
  <c r="O54" i="504"/>
  <c r="M54" i="504"/>
  <c r="R54" i="504"/>
  <c r="U54" i="504"/>
  <c r="S54" i="504"/>
  <c r="W53" i="503"/>
  <c r="Q48" i="503"/>
  <c r="AA48" i="503" s="1"/>
  <c r="J49" i="503" s="1"/>
  <c r="V52" i="503"/>
  <c r="Y52" i="503" s="1"/>
  <c r="Z52" i="503" s="1"/>
  <c r="O54" i="503"/>
  <c r="M54" i="503"/>
  <c r="U54" i="503"/>
  <c r="S54" i="503"/>
  <c r="R54" i="503"/>
  <c r="Z51" i="502"/>
  <c r="Q48" i="502"/>
  <c r="AA48" i="502" s="1"/>
  <c r="J49" i="502" s="1"/>
  <c r="K49" i="502" s="1"/>
  <c r="L49" i="502" s="1"/>
  <c r="N49" i="502"/>
  <c r="P49" i="502" s="1"/>
  <c r="V52" i="502"/>
  <c r="Y52" i="502" s="1"/>
  <c r="W53" i="502"/>
  <c r="X53" i="502" s="1"/>
  <c r="O54" i="502"/>
  <c r="M54" i="502"/>
  <c r="R54" i="502"/>
  <c r="U54" i="502"/>
  <c r="S54" i="502"/>
  <c r="X52" i="502"/>
  <c r="Z52" i="502" s="1"/>
  <c r="Z51" i="501"/>
  <c r="Q48" i="501"/>
  <c r="AA48" i="501" s="1"/>
  <c r="J49" i="501" s="1"/>
  <c r="K49" i="501" s="1"/>
  <c r="L49" i="501" s="1"/>
  <c r="N49" i="501"/>
  <c r="P49" i="501" s="1"/>
  <c r="W53" i="501"/>
  <c r="O54" i="501"/>
  <c r="M54" i="501"/>
  <c r="R54" i="501"/>
  <c r="U54" i="501"/>
  <c r="S54" i="501"/>
  <c r="V52" i="501"/>
  <c r="Y52" i="501" s="1"/>
  <c r="Z52" i="501" s="1"/>
  <c r="Z51" i="500"/>
  <c r="W53" i="500"/>
  <c r="O54" i="500"/>
  <c r="M54" i="500"/>
  <c r="R54" i="500"/>
  <c r="U54" i="500"/>
  <c r="S54" i="500"/>
  <c r="K47" i="500"/>
  <c r="L47" i="500" s="1"/>
  <c r="N47" i="500"/>
  <c r="P47" i="500" s="1"/>
  <c r="V52" i="500"/>
  <c r="Y52" i="500" s="1"/>
  <c r="Z52" i="500" s="1"/>
  <c r="Q47" i="499"/>
  <c r="AA47" i="499" s="1"/>
  <c r="J48" i="499" s="1"/>
  <c r="K48" i="499" s="1"/>
  <c r="L48" i="499" s="1"/>
  <c r="N48" i="499"/>
  <c r="P48" i="499" s="1"/>
  <c r="V52" i="499"/>
  <c r="Y52" i="499" s="1"/>
  <c r="Z52" i="499" s="1"/>
  <c r="W53" i="499"/>
  <c r="O54" i="499"/>
  <c r="M54" i="499"/>
  <c r="R54" i="499"/>
  <c r="U54" i="499"/>
  <c r="S54" i="499"/>
  <c r="Q48" i="498"/>
  <c r="AA48" i="498" s="1"/>
  <c r="J49" i="498" s="1"/>
  <c r="K49" i="498" s="1"/>
  <c r="L49" i="498" s="1"/>
  <c r="Z51" i="498"/>
  <c r="N49" i="498"/>
  <c r="P49" i="498" s="1"/>
  <c r="V52" i="498"/>
  <c r="Y52" i="498" s="1"/>
  <c r="Z52" i="498" s="1"/>
  <c r="W53" i="498"/>
  <c r="X53" i="498" s="1"/>
  <c r="O54" i="498"/>
  <c r="M54" i="498"/>
  <c r="R54" i="498"/>
  <c r="U54" i="498"/>
  <c r="S54" i="498"/>
  <c r="Z51" i="497"/>
  <c r="Q48" i="497"/>
  <c r="AA48" i="497" s="1"/>
  <c r="J49" i="497" s="1"/>
  <c r="K49" i="497" s="1"/>
  <c r="L49" i="497" s="1"/>
  <c r="N49" i="497"/>
  <c r="P49" i="497" s="1"/>
  <c r="O54" i="497"/>
  <c r="M54" i="497"/>
  <c r="S54" i="497"/>
  <c r="R54" i="497"/>
  <c r="U54" i="497"/>
  <c r="W53" i="497"/>
  <c r="V52" i="497"/>
  <c r="Y52" i="497" s="1"/>
  <c r="Z52" i="497" s="1"/>
  <c r="Q47" i="496"/>
  <c r="AA47" i="496" s="1"/>
  <c r="J48" i="496" s="1"/>
  <c r="K48" i="496" s="1"/>
  <c r="L48" i="496" s="1"/>
  <c r="N48" i="496"/>
  <c r="P48" i="496" s="1"/>
  <c r="W53" i="496"/>
  <c r="V52" i="496"/>
  <c r="Y52" i="496" s="1"/>
  <c r="Z52" i="496" s="1"/>
  <c r="O54" i="496"/>
  <c r="M54" i="496"/>
  <c r="R54" i="496"/>
  <c r="U54" i="496"/>
  <c r="S54" i="496"/>
  <c r="Z51" i="495"/>
  <c r="Q48" i="495"/>
  <c r="AA48" i="495" s="1"/>
  <c r="J49" i="495" s="1"/>
  <c r="K49" i="495" s="1"/>
  <c r="L49" i="495" s="1"/>
  <c r="N49" i="495"/>
  <c r="P49" i="495" s="1"/>
  <c r="W53" i="495"/>
  <c r="X53" i="495" s="1"/>
  <c r="O54" i="495"/>
  <c r="M54" i="495"/>
  <c r="U54" i="495"/>
  <c r="S54" i="495"/>
  <c r="R54" i="495"/>
  <c r="V52" i="495"/>
  <c r="Y52" i="495" s="1"/>
  <c r="Z52" i="495" s="1"/>
  <c r="Z51" i="494"/>
  <c r="Q48" i="494"/>
  <c r="AA48" i="494" s="1"/>
  <c r="J49" i="494" s="1"/>
  <c r="K49" i="494" s="1"/>
  <c r="L49" i="494" s="1"/>
  <c r="V52" i="494"/>
  <c r="Y52" i="494" s="1"/>
  <c r="Z52" i="494" s="1"/>
  <c r="O54" i="494"/>
  <c r="M54" i="494"/>
  <c r="U54" i="494"/>
  <c r="R54" i="494"/>
  <c r="S54" i="494"/>
  <c r="W53" i="494"/>
  <c r="X53" i="494" s="1"/>
  <c r="Z51" i="493"/>
  <c r="K49" i="492"/>
  <c r="L49" i="492" s="1"/>
  <c r="Q49" i="492" s="1"/>
  <c r="AA49" i="492" s="1"/>
  <c r="J50" i="492" s="1"/>
  <c r="K50" i="492" s="1"/>
  <c r="L50" i="492" s="1"/>
  <c r="Q47" i="493"/>
  <c r="AA47" i="493" s="1"/>
  <c r="J48" i="493" s="1"/>
  <c r="K48" i="493" s="1"/>
  <c r="L48" i="493" s="1"/>
  <c r="N48" i="493"/>
  <c r="P48" i="493" s="1"/>
  <c r="W53" i="493"/>
  <c r="O54" i="493"/>
  <c r="M54" i="493"/>
  <c r="R54" i="493"/>
  <c r="U54" i="493"/>
  <c r="S54" i="493"/>
  <c r="V52" i="493"/>
  <c r="Y52" i="493" s="1"/>
  <c r="Z52" i="493" s="1"/>
  <c r="N50" i="492"/>
  <c r="P50" i="492" s="1"/>
  <c r="V52" i="492"/>
  <c r="Y52" i="492" s="1"/>
  <c r="W53" i="492"/>
  <c r="O54" i="492"/>
  <c r="M54" i="492"/>
  <c r="S54" i="492"/>
  <c r="R54" i="492"/>
  <c r="U54" i="492"/>
  <c r="X52" i="492"/>
  <c r="Q49" i="491"/>
  <c r="AA49" i="491" s="1"/>
  <c r="J50" i="491" s="1"/>
  <c r="K50" i="491" s="1"/>
  <c r="L50" i="491" s="1"/>
  <c r="Q50" i="491" s="1"/>
  <c r="AA50" i="491" s="1"/>
  <c r="J51" i="491" s="1"/>
  <c r="N50" i="491"/>
  <c r="P50" i="491" s="1"/>
  <c r="W53" i="491"/>
  <c r="V52" i="491"/>
  <c r="Y52" i="491" s="1"/>
  <c r="Z52" i="491" s="1"/>
  <c r="O54" i="491"/>
  <c r="M54" i="491"/>
  <c r="U54" i="491"/>
  <c r="R54" i="491"/>
  <c r="S54" i="491"/>
  <c r="Z51" i="490"/>
  <c r="K48" i="490"/>
  <c r="L48" i="490" s="1"/>
  <c r="N48" i="490"/>
  <c r="P48" i="490" s="1"/>
  <c r="V52" i="490"/>
  <c r="Y52" i="490" s="1"/>
  <c r="Z52" i="490" s="1"/>
  <c r="W53" i="490"/>
  <c r="O54" i="490"/>
  <c r="M54" i="490"/>
  <c r="R54" i="490"/>
  <c r="U54" i="490"/>
  <c r="S54" i="490"/>
  <c r="Q48" i="489"/>
  <c r="AA48" i="489" s="1"/>
  <c r="J49" i="489" s="1"/>
  <c r="V52" i="489"/>
  <c r="Y52" i="489" s="1"/>
  <c r="Z52" i="489" s="1"/>
  <c r="O54" i="489"/>
  <c r="M54" i="489"/>
  <c r="R54" i="489"/>
  <c r="U54" i="489"/>
  <c r="S54" i="489"/>
  <c r="W53" i="489"/>
  <c r="X53" i="489" s="1"/>
  <c r="Q48" i="488"/>
  <c r="AA48" i="488" s="1"/>
  <c r="J49" i="488" s="1"/>
  <c r="K49" i="488" s="1"/>
  <c r="L49" i="488" s="1"/>
  <c r="N49" i="488"/>
  <c r="P49" i="488" s="1"/>
  <c r="W53" i="488"/>
  <c r="O54" i="488"/>
  <c r="M54" i="488"/>
  <c r="R54" i="488"/>
  <c r="S54" i="488"/>
  <c r="U54" i="488"/>
  <c r="V52" i="488"/>
  <c r="Y52" i="488" s="1"/>
  <c r="Z52" i="488" s="1"/>
  <c r="Q48" i="487"/>
  <c r="AA48" i="487" s="1"/>
  <c r="J49" i="487" s="1"/>
  <c r="K49" i="487" s="1"/>
  <c r="L49" i="487" s="1"/>
  <c r="O54" i="487"/>
  <c r="M54" i="487"/>
  <c r="R54" i="487"/>
  <c r="U54" i="487"/>
  <c r="S54" i="487"/>
  <c r="V52" i="487"/>
  <c r="Y52" i="487" s="1"/>
  <c r="Z52" i="487" s="1"/>
  <c r="X53" i="487"/>
  <c r="W53" i="487"/>
  <c r="N49" i="487"/>
  <c r="P49" i="487" s="1"/>
  <c r="N48" i="486"/>
  <c r="P48" i="486" s="1"/>
  <c r="L48" i="486"/>
  <c r="Q48" i="486" s="1"/>
  <c r="AA48" i="486" s="1"/>
  <c r="J49" i="486" s="1"/>
  <c r="K49" i="486" s="1"/>
  <c r="L49" i="486" s="1"/>
  <c r="W53" i="486"/>
  <c r="V52" i="486"/>
  <c r="Y52" i="486" s="1"/>
  <c r="Z52" i="486" s="1"/>
  <c r="O54" i="486"/>
  <c r="M54" i="486"/>
  <c r="U54" i="486"/>
  <c r="S54" i="486"/>
  <c r="R54" i="486"/>
  <c r="K49" i="485"/>
  <c r="L49" i="485" s="1"/>
  <c r="N49" i="485"/>
  <c r="P49" i="485" s="1"/>
  <c r="W53" i="485"/>
  <c r="X53" i="485" s="1"/>
  <c r="V52" i="485"/>
  <c r="Y52" i="485" s="1"/>
  <c r="Z52" i="485" s="1"/>
  <c r="O54" i="485"/>
  <c r="M54" i="485"/>
  <c r="R54" i="485"/>
  <c r="S54" i="485"/>
  <c r="U54" i="485"/>
  <c r="M45" i="4"/>
  <c r="U45" i="4"/>
  <c r="Q29" i="4"/>
  <c r="AA29" i="4" s="1"/>
  <c r="J30" i="4" s="1"/>
  <c r="K30" i="4" s="1"/>
  <c r="L30" i="4" s="1"/>
  <c r="R45" i="4"/>
  <c r="S45" i="4"/>
  <c r="X43" i="4"/>
  <c r="Z43" i="4" s="1"/>
  <c r="W44" i="4"/>
  <c r="V44" i="4" s="1"/>
  <c r="Y44" i="4" s="1"/>
  <c r="O45" i="4"/>
  <c r="B49" i="4"/>
  <c r="G50" i="4"/>
  <c r="D46" i="4"/>
  <c r="A48" i="4"/>
  <c r="C51" i="4"/>
  <c r="H51" i="4" s="1"/>
  <c r="E50" i="4"/>
  <c r="V53" i="548" l="1"/>
  <c r="Y53" i="548" s="1"/>
  <c r="X53" i="548"/>
  <c r="Z53" i="548" s="1"/>
  <c r="W54" i="548"/>
  <c r="K48" i="548"/>
  <c r="L48" i="548" s="1"/>
  <c r="N48" i="548"/>
  <c r="P48" i="548" s="1"/>
  <c r="Q47" i="547"/>
  <c r="AA47" i="547" s="1"/>
  <c r="J48" i="547" s="1"/>
  <c r="K48" i="547" s="1"/>
  <c r="L48" i="547" s="1"/>
  <c r="N48" i="547"/>
  <c r="P48" i="547" s="1"/>
  <c r="V53" i="547"/>
  <c r="Y53" i="547" s="1"/>
  <c r="X53" i="547"/>
  <c r="Z53" i="547" s="1"/>
  <c r="W54" i="547"/>
  <c r="X54" i="547"/>
  <c r="Q49" i="546"/>
  <c r="AA49" i="546" s="1"/>
  <c r="J50" i="546" s="1"/>
  <c r="K50" i="546" s="1"/>
  <c r="L50" i="546" s="1"/>
  <c r="N50" i="546"/>
  <c r="P50" i="546" s="1"/>
  <c r="V53" i="546"/>
  <c r="Y53" i="546" s="1"/>
  <c r="X53" i="546"/>
  <c r="Z53" i="546" s="1"/>
  <c r="W54" i="546"/>
  <c r="X54" i="546" s="1"/>
  <c r="Q48" i="545"/>
  <c r="AA48" i="545" s="1"/>
  <c r="J49" i="545" s="1"/>
  <c r="K49" i="545" s="1"/>
  <c r="L49" i="545" s="1"/>
  <c r="N49" i="545"/>
  <c r="P49" i="545" s="1"/>
  <c r="W54" i="545"/>
  <c r="V53" i="545"/>
  <c r="Y53" i="545" s="1"/>
  <c r="X53" i="545"/>
  <c r="Q47" i="544"/>
  <c r="AA47" i="544" s="1"/>
  <c r="J48" i="544" s="1"/>
  <c r="K48" i="544" s="1"/>
  <c r="L48" i="544" s="1"/>
  <c r="N48" i="544"/>
  <c r="P48" i="544" s="1"/>
  <c r="V53" i="544"/>
  <c r="Y53" i="544" s="1"/>
  <c r="X53" i="544"/>
  <c r="Z53" i="544" s="1"/>
  <c r="W54" i="544"/>
  <c r="X54" i="544" s="1"/>
  <c r="L50" i="543"/>
  <c r="Q50" i="543" s="1"/>
  <c r="AA50" i="543" s="1"/>
  <c r="J51" i="543" s="1"/>
  <c r="V53" i="543"/>
  <c r="Y53" i="543" s="1"/>
  <c r="W54" i="543"/>
  <c r="X53" i="543"/>
  <c r="Z53" i="543" s="1"/>
  <c r="Q49" i="542"/>
  <c r="AA49" i="542" s="1"/>
  <c r="J50" i="542" s="1"/>
  <c r="K50" i="542" s="1"/>
  <c r="N50" i="542"/>
  <c r="P50" i="542" s="1"/>
  <c r="V53" i="542"/>
  <c r="Y53" i="542" s="1"/>
  <c r="Z53" i="542" s="1"/>
  <c r="W54" i="542"/>
  <c r="X54" i="542" s="1"/>
  <c r="Q49" i="541"/>
  <c r="AA49" i="541" s="1"/>
  <c r="J50" i="541" s="1"/>
  <c r="K50" i="541" s="1"/>
  <c r="L50" i="541" s="1"/>
  <c r="N50" i="541"/>
  <c r="P50" i="541" s="1"/>
  <c r="V53" i="541"/>
  <c r="Y53" i="541" s="1"/>
  <c r="X53" i="541"/>
  <c r="Z53" i="541" s="1"/>
  <c r="W54" i="541"/>
  <c r="L50" i="540"/>
  <c r="Q50" i="540" s="1"/>
  <c r="AA50" i="540" s="1"/>
  <c r="J51" i="540" s="1"/>
  <c r="K51" i="540" s="1"/>
  <c r="L51" i="540" s="1"/>
  <c r="V53" i="540"/>
  <c r="Y53" i="540" s="1"/>
  <c r="Z53" i="540" s="1"/>
  <c r="W54" i="540"/>
  <c r="N51" i="540"/>
  <c r="P51" i="540" s="1"/>
  <c r="Q49" i="539"/>
  <c r="AA49" i="539" s="1"/>
  <c r="J50" i="539" s="1"/>
  <c r="K50" i="539" s="1"/>
  <c r="N50" i="539"/>
  <c r="P50" i="539" s="1"/>
  <c r="V53" i="539"/>
  <c r="Y53" i="539" s="1"/>
  <c r="X53" i="539"/>
  <c r="Z53" i="539" s="1"/>
  <c r="W54" i="539"/>
  <c r="X54" i="539" s="1"/>
  <c r="V53" i="538"/>
  <c r="Y53" i="538" s="1"/>
  <c r="Z53" i="538" s="1"/>
  <c r="W54" i="538"/>
  <c r="Q50" i="538"/>
  <c r="AA50" i="538" s="1"/>
  <c r="J51" i="538" s="1"/>
  <c r="V53" i="537"/>
  <c r="Y53" i="537" s="1"/>
  <c r="Z53" i="537" s="1"/>
  <c r="W54" i="537"/>
  <c r="X54" i="537" s="1"/>
  <c r="Q48" i="537"/>
  <c r="AA48" i="537" s="1"/>
  <c r="J49" i="537" s="1"/>
  <c r="Q49" i="536"/>
  <c r="AA49" i="536" s="1"/>
  <c r="J50" i="536" s="1"/>
  <c r="K50" i="536" s="1"/>
  <c r="L50" i="536" s="1"/>
  <c r="N50" i="536"/>
  <c r="P50" i="536" s="1"/>
  <c r="V53" i="536"/>
  <c r="Y53" i="536" s="1"/>
  <c r="X53" i="536"/>
  <c r="Z53" i="536" s="1"/>
  <c r="X54" i="536"/>
  <c r="W54" i="536"/>
  <c r="Q48" i="535"/>
  <c r="AA48" i="535" s="1"/>
  <c r="J49" i="535" s="1"/>
  <c r="K49" i="535" s="1"/>
  <c r="L49" i="535" s="1"/>
  <c r="N49" i="535"/>
  <c r="P49" i="535" s="1"/>
  <c r="W54" i="535"/>
  <c r="V53" i="535"/>
  <c r="Y53" i="535" s="1"/>
  <c r="X53" i="535"/>
  <c r="Z53" i="535" s="1"/>
  <c r="K50" i="534"/>
  <c r="L50" i="534" s="1"/>
  <c r="N50" i="534"/>
  <c r="P50" i="534" s="1"/>
  <c r="W54" i="534"/>
  <c r="V53" i="534"/>
  <c r="Y53" i="534" s="1"/>
  <c r="Z53" i="534" s="1"/>
  <c r="K49" i="533"/>
  <c r="L49" i="533" s="1"/>
  <c r="N49" i="533"/>
  <c r="P49" i="533" s="1"/>
  <c r="V53" i="533"/>
  <c r="Y53" i="533" s="1"/>
  <c r="Z53" i="533" s="1"/>
  <c r="W54" i="533"/>
  <c r="Q49" i="532"/>
  <c r="AA49" i="532" s="1"/>
  <c r="J50" i="532" s="1"/>
  <c r="K50" i="532" s="1"/>
  <c r="L50" i="532" s="1"/>
  <c r="N50" i="532"/>
  <c r="P50" i="532" s="1"/>
  <c r="W54" i="532"/>
  <c r="V53" i="532"/>
  <c r="Y53" i="532" s="1"/>
  <c r="Z53" i="532" s="1"/>
  <c r="K50" i="531"/>
  <c r="L50" i="531" s="1"/>
  <c r="N50" i="531"/>
  <c r="P50" i="531" s="1"/>
  <c r="W54" i="531"/>
  <c r="V53" i="531"/>
  <c r="Y53" i="531" s="1"/>
  <c r="Z53" i="531" s="1"/>
  <c r="Q49" i="530"/>
  <c r="AA49" i="530" s="1"/>
  <c r="J50" i="530" s="1"/>
  <c r="K50" i="530" s="1"/>
  <c r="L50" i="530" s="1"/>
  <c r="N50" i="530"/>
  <c r="P50" i="530" s="1"/>
  <c r="V53" i="530"/>
  <c r="Y53" i="530" s="1"/>
  <c r="X53" i="530"/>
  <c r="W54" i="530"/>
  <c r="X54" i="530" s="1"/>
  <c r="K49" i="529"/>
  <c r="L49" i="529" s="1"/>
  <c r="N49" i="529"/>
  <c r="P49" i="529" s="1"/>
  <c r="V53" i="529"/>
  <c r="Y53" i="529" s="1"/>
  <c r="Z53" i="529" s="1"/>
  <c r="W54" i="529"/>
  <c r="X54" i="529" s="1"/>
  <c r="Q48" i="528"/>
  <c r="AA48" i="528" s="1"/>
  <c r="J49" i="528" s="1"/>
  <c r="K49" i="528" s="1"/>
  <c r="L49" i="528" s="1"/>
  <c r="N49" i="528"/>
  <c r="P49" i="528" s="1"/>
  <c r="V53" i="528"/>
  <c r="Y53" i="528" s="1"/>
  <c r="X53" i="528"/>
  <c r="W54" i="528"/>
  <c r="X54" i="528" s="1"/>
  <c r="Q48" i="527"/>
  <c r="AA48" i="527" s="1"/>
  <c r="J49" i="527" s="1"/>
  <c r="K49" i="527" s="1"/>
  <c r="L49" i="527" s="1"/>
  <c r="N49" i="527"/>
  <c r="P49" i="527" s="1"/>
  <c r="V54" i="527"/>
  <c r="Y54" i="527" s="1"/>
  <c r="X54" i="527"/>
  <c r="K49" i="526"/>
  <c r="L49" i="526" s="1"/>
  <c r="Q49" i="526" s="1"/>
  <c r="AA49" i="526" s="1"/>
  <c r="J50" i="526" s="1"/>
  <c r="W54" i="526"/>
  <c r="V53" i="526"/>
  <c r="Y53" i="526" s="1"/>
  <c r="Z53" i="526" s="1"/>
  <c r="V53" i="525"/>
  <c r="Y53" i="525" s="1"/>
  <c r="Z53" i="525" s="1"/>
  <c r="W54" i="525"/>
  <c r="Q50" i="525"/>
  <c r="AA50" i="525" s="1"/>
  <c r="J51" i="525" s="1"/>
  <c r="L49" i="523"/>
  <c r="Q49" i="523" s="1"/>
  <c r="AA49" i="523" s="1"/>
  <c r="J50" i="523" s="1"/>
  <c r="K50" i="523" s="1"/>
  <c r="L50" i="523" s="1"/>
  <c r="K50" i="524"/>
  <c r="L50" i="524" s="1"/>
  <c r="N50" i="524"/>
  <c r="P50" i="524" s="1"/>
  <c r="V53" i="524"/>
  <c r="Y53" i="524" s="1"/>
  <c r="X53" i="524"/>
  <c r="Z53" i="524" s="1"/>
  <c r="W54" i="524"/>
  <c r="X54" i="524" s="1"/>
  <c r="Z52" i="523"/>
  <c r="V53" i="523"/>
  <c r="Y53" i="523" s="1"/>
  <c r="X53" i="523"/>
  <c r="W54" i="523"/>
  <c r="X54" i="523" s="1"/>
  <c r="N50" i="523"/>
  <c r="P50" i="523" s="1"/>
  <c r="W54" i="522"/>
  <c r="V53" i="522"/>
  <c r="Y53" i="522" s="1"/>
  <c r="Z53" i="522" s="1"/>
  <c r="Q48" i="522"/>
  <c r="AA48" i="522" s="1"/>
  <c r="J49" i="522" s="1"/>
  <c r="Q48" i="521"/>
  <c r="AA48" i="521" s="1"/>
  <c r="J49" i="521" s="1"/>
  <c r="K49" i="521" s="1"/>
  <c r="L49" i="521" s="1"/>
  <c r="N49" i="521"/>
  <c r="P49" i="521" s="1"/>
  <c r="X54" i="521"/>
  <c r="W54" i="521"/>
  <c r="V53" i="521"/>
  <c r="Y53" i="521" s="1"/>
  <c r="Z53" i="521" s="1"/>
  <c r="Q50" i="520"/>
  <c r="AA50" i="520" s="1"/>
  <c r="J51" i="520" s="1"/>
  <c r="W54" i="520"/>
  <c r="V53" i="520"/>
  <c r="Y53" i="520" s="1"/>
  <c r="Z53" i="520" s="1"/>
  <c r="Z53" i="519"/>
  <c r="N49" i="519"/>
  <c r="P49" i="519" s="1"/>
  <c r="Q49" i="519" s="1"/>
  <c r="AA49" i="519" s="1"/>
  <c r="J50" i="519" s="1"/>
  <c r="V54" i="519"/>
  <c r="Y54" i="519" s="1"/>
  <c r="X54" i="519"/>
  <c r="Z54" i="519" s="1"/>
  <c r="K49" i="518"/>
  <c r="L49" i="518" s="1"/>
  <c r="N49" i="518"/>
  <c r="P49" i="518" s="1"/>
  <c r="X54" i="518"/>
  <c r="W54" i="518"/>
  <c r="V53" i="518"/>
  <c r="Y53" i="518" s="1"/>
  <c r="Z53" i="518" s="1"/>
  <c r="Q48" i="517"/>
  <c r="AA48" i="517" s="1"/>
  <c r="J49" i="517" s="1"/>
  <c r="K49" i="517" s="1"/>
  <c r="L49" i="517" s="1"/>
  <c r="Q49" i="517" s="1"/>
  <c r="AA49" i="517" s="1"/>
  <c r="J50" i="517" s="1"/>
  <c r="V53" i="517"/>
  <c r="Y53" i="517" s="1"/>
  <c r="Z53" i="517" s="1"/>
  <c r="W54" i="517"/>
  <c r="X54" i="517" s="1"/>
  <c r="N49" i="517"/>
  <c r="P49" i="517" s="1"/>
  <c r="K51" i="516"/>
  <c r="L51" i="516" s="1"/>
  <c r="N51" i="516"/>
  <c r="P51" i="516" s="1"/>
  <c r="V53" i="516"/>
  <c r="Y53" i="516" s="1"/>
  <c r="Z53" i="516" s="1"/>
  <c r="X54" i="516"/>
  <c r="W54" i="516"/>
  <c r="Q47" i="515"/>
  <c r="AA47" i="515" s="1"/>
  <c r="J48" i="515" s="1"/>
  <c r="K48" i="515" s="1"/>
  <c r="L48" i="515" s="1"/>
  <c r="N48" i="515"/>
  <c r="P48" i="515" s="1"/>
  <c r="V53" i="515"/>
  <c r="Y53" i="515" s="1"/>
  <c r="X53" i="515"/>
  <c r="W54" i="515"/>
  <c r="X54" i="515" s="1"/>
  <c r="Q49" i="514"/>
  <c r="AA49" i="514" s="1"/>
  <c r="J50" i="514" s="1"/>
  <c r="K50" i="514" s="1"/>
  <c r="L50" i="514" s="1"/>
  <c r="N50" i="514"/>
  <c r="P50" i="514" s="1"/>
  <c r="V53" i="514"/>
  <c r="Y53" i="514" s="1"/>
  <c r="Z53" i="514" s="1"/>
  <c r="W54" i="514"/>
  <c r="X54" i="514" s="1"/>
  <c r="V53" i="513"/>
  <c r="Y53" i="513" s="1"/>
  <c r="X53" i="513"/>
  <c r="Z53" i="513" s="1"/>
  <c r="K52" i="513"/>
  <c r="L52" i="513" s="1"/>
  <c r="N52" i="513"/>
  <c r="P52" i="513" s="1"/>
  <c r="W54" i="513"/>
  <c r="X54" i="513" s="1"/>
  <c r="Q47" i="512"/>
  <c r="AA47" i="512" s="1"/>
  <c r="J48" i="512" s="1"/>
  <c r="K48" i="512" s="1"/>
  <c r="V53" i="512"/>
  <c r="Y53" i="512" s="1"/>
  <c r="X53" i="512"/>
  <c r="Z53" i="512" s="1"/>
  <c r="W54" i="512"/>
  <c r="Q49" i="511"/>
  <c r="AA49" i="511" s="1"/>
  <c r="J50" i="511" s="1"/>
  <c r="K50" i="511" s="1"/>
  <c r="L50" i="511" s="1"/>
  <c r="N50" i="511"/>
  <c r="P50" i="511" s="1"/>
  <c r="V53" i="511"/>
  <c r="Y53" i="511" s="1"/>
  <c r="X53" i="511"/>
  <c r="Z53" i="511" s="1"/>
  <c r="W54" i="511"/>
  <c r="X54" i="511" s="1"/>
  <c r="V53" i="510"/>
  <c r="Y53" i="510" s="1"/>
  <c r="X53" i="510"/>
  <c r="Z53" i="510" s="1"/>
  <c r="W54" i="510"/>
  <c r="K49" i="510"/>
  <c r="L49" i="510" s="1"/>
  <c r="N49" i="510"/>
  <c r="P49" i="510" s="1"/>
  <c r="Z52" i="509"/>
  <c r="Q49" i="509"/>
  <c r="AA49" i="509" s="1"/>
  <c r="J50" i="509" s="1"/>
  <c r="K50" i="509" s="1"/>
  <c r="L50" i="509" s="1"/>
  <c r="N50" i="509"/>
  <c r="P50" i="509" s="1"/>
  <c r="V53" i="509"/>
  <c r="Y53" i="509" s="1"/>
  <c r="Z53" i="509" s="1"/>
  <c r="W54" i="509"/>
  <c r="V53" i="508"/>
  <c r="Y53" i="508" s="1"/>
  <c r="L48" i="505"/>
  <c r="X53" i="508"/>
  <c r="Z53" i="508" s="1"/>
  <c r="W54" i="508"/>
  <c r="X54" i="508" s="1"/>
  <c r="N48" i="505"/>
  <c r="P48" i="505" s="1"/>
  <c r="K50" i="508"/>
  <c r="L50" i="508" s="1"/>
  <c r="N50" i="508"/>
  <c r="P50" i="508" s="1"/>
  <c r="L50" i="507"/>
  <c r="Q50" i="507" s="1"/>
  <c r="AA50" i="507" s="1"/>
  <c r="J51" i="507" s="1"/>
  <c r="W54" i="507"/>
  <c r="X54" i="507" s="1"/>
  <c r="V53" i="507"/>
  <c r="Y53" i="507" s="1"/>
  <c r="X53" i="507"/>
  <c r="Z53" i="507" s="1"/>
  <c r="N49" i="506"/>
  <c r="P49" i="506" s="1"/>
  <c r="Q49" i="506" s="1"/>
  <c r="AA49" i="506" s="1"/>
  <c r="J50" i="506" s="1"/>
  <c r="W54" i="506"/>
  <c r="V53" i="506"/>
  <c r="Y53" i="506" s="1"/>
  <c r="Z53" i="506" s="1"/>
  <c r="V53" i="505"/>
  <c r="Y53" i="505" s="1"/>
  <c r="X53" i="505"/>
  <c r="Z53" i="505" s="1"/>
  <c r="W54" i="505"/>
  <c r="X54" i="505"/>
  <c r="Q49" i="504"/>
  <c r="AA49" i="504" s="1"/>
  <c r="J50" i="504" s="1"/>
  <c r="K50" i="504" s="1"/>
  <c r="L50" i="504" s="1"/>
  <c r="V53" i="504"/>
  <c r="Y53" i="504" s="1"/>
  <c r="Z53" i="504" s="1"/>
  <c r="W54" i="504"/>
  <c r="X54" i="504" s="1"/>
  <c r="N50" i="504"/>
  <c r="P50" i="504" s="1"/>
  <c r="W54" i="503"/>
  <c r="K49" i="503"/>
  <c r="L49" i="503" s="1"/>
  <c r="N49" i="503"/>
  <c r="P49" i="503" s="1"/>
  <c r="V53" i="503"/>
  <c r="Y53" i="503" s="1"/>
  <c r="X53" i="503"/>
  <c r="Z53" i="503" s="1"/>
  <c r="Q49" i="502"/>
  <c r="AA49" i="502" s="1"/>
  <c r="J50" i="502" s="1"/>
  <c r="K50" i="502" s="1"/>
  <c r="L50" i="502" s="1"/>
  <c r="N50" i="502"/>
  <c r="P50" i="502" s="1"/>
  <c r="V53" i="502"/>
  <c r="Y53" i="502" s="1"/>
  <c r="Z53" i="502" s="1"/>
  <c r="W54" i="502"/>
  <c r="X54" i="502" s="1"/>
  <c r="Q49" i="501"/>
  <c r="AA49" i="501" s="1"/>
  <c r="J50" i="501" s="1"/>
  <c r="K50" i="501" s="1"/>
  <c r="L50" i="501" s="1"/>
  <c r="N50" i="501"/>
  <c r="P50" i="501" s="1"/>
  <c r="W54" i="501"/>
  <c r="V53" i="501"/>
  <c r="Y53" i="501" s="1"/>
  <c r="X53" i="501"/>
  <c r="Q47" i="500"/>
  <c r="AA47" i="500" s="1"/>
  <c r="J48" i="500" s="1"/>
  <c r="K48" i="500" s="1"/>
  <c r="L48" i="500" s="1"/>
  <c r="N48" i="500"/>
  <c r="P48" i="500" s="1"/>
  <c r="W54" i="500"/>
  <c r="V53" i="500"/>
  <c r="Y53" i="500" s="1"/>
  <c r="X53" i="500"/>
  <c r="Z53" i="500" s="1"/>
  <c r="Q48" i="499"/>
  <c r="AA48" i="499" s="1"/>
  <c r="J49" i="499" s="1"/>
  <c r="K49" i="499" s="1"/>
  <c r="L49" i="499" s="1"/>
  <c r="N49" i="499"/>
  <c r="P49" i="499" s="1"/>
  <c r="V53" i="499"/>
  <c r="Y53" i="499" s="1"/>
  <c r="X53" i="499"/>
  <c r="W54" i="499"/>
  <c r="X54" i="499" s="1"/>
  <c r="Q49" i="498"/>
  <c r="AA49" i="498" s="1"/>
  <c r="J50" i="498" s="1"/>
  <c r="K50" i="498" s="1"/>
  <c r="L50" i="498" s="1"/>
  <c r="N50" i="498"/>
  <c r="P50" i="498" s="1"/>
  <c r="W54" i="498"/>
  <c r="V53" i="498"/>
  <c r="Y53" i="498" s="1"/>
  <c r="Z53" i="498" s="1"/>
  <c r="Q49" i="497"/>
  <c r="AA49" i="497" s="1"/>
  <c r="J50" i="497" s="1"/>
  <c r="K50" i="497" s="1"/>
  <c r="L50" i="497" s="1"/>
  <c r="N50" i="497"/>
  <c r="P50" i="497" s="1"/>
  <c r="W54" i="497"/>
  <c r="V53" i="497"/>
  <c r="Y53" i="497" s="1"/>
  <c r="X53" i="497"/>
  <c r="Z53" i="497" s="1"/>
  <c r="Q48" i="496"/>
  <c r="AA48" i="496" s="1"/>
  <c r="J49" i="496" s="1"/>
  <c r="K49" i="496" s="1"/>
  <c r="L49" i="496" s="1"/>
  <c r="N49" i="496"/>
  <c r="P49" i="496" s="1"/>
  <c r="V53" i="496"/>
  <c r="Y53" i="496" s="1"/>
  <c r="X53" i="496"/>
  <c r="Z53" i="496" s="1"/>
  <c r="W54" i="496"/>
  <c r="X54" i="496" s="1"/>
  <c r="Q49" i="495"/>
  <c r="AA49" i="495" s="1"/>
  <c r="J50" i="495" s="1"/>
  <c r="K50" i="495" s="1"/>
  <c r="L50" i="495" s="1"/>
  <c r="N50" i="495"/>
  <c r="P50" i="495" s="1"/>
  <c r="V53" i="495"/>
  <c r="Y53" i="495" s="1"/>
  <c r="Z53" i="495" s="1"/>
  <c r="W54" i="495"/>
  <c r="X54" i="495" s="1"/>
  <c r="N49" i="494"/>
  <c r="P49" i="494" s="1"/>
  <c r="Q49" i="494" s="1"/>
  <c r="AA49" i="494" s="1"/>
  <c r="J50" i="494" s="1"/>
  <c r="V53" i="494"/>
  <c r="Y53" i="494" s="1"/>
  <c r="Z53" i="494" s="1"/>
  <c r="W54" i="494"/>
  <c r="X54" i="494" s="1"/>
  <c r="Q48" i="493"/>
  <c r="AA48" i="493" s="1"/>
  <c r="J49" i="493" s="1"/>
  <c r="K49" i="493" s="1"/>
  <c r="L49" i="493" s="1"/>
  <c r="N49" i="493"/>
  <c r="P49" i="493" s="1"/>
  <c r="W54" i="493"/>
  <c r="V53" i="493"/>
  <c r="Y53" i="493" s="1"/>
  <c r="X53" i="493"/>
  <c r="Z52" i="492"/>
  <c r="V53" i="492"/>
  <c r="Y53" i="492" s="1"/>
  <c r="X53" i="492"/>
  <c r="W54" i="492"/>
  <c r="X54" i="492" s="1"/>
  <c r="Q50" i="492"/>
  <c r="AA50" i="492" s="1"/>
  <c r="J51" i="492" s="1"/>
  <c r="K51" i="491"/>
  <c r="L51" i="491" s="1"/>
  <c r="N51" i="491"/>
  <c r="P51" i="491" s="1"/>
  <c r="V53" i="491"/>
  <c r="Y53" i="491" s="1"/>
  <c r="X53" i="491"/>
  <c r="W54" i="491"/>
  <c r="X54" i="491" s="1"/>
  <c r="Q48" i="490"/>
  <c r="AA48" i="490" s="1"/>
  <c r="J49" i="490" s="1"/>
  <c r="K49" i="490" s="1"/>
  <c r="L49" i="490" s="1"/>
  <c r="N49" i="490"/>
  <c r="P49" i="490" s="1"/>
  <c r="V53" i="490"/>
  <c r="Y53" i="490" s="1"/>
  <c r="X53" i="490"/>
  <c r="Z53" i="490" s="1"/>
  <c r="W54" i="490"/>
  <c r="X54" i="490" s="1"/>
  <c r="K49" i="489"/>
  <c r="L49" i="489" s="1"/>
  <c r="N49" i="489"/>
  <c r="P49" i="489" s="1"/>
  <c r="V53" i="489"/>
  <c r="Y53" i="489" s="1"/>
  <c r="Z53" i="489" s="1"/>
  <c r="W54" i="489"/>
  <c r="X54" i="489" s="1"/>
  <c r="Q49" i="488"/>
  <c r="AA49" i="488" s="1"/>
  <c r="J50" i="488" s="1"/>
  <c r="K50" i="488" s="1"/>
  <c r="L50" i="488" s="1"/>
  <c r="N50" i="488"/>
  <c r="P50" i="488" s="1"/>
  <c r="V53" i="488"/>
  <c r="Y53" i="488" s="1"/>
  <c r="X53" i="488"/>
  <c r="Z53" i="488" s="1"/>
  <c r="W54" i="488"/>
  <c r="X54" i="488" s="1"/>
  <c r="Q49" i="487"/>
  <c r="AA49" i="487" s="1"/>
  <c r="J50" i="487" s="1"/>
  <c r="V53" i="487"/>
  <c r="Y53" i="487" s="1"/>
  <c r="Z53" i="487" s="1"/>
  <c r="W54" i="487"/>
  <c r="X54" i="487" s="1"/>
  <c r="N49" i="486"/>
  <c r="P49" i="486" s="1"/>
  <c r="Q49" i="486" s="1"/>
  <c r="AA49" i="486" s="1"/>
  <c r="J50" i="486" s="1"/>
  <c r="V53" i="486"/>
  <c r="Y53" i="486" s="1"/>
  <c r="W54" i="486"/>
  <c r="X54" i="486" s="1"/>
  <c r="X53" i="486"/>
  <c r="Z53" i="486" s="1"/>
  <c r="Q49" i="485"/>
  <c r="AA49" i="485" s="1"/>
  <c r="J50" i="485" s="1"/>
  <c r="K50" i="485" s="1"/>
  <c r="L50" i="485" s="1"/>
  <c r="Q50" i="485" s="1"/>
  <c r="AA50" i="485" s="1"/>
  <c r="J51" i="485" s="1"/>
  <c r="N50" i="485"/>
  <c r="P50" i="485" s="1"/>
  <c r="V53" i="485"/>
  <c r="Y53" i="485" s="1"/>
  <c r="Z53" i="485" s="1"/>
  <c r="W54" i="485"/>
  <c r="M46" i="4"/>
  <c r="U46" i="4"/>
  <c r="N30" i="4"/>
  <c r="P30" i="4" s="1"/>
  <c r="Q30" i="4" s="1"/>
  <c r="AA30" i="4" s="1"/>
  <c r="J31" i="4" s="1"/>
  <c r="N31" i="4" s="1"/>
  <c r="P31" i="4" s="1"/>
  <c r="R46" i="4"/>
  <c r="S46" i="4"/>
  <c r="X44" i="4"/>
  <c r="Z44" i="4" s="1"/>
  <c r="W45" i="4"/>
  <c r="V45" i="4" s="1"/>
  <c r="Y45" i="4" s="1"/>
  <c r="A49" i="4"/>
  <c r="O46" i="4"/>
  <c r="B50" i="4"/>
  <c r="B51" i="4" s="1"/>
  <c r="B52" i="4" s="1"/>
  <c r="B53" i="4" s="1"/>
  <c r="B54" i="4" s="1"/>
  <c r="D47" i="4"/>
  <c r="G51" i="4"/>
  <c r="C52" i="4"/>
  <c r="H52" i="4" s="1"/>
  <c r="E51" i="4"/>
  <c r="Q48" i="548" l="1"/>
  <c r="AA48" i="548" s="1"/>
  <c r="J49" i="548" s="1"/>
  <c r="V54" i="548"/>
  <c r="Y54" i="548" s="1"/>
  <c r="X54" i="548"/>
  <c r="Z54" i="548" s="1"/>
  <c r="K49" i="548"/>
  <c r="L49" i="548" s="1"/>
  <c r="N49" i="548"/>
  <c r="P49" i="548" s="1"/>
  <c r="Q48" i="547"/>
  <c r="AA48" i="547" s="1"/>
  <c r="J49" i="547" s="1"/>
  <c r="V54" i="547"/>
  <c r="Y54" i="547" s="1"/>
  <c r="Z54" i="547" s="1"/>
  <c r="Q50" i="546"/>
  <c r="AA50" i="546" s="1"/>
  <c r="J51" i="546" s="1"/>
  <c r="V54" i="546"/>
  <c r="Y54" i="546" s="1"/>
  <c r="Z54" i="546" s="1"/>
  <c r="Z53" i="545"/>
  <c r="Q49" i="545"/>
  <c r="AA49" i="545" s="1"/>
  <c r="J50" i="545" s="1"/>
  <c r="K50" i="545" s="1"/>
  <c r="N50" i="545"/>
  <c r="P50" i="545" s="1"/>
  <c r="V54" i="545"/>
  <c r="Y54" i="545" s="1"/>
  <c r="X54" i="545"/>
  <c r="Z54" i="545" s="1"/>
  <c r="Q48" i="544"/>
  <c r="AA48" i="544" s="1"/>
  <c r="J49" i="544" s="1"/>
  <c r="N49" i="544" s="1"/>
  <c r="P49" i="544" s="1"/>
  <c r="V54" i="544"/>
  <c r="Y54" i="544" s="1"/>
  <c r="Z54" i="544" s="1"/>
  <c r="L50" i="542"/>
  <c r="Q50" i="542" s="1"/>
  <c r="AA50" i="542" s="1"/>
  <c r="J51" i="542" s="1"/>
  <c r="K51" i="543"/>
  <c r="L51" i="543" s="1"/>
  <c r="N51" i="543"/>
  <c r="P51" i="543" s="1"/>
  <c r="V54" i="543"/>
  <c r="Y54" i="543" s="1"/>
  <c r="X54" i="543"/>
  <c r="Z54" i="543" s="1"/>
  <c r="V54" i="542"/>
  <c r="Y54" i="542" s="1"/>
  <c r="Z54" i="542" s="1"/>
  <c r="V54" i="541"/>
  <c r="Y54" i="541" s="1"/>
  <c r="Q50" i="541"/>
  <c r="AA50" i="541" s="1"/>
  <c r="J51" i="541" s="1"/>
  <c r="X54" i="541"/>
  <c r="Z54" i="541" s="1"/>
  <c r="Q51" i="540"/>
  <c r="AA51" i="540" s="1"/>
  <c r="J52" i="540" s="1"/>
  <c r="K52" i="540" s="1"/>
  <c r="L52" i="540" s="1"/>
  <c r="N52" i="540"/>
  <c r="P52" i="540" s="1"/>
  <c r="V54" i="540"/>
  <c r="Y54" i="540" s="1"/>
  <c r="X54" i="540"/>
  <c r="Z54" i="540" s="1"/>
  <c r="L50" i="539"/>
  <c r="Q50" i="539" s="1"/>
  <c r="AA50" i="539" s="1"/>
  <c r="J51" i="539" s="1"/>
  <c r="V54" i="539"/>
  <c r="Y54" i="539" s="1"/>
  <c r="Z54" i="539" s="1"/>
  <c r="K51" i="538"/>
  <c r="L51" i="538" s="1"/>
  <c r="N51" i="538"/>
  <c r="P51" i="538" s="1"/>
  <c r="V54" i="538"/>
  <c r="Y54" i="538" s="1"/>
  <c r="X54" i="538"/>
  <c r="V54" i="537"/>
  <c r="Y54" i="537" s="1"/>
  <c r="Z54" i="537" s="1"/>
  <c r="K49" i="537"/>
  <c r="L49" i="537" s="1"/>
  <c r="N49" i="537"/>
  <c r="P49" i="537" s="1"/>
  <c r="Q50" i="536"/>
  <c r="AA50" i="536" s="1"/>
  <c r="J51" i="536" s="1"/>
  <c r="V54" i="536"/>
  <c r="Y54" i="536" s="1"/>
  <c r="Z54" i="536" s="1"/>
  <c r="Q49" i="535"/>
  <c r="AA49" i="535" s="1"/>
  <c r="J50" i="535" s="1"/>
  <c r="K50" i="535" s="1"/>
  <c r="V54" i="535"/>
  <c r="Y54" i="535" s="1"/>
  <c r="X54" i="535"/>
  <c r="N50" i="535"/>
  <c r="P50" i="535" s="1"/>
  <c r="V54" i="534"/>
  <c r="Y54" i="534" s="1"/>
  <c r="X54" i="534"/>
  <c r="Z54" i="534" s="1"/>
  <c r="Q50" i="534"/>
  <c r="AA50" i="534" s="1"/>
  <c r="J51" i="534" s="1"/>
  <c r="Q49" i="533"/>
  <c r="AA49" i="533" s="1"/>
  <c r="J50" i="533" s="1"/>
  <c r="V54" i="533"/>
  <c r="Y54" i="533" s="1"/>
  <c r="X54" i="533"/>
  <c r="V54" i="532"/>
  <c r="Y54" i="532" s="1"/>
  <c r="X54" i="532"/>
  <c r="Z54" i="532" s="1"/>
  <c r="Q50" i="532"/>
  <c r="AA50" i="532" s="1"/>
  <c r="J51" i="532" s="1"/>
  <c r="V54" i="531"/>
  <c r="Y54" i="531" s="1"/>
  <c r="X54" i="531"/>
  <c r="Z54" i="531" s="1"/>
  <c r="Q50" i="531"/>
  <c r="AA50" i="531" s="1"/>
  <c r="J51" i="531" s="1"/>
  <c r="Z53" i="530"/>
  <c r="Q50" i="530"/>
  <c r="AA50" i="530" s="1"/>
  <c r="J51" i="530" s="1"/>
  <c r="V54" i="530"/>
  <c r="Y54" i="530" s="1"/>
  <c r="Z54" i="530" s="1"/>
  <c r="Q49" i="529"/>
  <c r="AA49" i="529" s="1"/>
  <c r="J50" i="529" s="1"/>
  <c r="V54" i="529"/>
  <c r="Y54" i="529" s="1"/>
  <c r="Z54" i="529" s="1"/>
  <c r="Z53" i="528"/>
  <c r="Q49" i="528"/>
  <c r="AA49" i="528" s="1"/>
  <c r="J50" i="528" s="1"/>
  <c r="K50" i="528" s="1"/>
  <c r="L50" i="528" s="1"/>
  <c r="N50" i="528"/>
  <c r="P50" i="528" s="1"/>
  <c r="V54" i="528"/>
  <c r="Y54" i="528" s="1"/>
  <c r="Z54" i="528" s="1"/>
  <c r="Z54" i="527"/>
  <c r="Q49" i="527"/>
  <c r="AA49" i="527" s="1"/>
  <c r="J50" i="527" s="1"/>
  <c r="K50" i="527" s="1"/>
  <c r="N50" i="527"/>
  <c r="P50" i="527" s="1"/>
  <c r="N50" i="526"/>
  <c r="P50" i="526" s="1"/>
  <c r="K50" i="526"/>
  <c r="L50" i="526" s="1"/>
  <c r="Q50" i="526" s="1"/>
  <c r="AA50" i="526" s="1"/>
  <c r="J51" i="526" s="1"/>
  <c r="V54" i="526"/>
  <c r="Y54" i="526" s="1"/>
  <c r="X54" i="526"/>
  <c r="K51" i="525"/>
  <c r="L51" i="525" s="1"/>
  <c r="N51" i="525"/>
  <c r="P51" i="525" s="1"/>
  <c r="V54" i="525"/>
  <c r="Y54" i="525" s="1"/>
  <c r="X54" i="525"/>
  <c r="Q50" i="524"/>
  <c r="AA50" i="524" s="1"/>
  <c r="J51" i="524" s="1"/>
  <c r="V54" i="524"/>
  <c r="Y54" i="524" s="1"/>
  <c r="Z54" i="524" s="1"/>
  <c r="Z53" i="523"/>
  <c r="Q50" i="523"/>
  <c r="AA50" i="523" s="1"/>
  <c r="J51" i="523" s="1"/>
  <c r="K51" i="523" s="1"/>
  <c r="L51" i="523" s="1"/>
  <c r="N51" i="523"/>
  <c r="P51" i="523" s="1"/>
  <c r="V54" i="523"/>
  <c r="Y54" i="523" s="1"/>
  <c r="Z54" i="523" s="1"/>
  <c r="K49" i="522"/>
  <c r="L49" i="522" s="1"/>
  <c r="N49" i="522"/>
  <c r="P49" i="522" s="1"/>
  <c r="V54" i="522"/>
  <c r="Y54" i="522" s="1"/>
  <c r="X54" i="522"/>
  <c r="Z54" i="522" s="1"/>
  <c r="Q49" i="521"/>
  <c r="AA49" i="521" s="1"/>
  <c r="J50" i="521" s="1"/>
  <c r="V54" i="521"/>
  <c r="Y54" i="521" s="1"/>
  <c r="Z54" i="521" s="1"/>
  <c r="K51" i="520"/>
  <c r="L51" i="520" s="1"/>
  <c r="N51" i="520"/>
  <c r="P51" i="520" s="1"/>
  <c r="V54" i="520"/>
  <c r="Y54" i="520" s="1"/>
  <c r="X54" i="520"/>
  <c r="Z54" i="520" s="1"/>
  <c r="K50" i="519"/>
  <c r="L50" i="519" s="1"/>
  <c r="N50" i="519"/>
  <c r="P50" i="519" s="1"/>
  <c r="Q49" i="518"/>
  <c r="AA49" i="518" s="1"/>
  <c r="J50" i="518" s="1"/>
  <c r="K50" i="518" s="1"/>
  <c r="L50" i="518" s="1"/>
  <c r="N50" i="518"/>
  <c r="P50" i="518" s="1"/>
  <c r="V54" i="518"/>
  <c r="Y54" i="518" s="1"/>
  <c r="Z54" i="518" s="1"/>
  <c r="K50" i="517"/>
  <c r="L50" i="517" s="1"/>
  <c r="N50" i="517"/>
  <c r="P50" i="517" s="1"/>
  <c r="V54" i="517"/>
  <c r="Y54" i="517" s="1"/>
  <c r="Z54" i="517" s="1"/>
  <c r="Q51" i="516"/>
  <c r="AA51" i="516" s="1"/>
  <c r="J52" i="516" s="1"/>
  <c r="K52" i="516" s="1"/>
  <c r="L52" i="516" s="1"/>
  <c r="N52" i="516"/>
  <c r="P52" i="516" s="1"/>
  <c r="V54" i="516"/>
  <c r="Y54" i="516" s="1"/>
  <c r="Z54" i="516" s="1"/>
  <c r="Z53" i="515"/>
  <c r="Q48" i="515"/>
  <c r="AA48" i="515" s="1"/>
  <c r="J49" i="515" s="1"/>
  <c r="K49" i="515" s="1"/>
  <c r="L49" i="515" s="1"/>
  <c r="N49" i="515"/>
  <c r="P49" i="515" s="1"/>
  <c r="Z54" i="515"/>
  <c r="V54" i="515"/>
  <c r="Y54" i="515" s="1"/>
  <c r="Q50" i="514"/>
  <c r="AA50" i="514" s="1"/>
  <c r="J51" i="514" s="1"/>
  <c r="K51" i="514" s="1"/>
  <c r="L51" i="514" s="1"/>
  <c r="N51" i="514"/>
  <c r="P51" i="514" s="1"/>
  <c r="V54" i="514"/>
  <c r="Y54" i="514" s="1"/>
  <c r="Z54" i="514" s="1"/>
  <c r="Q52" i="513"/>
  <c r="AA52" i="513" s="1"/>
  <c r="J53" i="513" s="1"/>
  <c r="V54" i="513"/>
  <c r="Y54" i="513" s="1"/>
  <c r="Z54" i="513" s="1"/>
  <c r="N48" i="512"/>
  <c r="P48" i="512" s="1"/>
  <c r="L48" i="512"/>
  <c r="V54" i="512"/>
  <c r="Y54" i="512" s="1"/>
  <c r="X54" i="512"/>
  <c r="Z54" i="512" s="1"/>
  <c r="Q50" i="511"/>
  <c r="AA50" i="511" s="1"/>
  <c r="J51" i="511" s="1"/>
  <c r="K51" i="511" s="1"/>
  <c r="L51" i="511" s="1"/>
  <c r="N51" i="511"/>
  <c r="P51" i="511" s="1"/>
  <c r="V54" i="511"/>
  <c r="Y54" i="511" s="1"/>
  <c r="Z54" i="511" s="1"/>
  <c r="Q49" i="510"/>
  <c r="AA49" i="510" s="1"/>
  <c r="J50" i="510" s="1"/>
  <c r="K50" i="510" s="1"/>
  <c r="V54" i="510"/>
  <c r="Y54" i="510" s="1"/>
  <c r="X54" i="510"/>
  <c r="N50" i="510"/>
  <c r="P50" i="510" s="1"/>
  <c r="V54" i="509"/>
  <c r="Y54" i="509" s="1"/>
  <c r="X54" i="509"/>
  <c r="Z54" i="509" s="1"/>
  <c r="Q50" i="509"/>
  <c r="AA50" i="509" s="1"/>
  <c r="J51" i="509" s="1"/>
  <c r="Q50" i="508"/>
  <c r="AA50" i="508" s="1"/>
  <c r="J51" i="508" s="1"/>
  <c r="K51" i="508" s="1"/>
  <c r="L51" i="508" s="1"/>
  <c r="Q48" i="505"/>
  <c r="AA48" i="505" s="1"/>
  <c r="J49" i="505" s="1"/>
  <c r="N49" i="505" s="1"/>
  <c r="P49" i="505" s="1"/>
  <c r="V54" i="508"/>
  <c r="Y54" i="508" s="1"/>
  <c r="Z54" i="508" s="1"/>
  <c r="N51" i="508"/>
  <c r="P51" i="508" s="1"/>
  <c r="K51" i="507"/>
  <c r="L51" i="507" s="1"/>
  <c r="N51" i="507"/>
  <c r="P51" i="507" s="1"/>
  <c r="V54" i="507"/>
  <c r="Y54" i="507" s="1"/>
  <c r="Z54" i="507" s="1"/>
  <c r="K50" i="506"/>
  <c r="L50" i="506" s="1"/>
  <c r="N50" i="506"/>
  <c r="P50" i="506" s="1"/>
  <c r="V54" i="506"/>
  <c r="Y54" i="506" s="1"/>
  <c r="X54" i="506"/>
  <c r="V54" i="505"/>
  <c r="Y54" i="505" s="1"/>
  <c r="Z54" i="505" s="1"/>
  <c r="Q50" i="504"/>
  <c r="AA50" i="504" s="1"/>
  <c r="J51" i="504" s="1"/>
  <c r="K51" i="504" s="1"/>
  <c r="L51" i="504" s="1"/>
  <c r="N51" i="504"/>
  <c r="P51" i="504" s="1"/>
  <c r="V54" i="504"/>
  <c r="Y54" i="504" s="1"/>
  <c r="Z54" i="504" s="1"/>
  <c r="Q49" i="503"/>
  <c r="AA49" i="503" s="1"/>
  <c r="J50" i="503" s="1"/>
  <c r="K50" i="503" s="1"/>
  <c r="L50" i="503" s="1"/>
  <c r="N50" i="503"/>
  <c r="P50" i="503" s="1"/>
  <c r="V54" i="503"/>
  <c r="Y54" i="503" s="1"/>
  <c r="X54" i="503"/>
  <c r="Q50" i="502"/>
  <c r="AA50" i="502" s="1"/>
  <c r="J51" i="502" s="1"/>
  <c r="K51" i="502" s="1"/>
  <c r="L51" i="502" s="1"/>
  <c r="V54" i="502"/>
  <c r="Y54" i="502" s="1"/>
  <c r="Z54" i="502" s="1"/>
  <c r="N51" i="502"/>
  <c r="P51" i="502" s="1"/>
  <c r="Z53" i="501"/>
  <c r="V54" i="501"/>
  <c r="Y54" i="501" s="1"/>
  <c r="X54" i="501"/>
  <c r="Z54" i="501" s="1"/>
  <c r="Q50" i="501"/>
  <c r="AA50" i="501" s="1"/>
  <c r="J51" i="501" s="1"/>
  <c r="Q48" i="500"/>
  <c r="AA48" i="500" s="1"/>
  <c r="J49" i="500" s="1"/>
  <c r="K49" i="500" s="1"/>
  <c r="L49" i="500" s="1"/>
  <c r="N49" i="500"/>
  <c r="P49" i="500" s="1"/>
  <c r="V54" i="500"/>
  <c r="Y54" i="500" s="1"/>
  <c r="X54" i="500"/>
  <c r="Z53" i="499"/>
  <c r="Q49" i="499"/>
  <c r="AA49" i="499" s="1"/>
  <c r="J50" i="499" s="1"/>
  <c r="K50" i="499" s="1"/>
  <c r="L50" i="499" s="1"/>
  <c r="N50" i="499"/>
  <c r="P50" i="499" s="1"/>
  <c r="V54" i="499"/>
  <c r="Y54" i="499" s="1"/>
  <c r="Z54" i="499" s="1"/>
  <c r="V54" i="498"/>
  <c r="Y54" i="498" s="1"/>
  <c r="X54" i="498"/>
  <c r="Z54" i="498" s="1"/>
  <c r="Q50" i="498"/>
  <c r="AA50" i="498" s="1"/>
  <c r="J51" i="498" s="1"/>
  <c r="V54" i="497"/>
  <c r="Y54" i="497" s="1"/>
  <c r="X54" i="497"/>
  <c r="Q50" i="497"/>
  <c r="AA50" i="497" s="1"/>
  <c r="J51" i="497" s="1"/>
  <c r="Q49" i="496"/>
  <c r="AA49" i="496" s="1"/>
  <c r="J50" i="496" s="1"/>
  <c r="K50" i="496" s="1"/>
  <c r="N50" i="496"/>
  <c r="P50" i="496" s="1"/>
  <c r="V54" i="496"/>
  <c r="Y54" i="496" s="1"/>
  <c r="Z54" i="496" s="1"/>
  <c r="V54" i="495"/>
  <c r="Y54" i="495" s="1"/>
  <c r="Z54" i="495" s="1"/>
  <c r="Q50" i="495"/>
  <c r="AA50" i="495" s="1"/>
  <c r="J51" i="495" s="1"/>
  <c r="N50" i="494"/>
  <c r="P50" i="494" s="1"/>
  <c r="K50" i="494"/>
  <c r="L50" i="494" s="1"/>
  <c r="Q50" i="494" s="1"/>
  <c r="AA50" i="494" s="1"/>
  <c r="J51" i="494" s="1"/>
  <c r="V54" i="494"/>
  <c r="Y54" i="494" s="1"/>
  <c r="Z54" i="494" s="1"/>
  <c r="Z53" i="493"/>
  <c r="Q49" i="493"/>
  <c r="AA49" i="493" s="1"/>
  <c r="J50" i="493" s="1"/>
  <c r="K50" i="493" s="1"/>
  <c r="L50" i="493" s="1"/>
  <c r="N50" i="493"/>
  <c r="P50" i="493" s="1"/>
  <c r="V54" i="493"/>
  <c r="Y54" i="493" s="1"/>
  <c r="X54" i="493"/>
  <c r="Z54" i="493" s="1"/>
  <c r="Z53" i="492"/>
  <c r="K51" i="492"/>
  <c r="L51" i="492" s="1"/>
  <c r="N51" i="492"/>
  <c r="P51" i="492" s="1"/>
  <c r="V54" i="492"/>
  <c r="Y54" i="492" s="1"/>
  <c r="Z54" i="492" s="1"/>
  <c r="Z53" i="491"/>
  <c r="Q51" i="491"/>
  <c r="AA51" i="491" s="1"/>
  <c r="J52" i="491" s="1"/>
  <c r="K52" i="491" s="1"/>
  <c r="L52" i="491" s="1"/>
  <c r="N52" i="491"/>
  <c r="P52" i="491" s="1"/>
  <c r="V54" i="491"/>
  <c r="Y54" i="491" s="1"/>
  <c r="Z54" i="491" s="1"/>
  <c r="Q49" i="490"/>
  <c r="AA49" i="490" s="1"/>
  <c r="J50" i="490" s="1"/>
  <c r="K50" i="490" s="1"/>
  <c r="L50" i="490" s="1"/>
  <c r="N50" i="490"/>
  <c r="P50" i="490" s="1"/>
  <c r="V54" i="490"/>
  <c r="Y54" i="490" s="1"/>
  <c r="Z54" i="490" s="1"/>
  <c r="Q49" i="489"/>
  <c r="AA49" i="489" s="1"/>
  <c r="J50" i="489" s="1"/>
  <c r="V54" i="489"/>
  <c r="Y54" i="489" s="1"/>
  <c r="Z54" i="489" s="1"/>
  <c r="Q50" i="488"/>
  <c r="AA50" i="488" s="1"/>
  <c r="J51" i="488" s="1"/>
  <c r="V54" i="488"/>
  <c r="Y54" i="488" s="1"/>
  <c r="Z54" i="488" s="1"/>
  <c r="V54" i="487"/>
  <c r="Y54" i="487" s="1"/>
  <c r="Z54" i="487" s="1"/>
  <c r="K50" i="487"/>
  <c r="L50" i="487" s="1"/>
  <c r="N50" i="487"/>
  <c r="P50" i="487" s="1"/>
  <c r="N50" i="486"/>
  <c r="P50" i="486" s="1"/>
  <c r="K50" i="486"/>
  <c r="L50" i="486" s="1"/>
  <c r="Q50" i="486" s="1"/>
  <c r="AA50" i="486" s="1"/>
  <c r="J51" i="486" s="1"/>
  <c r="V54" i="486"/>
  <c r="Y54" i="486" s="1"/>
  <c r="Z54" i="486" s="1"/>
  <c r="K51" i="485"/>
  <c r="L51" i="485" s="1"/>
  <c r="N51" i="485"/>
  <c r="P51" i="485" s="1"/>
  <c r="V54" i="485"/>
  <c r="Y54" i="485" s="1"/>
  <c r="X54" i="485"/>
  <c r="Z54" i="485" s="1"/>
  <c r="M47" i="4"/>
  <c r="U47" i="4"/>
  <c r="K31" i="4"/>
  <c r="L31" i="4" s="1"/>
  <c r="Q31" i="4" s="1"/>
  <c r="AA31" i="4" s="1"/>
  <c r="J32" i="4" s="1"/>
  <c r="R47" i="4"/>
  <c r="S47" i="4"/>
  <c r="X45" i="4"/>
  <c r="Z45" i="4" s="1"/>
  <c r="W46" i="4"/>
  <c r="V46" i="4" s="1"/>
  <c r="Y46" i="4" s="1"/>
  <c r="A50" i="4"/>
  <c r="O47" i="4"/>
  <c r="D48" i="4"/>
  <c r="G52" i="4"/>
  <c r="E52" i="4"/>
  <c r="C53" i="4"/>
  <c r="H53" i="4" s="1"/>
  <c r="Q49" i="548" l="1"/>
  <c r="AA49" i="548" s="1"/>
  <c r="J50" i="548" s="1"/>
  <c r="K50" i="548"/>
  <c r="L50" i="548"/>
  <c r="N50" i="548"/>
  <c r="P50" i="548" s="1"/>
  <c r="K49" i="547"/>
  <c r="L49" i="547" s="1"/>
  <c r="N49" i="547"/>
  <c r="P49" i="547" s="1"/>
  <c r="K51" i="546"/>
  <c r="L51" i="546" s="1"/>
  <c r="N51" i="546"/>
  <c r="P51" i="546" s="1"/>
  <c r="L50" i="545"/>
  <c r="Q50" i="545" s="1"/>
  <c r="AA50" i="545" s="1"/>
  <c r="J51" i="545" s="1"/>
  <c r="K49" i="544"/>
  <c r="L49" i="544" s="1"/>
  <c r="Q49" i="544"/>
  <c r="AA49" i="544" s="1"/>
  <c r="J50" i="544" s="1"/>
  <c r="K50" i="544" s="1"/>
  <c r="L50" i="544" s="1"/>
  <c r="N50" i="544"/>
  <c r="P50" i="544" s="1"/>
  <c r="Q51" i="543"/>
  <c r="AA51" i="543" s="1"/>
  <c r="J52" i="543" s="1"/>
  <c r="K52" i="543" s="1"/>
  <c r="L52" i="543" s="1"/>
  <c r="N52" i="543"/>
  <c r="P52" i="543" s="1"/>
  <c r="K51" i="542"/>
  <c r="L51" i="542" s="1"/>
  <c r="N51" i="542"/>
  <c r="P51" i="542" s="1"/>
  <c r="K51" i="541"/>
  <c r="L51" i="541" s="1"/>
  <c r="N51" i="541"/>
  <c r="P51" i="541" s="1"/>
  <c r="Q52" i="540"/>
  <c r="AA52" i="540" s="1"/>
  <c r="J53" i="540" s="1"/>
  <c r="K53" i="540" s="1"/>
  <c r="L53" i="540" s="1"/>
  <c r="N53" i="540"/>
  <c r="P53" i="540" s="1"/>
  <c r="K51" i="539"/>
  <c r="L51" i="539" s="1"/>
  <c r="N51" i="539"/>
  <c r="P51" i="539" s="1"/>
  <c r="Z54" i="538"/>
  <c r="Q51" i="538"/>
  <c r="AA51" i="538" s="1"/>
  <c r="J52" i="538" s="1"/>
  <c r="K52" i="538" s="1"/>
  <c r="L52" i="538" s="1"/>
  <c r="N52" i="538"/>
  <c r="P52" i="538" s="1"/>
  <c r="Q49" i="537"/>
  <c r="AA49" i="537" s="1"/>
  <c r="J50" i="537" s="1"/>
  <c r="K50" i="537" s="1"/>
  <c r="N50" i="537"/>
  <c r="P50" i="537" s="1"/>
  <c r="L50" i="535"/>
  <c r="Q50" i="535" s="1"/>
  <c r="AA50" i="535" s="1"/>
  <c r="J51" i="535" s="1"/>
  <c r="K51" i="536"/>
  <c r="L51" i="536" s="1"/>
  <c r="N51" i="536"/>
  <c r="P51" i="536" s="1"/>
  <c r="Z54" i="535"/>
  <c r="K51" i="534"/>
  <c r="L51" i="534" s="1"/>
  <c r="N51" i="534"/>
  <c r="P51" i="534" s="1"/>
  <c r="Z54" i="533"/>
  <c r="K50" i="533"/>
  <c r="L50" i="533" s="1"/>
  <c r="N50" i="533"/>
  <c r="P50" i="533" s="1"/>
  <c r="K51" i="532"/>
  <c r="L51" i="532" s="1"/>
  <c r="N51" i="532"/>
  <c r="P51" i="532" s="1"/>
  <c r="K51" i="531"/>
  <c r="L51" i="531" s="1"/>
  <c r="N51" i="531"/>
  <c r="P51" i="531" s="1"/>
  <c r="K51" i="530"/>
  <c r="L51" i="530" s="1"/>
  <c r="N51" i="530"/>
  <c r="P51" i="530" s="1"/>
  <c r="K50" i="529"/>
  <c r="L50" i="529" s="1"/>
  <c r="N50" i="529"/>
  <c r="P50" i="529" s="1"/>
  <c r="Q50" i="528"/>
  <c r="AA50" i="528" s="1"/>
  <c r="J51" i="528" s="1"/>
  <c r="L50" i="527"/>
  <c r="Q50" i="527" s="1"/>
  <c r="AA50" i="527" s="1"/>
  <c r="J51" i="527" s="1"/>
  <c r="Z54" i="526"/>
  <c r="N51" i="526"/>
  <c r="P51" i="526" s="1"/>
  <c r="K51" i="526"/>
  <c r="L51" i="526" s="1"/>
  <c r="Z54" i="525"/>
  <c r="Q51" i="525"/>
  <c r="AA51" i="525" s="1"/>
  <c r="J52" i="525" s="1"/>
  <c r="K51" i="524"/>
  <c r="L51" i="524" s="1"/>
  <c r="N51" i="524"/>
  <c r="P51" i="524" s="1"/>
  <c r="Q51" i="523"/>
  <c r="AA51" i="523" s="1"/>
  <c r="J52" i="523" s="1"/>
  <c r="K52" i="523" s="1"/>
  <c r="L52" i="523" s="1"/>
  <c r="N52" i="523"/>
  <c r="P52" i="523" s="1"/>
  <c r="Q49" i="522"/>
  <c r="AA49" i="522" s="1"/>
  <c r="J50" i="522" s="1"/>
  <c r="K50" i="522" s="1"/>
  <c r="Q50" i="518"/>
  <c r="AA50" i="518" s="1"/>
  <c r="J51" i="518" s="1"/>
  <c r="K51" i="518" s="1"/>
  <c r="L51" i="518" s="1"/>
  <c r="K50" i="521"/>
  <c r="L50" i="521" s="1"/>
  <c r="N50" i="521"/>
  <c r="P50" i="521" s="1"/>
  <c r="Q51" i="520"/>
  <c r="AA51" i="520" s="1"/>
  <c r="J52" i="520" s="1"/>
  <c r="Q50" i="519"/>
  <c r="AA50" i="519" s="1"/>
  <c r="J51" i="519" s="1"/>
  <c r="K51" i="519" s="1"/>
  <c r="L51" i="519" s="1"/>
  <c r="N51" i="519"/>
  <c r="P51" i="519" s="1"/>
  <c r="N51" i="518"/>
  <c r="P51" i="518" s="1"/>
  <c r="Q50" i="517"/>
  <c r="AA50" i="517" s="1"/>
  <c r="J51" i="517" s="1"/>
  <c r="N51" i="517" s="1"/>
  <c r="P51" i="517" s="1"/>
  <c r="Q52" i="516"/>
  <c r="AA52" i="516" s="1"/>
  <c r="J53" i="516" s="1"/>
  <c r="K53" i="516" s="1"/>
  <c r="Q49" i="515"/>
  <c r="AA49" i="515" s="1"/>
  <c r="J50" i="515" s="1"/>
  <c r="K50" i="515" s="1"/>
  <c r="L50" i="515" s="1"/>
  <c r="N50" i="515"/>
  <c r="P50" i="515" s="1"/>
  <c r="Q51" i="514"/>
  <c r="AA51" i="514" s="1"/>
  <c r="J52" i="514" s="1"/>
  <c r="K52" i="514" s="1"/>
  <c r="L52" i="514" s="1"/>
  <c r="N52" i="514"/>
  <c r="P52" i="514" s="1"/>
  <c r="N53" i="513"/>
  <c r="P53" i="513" s="1"/>
  <c r="K53" i="513"/>
  <c r="L53" i="513" s="1"/>
  <c r="Q53" i="513" s="1"/>
  <c r="AA53" i="513" s="1"/>
  <c r="J54" i="513" s="1"/>
  <c r="K54" i="513" s="1"/>
  <c r="L54" i="513" s="1"/>
  <c r="Q48" i="512"/>
  <c r="AA48" i="512" s="1"/>
  <c r="J49" i="512" s="1"/>
  <c r="K49" i="512" s="1"/>
  <c r="L49" i="512" s="1"/>
  <c r="Q49" i="512" s="1"/>
  <c r="AA49" i="512" s="1"/>
  <c r="J50" i="512" s="1"/>
  <c r="N49" i="512"/>
  <c r="P49" i="512" s="1"/>
  <c r="Q51" i="511"/>
  <c r="AA51" i="511" s="1"/>
  <c r="J52" i="511" s="1"/>
  <c r="K52" i="511" s="1"/>
  <c r="L52" i="511" s="1"/>
  <c r="N52" i="511"/>
  <c r="P52" i="511" s="1"/>
  <c r="L50" i="510"/>
  <c r="Q50" i="510" s="1"/>
  <c r="AA50" i="510" s="1"/>
  <c r="J51" i="510" s="1"/>
  <c r="Z54" i="510"/>
  <c r="K51" i="509"/>
  <c r="L51" i="509" s="1"/>
  <c r="N51" i="509"/>
  <c r="P51" i="509" s="1"/>
  <c r="K49" i="505"/>
  <c r="L49" i="505" s="1"/>
  <c r="Q49" i="505" s="1"/>
  <c r="AA49" i="505" s="1"/>
  <c r="J50" i="505" s="1"/>
  <c r="Q51" i="508"/>
  <c r="AA51" i="508" s="1"/>
  <c r="J52" i="508" s="1"/>
  <c r="K52" i="508" s="1"/>
  <c r="L52" i="508" s="1"/>
  <c r="N52" i="508"/>
  <c r="P52" i="508" s="1"/>
  <c r="Q51" i="507"/>
  <c r="AA51" i="507" s="1"/>
  <c r="J52" i="507" s="1"/>
  <c r="K52" i="507" s="1"/>
  <c r="L52" i="507" s="1"/>
  <c r="N52" i="507"/>
  <c r="P52" i="507" s="1"/>
  <c r="Z54" i="506"/>
  <c r="Q50" i="506"/>
  <c r="AA50" i="506" s="1"/>
  <c r="J51" i="506" s="1"/>
  <c r="K51" i="506" s="1"/>
  <c r="L51" i="506" s="1"/>
  <c r="N51" i="506"/>
  <c r="P51" i="506" s="1"/>
  <c r="Q51" i="504"/>
  <c r="AA51" i="504" s="1"/>
  <c r="J52" i="504" s="1"/>
  <c r="K52" i="504" s="1"/>
  <c r="L52" i="504" s="1"/>
  <c r="Q52" i="504" s="1"/>
  <c r="AA52" i="504" s="1"/>
  <c r="J53" i="504" s="1"/>
  <c r="N52" i="504"/>
  <c r="P52" i="504" s="1"/>
  <c r="Z54" i="503"/>
  <c r="Q50" i="503"/>
  <c r="AA50" i="503" s="1"/>
  <c r="J51" i="503" s="1"/>
  <c r="K51" i="503" s="1"/>
  <c r="L51" i="503" s="1"/>
  <c r="Q51" i="502"/>
  <c r="AA51" i="502" s="1"/>
  <c r="J52" i="502" s="1"/>
  <c r="K52" i="502" s="1"/>
  <c r="L52" i="502" s="1"/>
  <c r="N52" i="502"/>
  <c r="P52" i="502" s="1"/>
  <c r="K51" i="501"/>
  <c r="L51" i="501" s="1"/>
  <c r="N51" i="501"/>
  <c r="P51" i="501" s="1"/>
  <c r="Z54" i="500"/>
  <c r="Q49" i="500"/>
  <c r="AA49" i="500" s="1"/>
  <c r="J50" i="500" s="1"/>
  <c r="K50" i="500" s="1"/>
  <c r="L50" i="500" s="1"/>
  <c r="N50" i="500"/>
  <c r="P50" i="500" s="1"/>
  <c r="Q50" i="499"/>
  <c r="AA50" i="499" s="1"/>
  <c r="J51" i="499" s="1"/>
  <c r="K51" i="498"/>
  <c r="L51" i="498" s="1"/>
  <c r="N51" i="498"/>
  <c r="P51" i="498" s="1"/>
  <c r="Z54" i="497"/>
  <c r="K51" i="497"/>
  <c r="L51" i="497" s="1"/>
  <c r="N51" i="497"/>
  <c r="P51" i="497" s="1"/>
  <c r="L50" i="496"/>
  <c r="Q50" i="496" s="1"/>
  <c r="AA50" i="496" s="1"/>
  <c r="J51" i="496" s="1"/>
  <c r="K51" i="495"/>
  <c r="L51" i="495" s="1"/>
  <c r="N51" i="495"/>
  <c r="P51" i="495" s="1"/>
  <c r="K51" i="494"/>
  <c r="L51" i="494" s="1"/>
  <c r="N51" i="494"/>
  <c r="P51" i="494" s="1"/>
  <c r="Q50" i="493"/>
  <c r="AA50" i="493" s="1"/>
  <c r="J51" i="493" s="1"/>
  <c r="Q51" i="492"/>
  <c r="AA51" i="492" s="1"/>
  <c r="J52" i="492" s="1"/>
  <c r="Q52" i="491"/>
  <c r="AA52" i="491" s="1"/>
  <c r="J53" i="491" s="1"/>
  <c r="K53" i="491" s="1"/>
  <c r="L53" i="491" s="1"/>
  <c r="N53" i="491"/>
  <c r="P53" i="491" s="1"/>
  <c r="Q50" i="490"/>
  <c r="AA50" i="490" s="1"/>
  <c r="J51" i="490" s="1"/>
  <c r="K50" i="489"/>
  <c r="L50" i="489" s="1"/>
  <c r="N50" i="489"/>
  <c r="P50" i="489" s="1"/>
  <c r="K51" i="488"/>
  <c r="L51" i="488" s="1"/>
  <c r="N51" i="488"/>
  <c r="P51" i="488" s="1"/>
  <c r="Q50" i="487"/>
  <c r="AA50" i="487" s="1"/>
  <c r="J51" i="487" s="1"/>
  <c r="K51" i="487" s="1"/>
  <c r="L51" i="487" s="1"/>
  <c r="K51" i="486"/>
  <c r="L51" i="486" s="1"/>
  <c r="N51" i="486"/>
  <c r="P51" i="486" s="1"/>
  <c r="Q51" i="485"/>
  <c r="AA51" i="485" s="1"/>
  <c r="J52" i="485" s="1"/>
  <c r="K52" i="485" s="1"/>
  <c r="L52" i="485" s="1"/>
  <c r="N52" i="485"/>
  <c r="P52" i="485" s="1"/>
  <c r="M48" i="4"/>
  <c r="U48" i="4"/>
  <c r="K32" i="4"/>
  <c r="L32" i="4" s="1"/>
  <c r="N32" i="4"/>
  <c r="P32" i="4" s="1"/>
  <c r="R48" i="4"/>
  <c r="S48" i="4"/>
  <c r="W47" i="4"/>
  <c r="V47" i="4" s="1"/>
  <c r="Y47" i="4" s="1"/>
  <c r="X46" i="4"/>
  <c r="A51" i="4"/>
  <c r="O48" i="4"/>
  <c r="D49" i="4"/>
  <c r="G53" i="4"/>
  <c r="E53" i="4"/>
  <c r="C54" i="4"/>
  <c r="H54" i="4" s="1"/>
  <c r="Q50" i="548" l="1"/>
  <c r="AA50" i="548" s="1"/>
  <c r="J51" i="548" s="1"/>
  <c r="Q49" i="547"/>
  <c r="AA49" i="547" s="1"/>
  <c r="J50" i="547" s="1"/>
  <c r="Q51" i="546"/>
  <c r="AA51" i="546" s="1"/>
  <c r="J52" i="546" s="1"/>
  <c r="K52" i="546" s="1"/>
  <c r="L52" i="546" s="1"/>
  <c r="N52" i="546"/>
  <c r="P52" i="546" s="1"/>
  <c r="K51" i="545"/>
  <c r="L51" i="545" s="1"/>
  <c r="N51" i="545"/>
  <c r="P51" i="545" s="1"/>
  <c r="Q50" i="544"/>
  <c r="AA50" i="544" s="1"/>
  <c r="J51" i="544" s="1"/>
  <c r="Q52" i="543"/>
  <c r="AA52" i="543" s="1"/>
  <c r="J53" i="543" s="1"/>
  <c r="K53" i="543" s="1"/>
  <c r="L53" i="543" s="1"/>
  <c r="N53" i="543"/>
  <c r="P53" i="543" s="1"/>
  <c r="Q51" i="542"/>
  <c r="AA51" i="542" s="1"/>
  <c r="J52" i="542" s="1"/>
  <c r="K52" i="542" s="1"/>
  <c r="L52" i="542" s="1"/>
  <c r="N52" i="542"/>
  <c r="P52" i="542" s="1"/>
  <c r="Q51" i="541"/>
  <c r="AA51" i="541" s="1"/>
  <c r="J52" i="541" s="1"/>
  <c r="K52" i="541" s="1"/>
  <c r="L52" i="541" s="1"/>
  <c r="N52" i="541"/>
  <c r="P52" i="541" s="1"/>
  <c r="Q53" i="540"/>
  <c r="AA53" i="540" s="1"/>
  <c r="J54" i="540" s="1"/>
  <c r="K54" i="540" s="1"/>
  <c r="L54" i="540" s="1"/>
  <c r="N54" i="540"/>
  <c r="P54" i="540" s="1"/>
  <c r="Q51" i="539"/>
  <c r="AA51" i="539" s="1"/>
  <c r="J52" i="539" s="1"/>
  <c r="N52" i="539"/>
  <c r="P52" i="539" s="1"/>
  <c r="L50" i="537"/>
  <c r="Q50" i="537" s="1"/>
  <c r="AA50" i="537" s="1"/>
  <c r="J51" i="537" s="1"/>
  <c r="K51" i="537" s="1"/>
  <c r="L51" i="537" s="1"/>
  <c r="Q52" i="538"/>
  <c r="AA52" i="538" s="1"/>
  <c r="J53" i="538" s="1"/>
  <c r="K53" i="538" s="1"/>
  <c r="L53" i="538" s="1"/>
  <c r="N53" i="538"/>
  <c r="P53" i="538" s="1"/>
  <c r="N51" i="537"/>
  <c r="P51" i="537" s="1"/>
  <c r="Q51" i="536"/>
  <c r="AA51" i="536" s="1"/>
  <c r="J52" i="536" s="1"/>
  <c r="K52" i="536" s="1"/>
  <c r="L52" i="536" s="1"/>
  <c r="N52" i="536"/>
  <c r="P52" i="536" s="1"/>
  <c r="K51" i="535"/>
  <c r="L51" i="535" s="1"/>
  <c r="N51" i="535"/>
  <c r="P51" i="535" s="1"/>
  <c r="Q51" i="534"/>
  <c r="AA51" i="534" s="1"/>
  <c r="J52" i="534" s="1"/>
  <c r="K52" i="534" s="1"/>
  <c r="L52" i="534" s="1"/>
  <c r="N52" i="534"/>
  <c r="P52" i="534" s="1"/>
  <c r="Q50" i="533"/>
  <c r="AA50" i="533" s="1"/>
  <c r="J51" i="533" s="1"/>
  <c r="K51" i="533" s="1"/>
  <c r="L51" i="533" s="1"/>
  <c r="N51" i="533"/>
  <c r="P51" i="533" s="1"/>
  <c r="Q51" i="532"/>
  <c r="AA51" i="532" s="1"/>
  <c r="J52" i="532" s="1"/>
  <c r="K52" i="532" s="1"/>
  <c r="L52" i="532" s="1"/>
  <c r="N52" i="532"/>
  <c r="P52" i="532" s="1"/>
  <c r="Q51" i="531"/>
  <c r="AA51" i="531" s="1"/>
  <c r="J52" i="531" s="1"/>
  <c r="K52" i="531" s="1"/>
  <c r="L52" i="531" s="1"/>
  <c r="N52" i="531"/>
  <c r="P52" i="531" s="1"/>
  <c r="Q51" i="530"/>
  <c r="AA51" i="530" s="1"/>
  <c r="J52" i="530" s="1"/>
  <c r="K52" i="530" s="1"/>
  <c r="L52" i="530" s="1"/>
  <c r="N52" i="530"/>
  <c r="P52" i="530" s="1"/>
  <c r="Q50" i="529"/>
  <c r="AA50" i="529" s="1"/>
  <c r="J51" i="529" s="1"/>
  <c r="K51" i="528"/>
  <c r="L51" i="528" s="1"/>
  <c r="N51" i="528"/>
  <c r="P51" i="528" s="1"/>
  <c r="K51" i="527"/>
  <c r="L51" i="527" s="1"/>
  <c r="N51" i="527"/>
  <c r="P51" i="527" s="1"/>
  <c r="Q51" i="526"/>
  <c r="AA51" i="526" s="1"/>
  <c r="J52" i="526" s="1"/>
  <c r="K52" i="525"/>
  <c r="L52" i="525" s="1"/>
  <c r="N52" i="525"/>
  <c r="P52" i="525" s="1"/>
  <c r="Q51" i="524"/>
  <c r="AA51" i="524" s="1"/>
  <c r="J52" i="524" s="1"/>
  <c r="K52" i="524" s="1"/>
  <c r="L52" i="524" s="1"/>
  <c r="N52" i="524"/>
  <c r="P52" i="524" s="1"/>
  <c r="Q52" i="523"/>
  <c r="AA52" i="523" s="1"/>
  <c r="J53" i="523" s="1"/>
  <c r="K53" i="523" s="1"/>
  <c r="L53" i="523" s="1"/>
  <c r="N53" i="523"/>
  <c r="P53" i="523" s="1"/>
  <c r="N50" i="522"/>
  <c r="P50" i="522" s="1"/>
  <c r="L50" i="522"/>
  <c r="Q50" i="522" s="1"/>
  <c r="AA50" i="522" s="1"/>
  <c r="J51" i="522" s="1"/>
  <c r="Q50" i="521"/>
  <c r="AA50" i="521" s="1"/>
  <c r="J51" i="521" s="1"/>
  <c r="K52" i="520"/>
  <c r="L52" i="520" s="1"/>
  <c r="N52" i="520"/>
  <c r="P52" i="520" s="1"/>
  <c r="Q51" i="519"/>
  <c r="AA51" i="519" s="1"/>
  <c r="J52" i="519" s="1"/>
  <c r="K52" i="519" s="1"/>
  <c r="L52" i="519" s="1"/>
  <c r="N52" i="519"/>
  <c r="P52" i="519" s="1"/>
  <c r="K51" i="517"/>
  <c r="L51" i="517" s="1"/>
  <c r="Q51" i="517" s="1"/>
  <c r="AA51" i="517" s="1"/>
  <c r="J52" i="517" s="1"/>
  <c r="K52" i="517" s="1"/>
  <c r="Q51" i="518"/>
  <c r="AA51" i="518" s="1"/>
  <c r="J52" i="518" s="1"/>
  <c r="L53" i="516"/>
  <c r="N53" i="516"/>
  <c r="P53" i="516" s="1"/>
  <c r="Q50" i="515"/>
  <c r="AA50" i="515" s="1"/>
  <c r="J51" i="515" s="1"/>
  <c r="Q52" i="514"/>
  <c r="AA52" i="514" s="1"/>
  <c r="J53" i="514" s="1"/>
  <c r="K53" i="514" s="1"/>
  <c r="L53" i="514" s="1"/>
  <c r="N54" i="513"/>
  <c r="P54" i="513" s="1"/>
  <c r="Q54" i="513" s="1"/>
  <c r="AA54" i="513" s="1"/>
  <c r="K50" i="512"/>
  <c r="L50" i="512" s="1"/>
  <c r="N50" i="512"/>
  <c r="P50" i="512" s="1"/>
  <c r="Q52" i="511"/>
  <c r="AA52" i="511" s="1"/>
  <c r="J53" i="511" s="1"/>
  <c r="K53" i="511" s="1"/>
  <c r="L53" i="511" s="1"/>
  <c r="N53" i="511"/>
  <c r="P53" i="511" s="1"/>
  <c r="K51" i="510"/>
  <c r="L51" i="510" s="1"/>
  <c r="N51" i="510"/>
  <c r="P51" i="510" s="1"/>
  <c r="Q51" i="509"/>
  <c r="AA51" i="509" s="1"/>
  <c r="J52" i="509" s="1"/>
  <c r="K52" i="509" s="1"/>
  <c r="L52" i="509" s="1"/>
  <c r="N52" i="509"/>
  <c r="P52" i="509" s="1"/>
  <c r="Q52" i="508"/>
  <c r="AA52" i="508" s="1"/>
  <c r="J53" i="508" s="1"/>
  <c r="K53" i="508" s="1"/>
  <c r="L53" i="508" s="1"/>
  <c r="K50" i="505"/>
  <c r="L50" i="505" s="1"/>
  <c r="N50" i="505"/>
  <c r="P50" i="505" s="1"/>
  <c r="Q52" i="507"/>
  <c r="AA52" i="507" s="1"/>
  <c r="J53" i="507" s="1"/>
  <c r="K53" i="507" s="1"/>
  <c r="L53" i="507" s="1"/>
  <c r="N53" i="507"/>
  <c r="P53" i="507" s="1"/>
  <c r="Q51" i="506"/>
  <c r="AA51" i="506" s="1"/>
  <c r="J52" i="506" s="1"/>
  <c r="K52" i="506" s="1"/>
  <c r="L52" i="506" s="1"/>
  <c r="N52" i="506"/>
  <c r="P52" i="506" s="1"/>
  <c r="K53" i="504"/>
  <c r="L53" i="504" s="1"/>
  <c r="N53" i="504"/>
  <c r="P53" i="504" s="1"/>
  <c r="N51" i="503"/>
  <c r="P51" i="503" s="1"/>
  <c r="Q51" i="503" s="1"/>
  <c r="AA51" i="503" s="1"/>
  <c r="J52" i="503" s="1"/>
  <c r="Q52" i="502"/>
  <c r="AA52" i="502" s="1"/>
  <c r="J53" i="502" s="1"/>
  <c r="Q51" i="501"/>
  <c r="AA51" i="501" s="1"/>
  <c r="J52" i="501" s="1"/>
  <c r="K52" i="501" s="1"/>
  <c r="L52" i="501" s="1"/>
  <c r="N52" i="501"/>
  <c r="P52" i="501" s="1"/>
  <c r="Q50" i="500"/>
  <c r="AA50" i="500" s="1"/>
  <c r="J51" i="500" s="1"/>
  <c r="K51" i="499"/>
  <c r="L51" i="499" s="1"/>
  <c r="N51" i="499"/>
  <c r="P51" i="499" s="1"/>
  <c r="Q51" i="498"/>
  <c r="AA51" i="498" s="1"/>
  <c r="J52" i="498" s="1"/>
  <c r="K52" i="498" s="1"/>
  <c r="L52" i="498" s="1"/>
  <c r="N52" i="498"/>
  <c r="P52" i="498" s="1"/>
  <c r="Q51" i="497"/>
  <c r="AA51" i="497" s="1"/>
  <c r="J52" i="497" s="1"/>
  <c r="K52" i="497" s="1"/>
  <c r="L52" i="497" s="1"/>
  <c r="N52" i="497"/>
  <c r="P52" i="497" s="1"/>
  <c r="K51" i="496"/>
  <c r="L51" i="496" s="1"/>
  <c r="N51" i="496"/>
  <c r="P51" i="496" s="1"/>
  <c r="Q51" i="495"/>
  <c r="AA51" i="495" s="1"/>
  <c r="J52" i="495" s="1"/>
  <c r="K52" i="495" s="1"/>
  <c r="L52" i="495" s="1"/>
  <c r="N52" i="495"/>
  <c r="P52" i="495" s="1"/>
  <c r="Q51" i="494"/>
  <c r="AA51" i="494" s="1"/>
  <c r="J52" i="494" s="1"/>
  <c r="K52" i="494" s="1"/>
  <c r="L52" i="494" s="1"/>
  <c r="N52" i="494"/>
  <c r="P52" i="494" s="1"/>
  <c r="K51" i="493"/>
  <c r="L51" i="493" s="1"/>
  <c r="N51" i="493"/>
  <c r="P51" i="493" s="1"/>
  <c r="K52" i="492"/>
  <c r="L52" i="492" s="1"/>
  <c r="N52" i="492"/>
  <c r="P52" i="492" s="1"/>
  <c r="Q53" i="491"/>
  <c r="AA53" i="491" s="1"/>
  <c r="J54" i="491" s="1"/>
  <c r="K54" i="491" s="1"/>
  <c r="L54" i="491" s="1"/>
  <c r="N54" i="491"/>
  <c r="P54" i="491" s="1"/>
  <c r="K51" i="490"/>
  <c r="L51" i="490" s="1"/>
  <c r="N51" i="490"/>
  <c r="P51" i="490" s="1"/>
  <c r="Q50" i="489"/>
  <c r="AA50" i="489" s="1"/>
  <c r="J51" i="489" s="1"/>
  <c r="Q51" i="488"/>
  <c r="AA51" i="488" s="1"/>
  <c r="J52" i="488" s="1"/>
  <c r="K52" i="488" s="1"/>
  <c r="L52" i="488" s="1"/>
  <c r="N52" i="488"/>
  <c r="P52" i="488" s="1"/>
  <c r="N51" i="487"/>
  <c r="P51" i="487" s="1"/>
  <c r="Q51" i="487" s="1"/>
  <c r="AA51" i="487" s="1"/>
  <c r="J52" i="487" s="1"/>
  <c r="Q51" i="486"/>
  <c r="AA51" i="486" s="1"/>
  <c r="J52" i="486" s="1"/>
  <c r="K52" i="486" s="1"/>
  <c r="Q52" i="485"/>
  <c r="AA52" i="485" s="1"/>
  <c r="J53" i="485" s="1"/>
  <c r="K53" i="485" s="1"/>
  <c r="L53" i="485" s="1"/>
  <c r="N53" i="485"/>
  <c r="P53" i="485" s="1"/>
  <c r="M49" i="4"/>
  <c r="U49" i="4"/>
  <c r="Q32" i="4"/>
  <c r="AA32" i="4" s="1"/>
  <c r="J33" i="4" s="1"/>
  <c r="K33" i="4" s="1"/>
  <c r="L33" i="4" s="1"/>
  <c r="R49" i="4"/>
  <c r="S49" i="4"/>
  <c r="X47" i="4"/>
  <c r="Z47" i="4" s="1"/>
  <c r="W48" i="4"/>
  <c r="V48" i="4" s="1"/>
  <c r="Y48" i="4" s="1"/>
  <c r="Z46" i="4"/>
  <c r="A52" i="4"/>
  <c r="O49" i="4"/>
  <c r="D50" i="4"/>
  <c r="G54" i="4"/>
  <c r="E54" i="4"/>
  <c r="K51" i="548" l="1"/>
  <c r="L51" i="548" s="1"/>
  <c r="N51" i="548"/>
  <c r="P51" i="548" s="1"/>
  <c r="K50" i="547"/>
  <c r="L50" i="547" s="1"/>
  <c r="N50" i="547"/>
  <c r="P50" i="547" s="1"/>
  <c r="Q52" i="546"/>
  <c r="AA52" i="546" s="1"/>
  <c r="J53" i="546" s="1"/>
  <c r="K53" i="546" s="1"/>
  <c r="L53" i="546" s="1"/>
  <c r="N53" i="546"/>
  <c r="P53" i="546" s="1"/>
  <c r="Q51" i="545"/>
  <c r="AA51" i="545" s="1"/>
  <c r="J52" i="545" s="1"/>
  <c r="K52" i="545" s="1"/>
  <c r="L52" i="545" s="1"/>
  <c r="N52" i="545"/>
  <c r="P52" i="545" s="1"/>
  <c r="K51" i="544"/>
  <c r="L51" i="544" s="1"/>
  <c r="N51" i="544"/>
  <c r="P51" i="544" s="1"/>
  <c r="Q53" i="543"/>
  <c r="AA53" i="543" s="1"/>
  <c r="J54" i="543" s="1"/>
  <c r="K54" i="543" s="1"/>
  <c r="L54" i="543" s="1"/>
  <c r="N54" i="543"/>
  <c r="P54" i="543" s="1"/>
  <c r="Q52" i="542"/>
  <c r="AA52" i="542" s="1"/>
  <c r="J53" i="542" s="1"/>
  <c r="K53" i="542" s="1"/>
  <c r="L53" i="542" s="1"/>
  <c r="N53" i="542"/>
  <c r="P53" i="542" s="1"/>
  <c r="Q52" i="541"/>
  <c r="AA52" i="541" s="1"/>
  <c r="J53" i="541" s="1"/>
  <c r="K53" i="541" s="1"/>
  <c r="L53" i="541" s="1"/>
  <c r="N53" i="541"/>
  <c r="P53" i="541" s="1"/>
  <c r="Q54" i="540"/>
  <c r="AA54" i="540" s="1"/>
  <c r="K52" i="539"/>
  <c r="L52" i="539" s="1"/>
  <c r="Q52" i="539" s="1"/>
  <c r="AA52" i="539" s="1"/>
  <c r="J53" i="539" s="1"/>
  <c r="Q53" i="538"/>
  <c r="AA53" i="538" s="1"/>
  <c r="J54" i="538" s="1"/>
  <c r="K54" i="538" s="1"/>
  <c r="L54" i="538" s="1"/>
  <c r="N54" i="538"/>
  <c r="P54" i="538" s="1"/>
  <c r="Q51" i="537"/>
  <c r="AA51" i="537" s="1"/>
  <c r="J52" i="537" s="1"/>
  <c r="Q52" i="536"/>
  <c r="AA52" i="536" s="1"/>
  <c r="J53" i="536" s="1"/>
  <c r="K53" i="536" s="1"/>
  <c r="L53" i="536" s="1"/>
  <c r="N53" i="536"/>
  <c r="P53" i="536" s="1"/>
  <c r="Q51" i="535"/>
  <c r="AA51" i="535" s="1"/>
  <c r="J52" i="535" s="1"/>
  <c r="K52" i="535" s="1"/>
  <c r="L52" i="535" s="1"/>
  <c r="N52" i="535"/>
  <c r="P52" i="535" s="1"/>
  <c r="Q52" i="534"/>
  <c r="AA52" i="534" s="1"/>
  <c r="J53" i="534" s="1"/>
  <c r="K53" i="534" s="1"/>
  <c r="L53" i="534" s="1"/>
  <c r="N53" i="534"/>
  <c r="P53" i="534" s="1"/>
  <c r="Q51" i="533"/>
  <c r="AA51" i="533" s="1"/>
  <c r="J52" i="533" s="1"/>
  <c r="K52" i="533" s="1"/>
  <c r="L52" i="533" s="1"/>
  <c r="N52" i="533"/>
  <c r="P52" i="533" s="1"/>
  <c r="Q52" i="532"/>
  <c r="AA52" i="532" s="1"/>
  <c r="J53" i="532" s="1"/>
  <c r="K53" i="532" s="1"/>
  <c r="L53" i="532" s="1"/>
  <c r="N53" i="532"/>
  <c r="P53" i="532" s="1"/>
  <c r="Q52" i="531"/>
  <c r="AA52" i="531" s="1"/>
  <c r="J53" i="531" s="1"/>
  <c r="K53" i="531" s="1"/>
  <c r="L53" i="531" s="1"/>
  <c r="Q53" i="531" s="1"/>
  <c r="AA53" i="531" s="1"/>
  <c r="J54" i="531" s="1"/>
  <c r="N53" i="531"/>
  <c r="P53" i="531" s="1"/>
  <c r="Q52" i="530"/>
  <c r="AA52" i="530" s="1"/>
  <c r="J53" i="530" s="1"/>
  <c r="K53" i="530" s="1"/>
  <c r="L53" i="530" s="1"/>
  <c r="N53" i="530"/>
  <c r="P53" i="530" s="1"/>
  <c r="K51" i="529"/>
  <c r="L51" i="529" s="1"/>
  <c r="N51" i="529"/>
  <c r="P51" i="529" s="1"/>
  <c r="Q51" i="528"/>
  <c r="AA51" i="528" s="1"/>
  <c r="J52" i="528" s="1"/>
  <c r="K52" i="528" s="1"/>
  <c r="L52" i="528" s="1"/>
  <c r="Q51" i="527"/>
  <c r="AA51" i="527" s="1"/>
  <c r="J52" i="527" s="1"/>
  <c r="K52" i="527" s="1"/>
  <c r="L52" i="527" s="1"/>
  <c r="N52" i="526"/>
  <c r="P52" i="526" s="1"/>
  <c r="K52" i="526"/>
  <c r="L52" i="526" s="1"/>
  <c r="Q52" i="526" s="1"/>
  <c r="AA52" i="526" s="1"/>
  <c r="J53" i="526" s="1"/>
  <c r="Q52" i="525"/>
  <c r="AA52" i="525" s="1"/>
  <c r="J53" i="525" s="1"/>
  <c r="Q52" i="524"/>
  <c r="AA52" i="524" s="1"/>
  <c r="J53" i="524" s="1"/>
  <c r="K53" i="524" s="1"/>
  <c r="L53" i="524" s="1"/>
  <c r="N53" i="524"/>
  <c r="P53" i="524" s="1"/>
  <c r="Q53" i="523"/>
  <c r="AA53" i="523" s="1"/>
  <c r="J54" i="523" s="1"/>
  <c r="K54" i="523" s="1"/>
  <c r="L54" i="523" s="1"/>
  <c r="N54" i="523"/>
  <c r="P54" i="523" s="1"/>
  <c r="K51" i="522"/>
  <c r="L51" i="522" s="1"/>
  <c r="N51" i="522"/>
  <c r="P51" i="522" s="1"/>
  <c r="K51" i="521"/>
  <c r="L51" i="521" s="1"/>
  <c r="N51" i="521"/>
  <c r="P51" i="521" s="1"/>
  <c r="Q52" i="520"/>
  <c r="AA52" i="520" s="1"/>
  <c r="J53" i="520" s="1"/>
  <c r="K53" i="520" s="1"/>
  <c r="N53" i="520"/>
  <c r="P53" i="520" s="1"/>
  <c r="Q52" i="519"/>
  <c r="AA52" i="519" s="1"/>
  <c r="J53" i="519" s="1"/>
  <c r="K53" i="519" s="1"/>
  <c r="L53" i="519" s="1"/>
  <c r="N53" i="519"/>
  <c r="P53" i="519" s="1"/>
  <c r="K52" i="518"/>
  <c r="L52" i="518" s="1"/>
  <c r="N52" i="518"/>
  <c r="P52" i="518" s="1"/>
  <c r="N52" i="517"/>
  <c r="P52" i="517" s="1"/>
  <c r="L52" i="517"/>
  <c r="Q53" i="516"/>
  <c r="AA53" i="516" s="1"/>
  <c r="J54" i="516" s="1"/>
  <c r="K54" i="516" s="1"/>
  <c r="L54" i="516" s="1"/>
  <c r="N54" i="516"/>
  <c r="P54" i="516" s="1"/>
  <c r="K51" i="515"/>
  <c r="L51" i="515" s="1"/>
  <c r="Q51" i="515" s="1"/>
  <c r="AA51" i="515" s="1"/>
  <c r="J52" i="515" s="1"/>
  <c r="N51" i="515"/>
  <c r="P51" i="515" s="1"/>
  <c r="N53" i="514"/>
  <c r="P53" i="514" s="1"/>
  <c r="Q53" i="514" s="1"/>
  <c r="AA53" i="514" s="1"/>
  <c r="J54" i="514" s="1"/>
  <c r="Q50" i="512"/>
  <c r="AA50" i="512" s="1"/>
  <c r="J51" i="512" s="1"/>
  <c r="Q53" i="511"/>
  <c r="AA53" i="511" s="1"/>
  <c r="J54" i="511" s="1"/>
  <c r="K54" i="511" s="1"/>
  <c r="L54" i="511" s="1"/>
  <c r="N54" i="511"/>
  <c r="P54" i="511" s="1"/>
  <c r="Q51" i="510"/>
  <c r="AA51" i="510" s="1"/>
  <c r="J52" i="510" s="1"/>
  <c r="K52" i="510" s="1"/>
  <c r="L52" i="510" s="1"/>
  <c r="N52" i="510"/>
  <c r="P52" i="510" s="1"/>
  <c r="Q52" i="509"/>
  <c r="AA52" i="509" s="1"/>
  <c r="J53" i="509" s="1"/>
  <c r="K53" i="509" s="1"/>
  <c r="L53" i="509" s="1"/>
  <c r="N53" i="509"/>
  <c r="P53" i="509" s="1"/>
  <c r="N53" i="508"/>
  <c r="P53" i="508" s="1"/>
  <c r="Q53" i="508" s="1"/>
  <c r="AA53" i="508" s="1"/>
  <c r="J54" i="508" s="1"/>
  <c r="Q50" i="505"/>
  <c r="AA50" i="505" s="1"/>
  <c r="J51" i="505" s="1"/>
  <c r="Q53" i="507"/>
  <c r="AA53" i="507" s="1"/>
  <c r="J54" i="507" s="1"/>
  <c r="K54" i="507" s="1"/>
  <c r="L54" i="507" s="1"/>
  <c r="N54" i="507"/>
  <c r="P54" i="507" s="1"/>
  <c r="Q52" i="506"/>
  <c r="AA52" i="506" s="1"/>
  <c r="J53" i="506" s="1"/>
  <c r="K53" i="506" s="1"/>
  <c r="L53" i="506" s="1"/>
  <c r="N53" i="506"/>
  <c r="P53" i="506" s="1"/>
  <c r="Q53" i="504"/>
  <c r="AA53" i="504" s="1"/>
  <c r="J54" i="504" s="1"/>
  <c r="K52" i="503"/>
  <c r="L52" i="503" s="1"/>
  <c r="N52" i="503"/>
  <c r="P52" i="503" s="1"/>
  <c r="K53" i="502"/>
  <c r="L53" i="502" s="1"/>
  <c r="N53" i="502"/>
  <c r="P53" i="502" s="1"/>
  <c r="Q52" i="501"/>
  <c r="AA52" i="501" s="1"/>
  <c r="J53" i="501" s="1"/>
  <c r="K53" i="501" s="1"/>
  <c r="L53" i="501" s="1"/>
  <c r="N53" i="501"/>
  <c r="P53" i="501" s="1"/>
  <c r="K51" i="500"/>
  <c r="L51" i="500" s="1"/>
  <c r="N51" i="500"/>
  <c r="P51" i="500" s="1"/>
  <c r="Q51" i="499"/>
  <c r="AA51" i="499" s="1"/>
  <c r="J52" i="499" s="1"/>
  <c r="K52" i="499" s="1"/>
  <c r="L52" i="499" s="1"/>
  <c r="N52" i="499"/>
  <c r="P52" i="499" s="1"/>
  <c r="Q52" i="498"/>
  <c r="AA52" i="498" s="1"/>
  <c r="J53" i="498" s="1"/>
  <c r="K53" i="498" s="1"/>
  <c r="L53" i="498" s="1"/>
  <c r="N53" i="498"/>
  <c r="P53" i="498" s="1"/>
  <c r="Q52" i="497"/>
  <c r="AA52" i="497" s="1"/>
  <c r="J53" i="497" s="1"/>
  <c r="K53" i="497" s="1"/>
  <c r="L53" i="497" s="1"/>
  <c r="N53" i="497"/>
  <c r="P53" i="497" s="1"/>
  <c r="Q51" i="496"/>
  <c r="AA51" i="496" s="1"/>
  <c r="J52" i="496" s="1"/>
  <c r="K52" i="496" s="1"/>
  <c r="L52" i="496" s="1"/>
  <c r="N52" i="496"/>
  <c r="P52" i="496" s="1"/>
  <c r="Q52" i="495"/>
  <c r="AA52" i="495" s="1"/>
  <c r="J53" i="495" s="1"/>
  <c r="K53" i="495" s="1"/>
  <c r="L53" i="495" s="1"/>
  <c r="N53" i="495"/>
  <c r="P53" i="495" s="1"/>
  <c r="Q52" i="494"/>
  <c r="AA52" i="494" s="1"/>
  <c r="J53" i="494" s="1"/>
  <c r="K53" i="494" s="1"/>
  <c r="L53" i="494" s="1"/>
  <c r="N53" i="494"/>
  <c r="P53" i="494" s="1"/>
  <c r="Q51" i="493"/>
  <c r="AA51" i="493" s="1"/>
  <c r="J52" i="493" s="1"/>
  <c r="K52" i="493" s="1"/>
  <c r="L52" i="493" s="1"/>
  <c r="N52" i="493"/>
  <c r="P52" i="493" s="1"/>
  <c r="Q52" i="492"/>
  <c r="AA52" i="492" s="1"/>
  <c r="J53" i="492" s="1"/>
  <c r="K53" i="492" s="1"/>
  <c r="L53" i="492" s="1"/>
  <c r="N53" i="492"/>
  <c r="P53" i="492" s="1"/>
  <c r="Q54" i="491"/>
  <c r="AA54" i="491" s="1"/>
  <c r="Q51" i="490"/>
  <c r="AA51" i="490" s="1"/>
  <c r="J52" i="490" s="1"/>
  <c r="K52" i="490" s="1"/>
  <c r="L52" i="490" s="1"/>
  <c r="Q52" i="490" s="1"/>
  <c r="AA52" i="490" s="1"/>
  <c r="J53" i="490" s="1"/>
  <c r="N52" i="490"/>
  <c r="P52" i="490" s="1"/>
  <c r="N51" i="489"/>
  <c r="P51" i="489" s="1"/>
  <c r="K51" i="489"/>
  <c r="L51" i="489" s="1"/>
  <c r="Q51" i="489" s="1"/>
  <c r="AA51" i="489" s="1"/>
  <c r="J52" i="489" s="1"/>
  <c r="Q52" i="488"/>
  <c r="AA52" i="488" s="1"/>
  <c r="J53" i="488" s="1"/>
  <c r="K53" i="488" s="1"/>
  <c r="L53" i="488" s="1"/>
  <c r="N53" i="488"/>
  <c r="P53" i="488" s="1"/>
  <c r="K52" i="487"/>
  <c r="L52" i="487" s="1"/>
  <c r="N52" i="487"/>
  <c r="P52" i="487" s="1"/>
  <c r="N52" i="486"/>
  <c r="P52" i="486" s="1"/>
  <c r="L52" i="486"/>
  <c r="Q52" i="486" s="1"/>
  <c r="AA52" i="486" s="1"/>
  <c r="J53" i="486" s="1"/>
  <c r="Q53" i="485"/>
  <c r="AA53" i="485" s="1"/>
  <c r="J54" i="485" s="1"/>
  <c r="K54" i="485" s="1"/>
  <c r="L54" i="485" s="1"/>
  <c r="N54" i="485"/>
  <c r="P54" i="485" s="1"/>
  <c r="M50" i="4"/>
  <c r="U50" i="4"/>
  <c r="N33" i="4"/>
  <c r="P33" i="4" s="1"/>
  <c r="Q33" i="4" s="1"/>
  <c r="AA33" i="4" s="1"/>
  <c r="J34" i="4" s="1"/>
  <c r="R50" i="4"/>
  <c r="S50" i="4"/>
  <c r="W49" i="4"/>
  <c r="V49" i="4" s="1"/>
  <c r="Y49" i="4" s="1"/>
  <c r="X48" i="4"/>
  <c r="A53" i="4"/>
  <c r="O50" i="4"/>
  <c r="D51" i="4"/>
  <c r="Q51" i="548" l="1"/>
  <c r="AA51" i="548" s="1"/>
  <c r="J52" i="548" s="1"/>
  <c r="K52" i="548" s="1"/>
  <c r="L52" i="548" s="1"/>
  <c r="Q52" i="548" s="1"/>
  <c r="AA52" i="548" s="1"/>
  <c r="J53" i="548" s="1"/>
  <c r="N52" i="548"/>
  <c r="P52" i="548" s="1"/>
  <c r="Q50" i="547"/>
  <c r="AA50" i="547" s="1"/>
  <c r="J51" i="547" s="1"/>
  <c r="Q53" i="546"/>
  <c r="AA53" i="546" s="1"/>
  <c r="J54" i="546" s="1"/>
  <c r="K54" i="546" s="1"/>
  <c r="L54" i="546" s="1"/>
  <c r="N54" i="546"/>
  <c r="P54" i="546" s="1"/>
  <c r="Q52" i="545"/>
  <c r="AA52" i="545" s="1"/>
  <c r="J53" i="545" s="1"/>
  <c r="K53" i="545" s="1"/>
  <c r="L53" i="545" s="1"/>
  <c r="N53" i="545"/>
  <c r="P53" i="545" s="1"/>
  <c r="Q51" i="544"/>
  <c r="AA51" i="544" s="1"/>
  <c r="J52" i="544" s="1"/>
  <c r="K52" i="544" s="1"/>
  <c r="L52" i="544" s="1"/>
  <c r="N52" i="544"/>
  <c r="P52" i="544" s="1"/>
  <c r="Q54" i="543"/>
  <c r="AA54" i="543" s="1"/>
  <c r="Q53" i="542"/>
  <c r="AA53" i="542" s="1"/>
  <c r="J54" i="542" s="1"/>
  <c r="K54" i="542" s="1"/>
  <c r="L54" i="542" s="1"/>
  <c r="N54" i="542"/>
  <c r="P54" i="542" s="1"/>
  <c r="Q53" i="541"/>
  <c r="AA53" i="541" s="1"/>
  <c r="J54" i="541" s="1"/>
  <c r="K54" i="541" s="1"/>
  <c r="N54" i="541"/>
  <c r="P54" i="541" s="1"/>
  <c r="K53" i="539"/>
  <c r="L53" i="539" s="1"/>
  <c r="N53" i="539"/>
  <c r="P53" i="539" s="1"/>
  <c r="Q54" i="538"/>
  <c r="AA54" i="538" s="1"/>
  <c r="K52" i="537"/>
  <c r="L52" i="537" s="1"/>
  <c r="N52" i="537"/>
  <c r="P52" i="537" s="1"/>
  <c r="Q53" i="536"/>
  <c r="AA53" i="536" s="1"/>
  <c r="J54" i="536" s="1"/>
  <c r="K54" i="536" s="1"/>
  <c r="N54" i="536"/>
  <c r="P54" i="536" s="1"/>
  <c r="Q52" i="535"/>
  <c r="AA52" i="535" s="1"/>
  <c r="J53" i="535" s="1"/>
  <c r="K53" i="535" s="1"/>
  <c r="L53" i="535" s="1"/>
  <c r="N53" i="535"/>
  <c r="P53" i="535" s="1"/>
  <c r="Q53" i="534"/>
  <c r="AA53" i="534" s="1"/>
  <c r="J54" i="534" s="1"/>
  <c r="K54" i="534" s="1"/>
  <c r="L54" i="534" s="1"/>
  <c r="N54" i="534"/>
  <c r="P54" i="534" s="1"/>
  <c r="Q52" i="533"/>
  <c r="AA52" i="533" s="1"/>
  <c r="J53" i="533" s="1"/>
  <c r="Q53" i="532"/>
  <c r="AA53" i="532" s="1"/>
  <c r="J54" i="532" s="1"/>
  <c r="K54" i="532" s="1"/>
  <c r="L54" i="532" s="1"/>
  <c r="N54" i="532"/>
  <c r="P54" i="532" s="1"/>
  <c r="K54" i="531"/>
  <c r="L54" i="531" s="1"/>
  <c r="N54" i="531"/>
  <c r="P54" i="531" s="1"/>
  <c r="Q53" i="530"/>
  <c r="AA53" i="530" s="1"/>
  <c r="J54" i="530" s="1"/>
  <c r="K54" i="530" s="1"/>
  <c r="L54" i="530" s="1"/>
  <c r="N54" i="530"/>
  <c r="P54" i="530" s="1"/>
  <c r="Q51" i="529"/>
  <c r="AA51" i="529" s="1"/>
  <c r="J52" i="529" s="1"/>
  <c r="N52" i="528"/>
  <c r="P52" i="528" s="1"/>
  <c r="Q52" i="528" s="1"/>
  <c r="AA52" i="528" s="1"/>
  <c r="J53" i="528" s="1"/>
  <c r="N52" i="527"/>
  <c r="P52" i="527" s="1"/>
  <c r="Q52" i="527" s="1"/>
  <c r="AA52" i="527" s="1"/>
  <c r="J53" i="527" s="1"/>
  <c r="K53" i="526"/>
  <c r="L53" i="526" s="1"/>
  <c r="N53" i="526"/>
  <c r="P53" i="526" s="1"/>
  <c r="K53" i="525"/>
  <c r="L53" i="525" s="1"/>
  <c r="N53" i="525"/>
  <c r="P53" i="525" s="1"/>
  <c r="Q53" i="524"/>
  <c r="AA53" i="524" s="1"/>
  <c r="J54" i="524" s="1"/>
  <c r="K54" i="524" s="1"/>
  <c r="L54" i="524" s="1"/>
  <c r="N54" i="524"/>
  <c r="P54" i="524" s="1"/>
  <c r="Q54" i="523"/>
  <c r="AA54" i="523" s="1"/>
  <c r="Q51" i="522"/>
  <c r="AA51" i="522" s="1"/>
  <c r="J52" i="522" s="1"/>
  <c r="K52" i="522" s="1"/>
  <c r="L52" i="522" s="1"/>
  <c r="N52" i="522"/>
  <c r="P52" i="522" s="1"/>
  <c r="L53" i="520"/>
  <c r="Q53" i="520" s="1"/>
  <c r="AA53" i="520" s="1"/>
  <c r="J54" i="520" s="1"/>
  <c r="K54" i="520" s="1"/>
  <c r="L54" i="520" s="1"/>
  <c r="Q51" i="521"/>
  <c r="AA51" i="521" s="1"/>
  <c r="J52" i="521" s="1"/>
  <c r="N54" i="520"/>
  <c r="P54" i="520" s="1"/>
  <c r="Q53" i="519"/>
  <c r="AA53" i="519" s="1"/>
  <c r="J54" i="519" s="1"/>
  <c r="K54" i="519" s="1"/>
  <c r="L54" i="519" s="1"/>
  <c r="N54" i="519"/>
  <c r="P54" i="519" s="1"/>
  <c r="Q52" i="518"/>
  <c r="AA52" i="518" s="1"/>
  <c r="J53" i="518" s="1"/>
  <c r="Q52" i="517"/>
  <c r="AA52" i="517" s="1"/>
  <c r="J53" i="517" s="1"/>
  <c r="Q54" i="516"/>
  <c r="AA54" i="516" s="1"/>
  <c r="K52" i="515"/>
  <c r="L52" i="515" s="1"/>
  <c r="N52" i="515"/>
  <c r="P52" i="515" s="1"/>
  <c r="K54" i="514"/>
  <c r="L54" i="514" s="1"/>
  <c r="Q54" i="514" s="1"/>
  <c r="AA54" i="514" s="1"/>
  <c r="N54" i="514"/>
  <c r="P54" i="514" s="1"/>
  <c r="K51" i="512"/>
  <c r="L51" i="512" s="1"/>
  <c r="Q51" i="512" s="1"/>
  <c r="AA51" i="512" s="1"/>
  <c r="J52" i="512" s="1"/>
  <c r="N51" i="512"/>
  <c r="P51" i="512" s="1"/>
  <c r="Q54" i="511"/>
  <c r="AA54" i="511" s="1"/>
  <c r="Q52" i="510"/>
  <c r="AA52" i="510" s="1"/>
  <c r="J53" i="510" s="1"/>
  <c r="K53" i="510" s="1"/>
  <c r="L53" i="510" s="1"/>
  <c r="Q53" i="510" s="1"/>
  <c r="AA53" i="510" s="1"/>
  <c r="J54" i="510" s="1"/>
  <c r="N53" i="510"/>
  <c r="P53" i="510" s="1"/>
  <c r="Q53" i="509"/>
  <c r="AA53" i="509" s="1"/>
  <c r="J54" i="509" s="1"/>
  <c r="K54" i="509" s="1"/>
  <c r="L54" i="509" s="1"/>
  <c r="N54" i="509"/>
  <c r="P54" i="509" s="1"/>
  <c r="K54" i="508"/>
  <c r="L54" i="508" s="1"/>
  <c r="Q54" i="508" s="1"/>
  <c r="AA54" i="508" s="1"/>
  <c r="N54" i="508"/>
  <c r="P54" i="508" s="1"/>
  <c r="K51" i="505"/>
  <c r="L51" i="505" s="1"/>
  <c r="N51" i="505"/>
  <c r="P51" i="505" s="1"/>
  <c r="Q54" i="507"/>
  <c r="AA54" i="507" s="1"/>
  <c r="Q53" i="506"/>
  <c r="AA53" i="506" s="1"/>
  <c r="J54" i="506" s="1"/>
  <c r="K54" i="506" s="1"/>
  <c r="L54" i="506" s="1"/>
  <c r="N54" i="506"/>
  <c r="P54" i="506" s="1"/>
  <c r="Q52" i="503"/>
  <c r="AA52" i="503" s="1"/>
  <c r="J53" i="503" s="1"/>
  <c r="K53" i="503" s="1"/>
  <c r="L53" i="503" s="1"/>
  <c r="K54" i="504"/>
  <c r="L54" i="504" s="1"/>
  <c r="N54" i="504"/>
  <c r="P54" i="504" s="1"/>
  <c r="N53" i="503"/>
  <c r="P53" i="503" s="1"/>
  <c r="Q53" i="502"/>
  <c r="AA53" i="502" s="1"/>
  <c r="J54" i="502" s="1"/>
  <c r="K54" i="502" s="1"/>
  <c r="N54" i="502"/>
  <c r="P54" i="502" s="1"/>
  <c r="Q53" i="501"/>
  <c r="AA53" i="501" s="1"/>
  <c r="J54" i="501" s="1"/>
  <c r="K54" i="501" s="1"/>
  <c r="N54" i="501"/>
  <c r="P54" i="501" s="1"/>
  <c r="Q51" i="500"/>
  <c r="AA51" i="500" s="1"/>
  <c r="J52" i="500" s="1"/>
  <c r="K52" i="500" s="1"/>
  <c r="L52" i="500" s="1"/>
  <c r="N52" i="500"/>
  <c r="P52" i="500" s="1"/>
  <c r="Q52" i="499"/>
  <c r="AA52" i="499" s="1"/>
  <c r="J53" i="499" s="1"/>
  <c r="K53" i="499" s="1"/>
  <c r="L53" i="499" s="1"/>
  <c r="N53" i="499"/>
  <c r="P53" i="499" s="1"/>
  <c r="Q53" i="498"/>
  <c r="AA53" i="498" s="1"/>
  <c r="J54" i="498" s="1"/>
  <c r="K54" i="498" s="1"/>
  <c r="L54" i="498" s="1"/>
  <c r="N54" i="498"/>
  <c r="P54" i="498" s="1"/>
  <c r="Q53" i="497"/>
  <c r="AA53" i="497" s="1"/>
  <c r="J54" i="497" s="1"/>
  <c r="K54" i="497" s="1"/>
  <c r="N54" i="497"/>
  <c r="P54" i="497" s="1"/>
  <c r="Q52" i="496"/>
  <c r="AA52" i="496" s="1"/>
  <c r="J53" i="496" s="1"/>
  <c r="K53" i="496" s="1"/>
  <c r="L53" i="496" s="1"/>
  <c r="N53" i="496"/>
  <c r="P53" i="496" s="1"/>
  <c r="Q53" i="495"/>
  <c r="AA53" i="495" s="1"/>
  <c r="J54" i="495" s="1"/>
  <c r="K54" i="495" s="1"/>
  <c r="L54" i="495" s="1"/>
  <c r="N54" i="495"/>
  <c r="P54" i="495" s="1"/>
  <c r="Q53" i="494"/>
  <c r="AA53" i="494" s="1"/>
  <c r="J54" i="494" s="1"/>
  <c r="K54" i="494" s="1"/>
  <c r="L54" i="494" s="1"/>
  <c r="N54" i="494"/>
  <c r="P54" i="494" s="1"/>
  <c r="Q52" i="493"/>
  <c r="AA52" i="493" s="1"/>
  <c r="J53" i="493" s="1"/>
  <c r="K53" i="493" s="1"/>
  <c r="L53" i="493" s="1"/>
  <c r="N53" i="493"/>
  <c r="P53" i="493" s="1"/>
  <c r="Q53" i="492"/>
  <c r="AA53" i="492" s="1"/>
  <c r="J54" i="492" s="1"/>
  <c r="K54" i="492" s="1"/>
  <c r="N54" i="492"/>
  <c r="P54" i="492" s="1"/>
  <c r="K53" i="490"/>
  <c r="L53" i="490" s="1"/>
  <c r="N53" i="490"/>
  <c r="P53" i="490" s="1"/>
  <c r="K52" i="489"/>
  <c r="L52" i="489" s="1"/>
  <c r="N52" i="489"/>
  <c r="P52" i="489" s="1"/>
  <c r="Q53" i="488"/>
  <c r="AA53" i="488" s="1"/>
  <c r="J54" i="488" s="1"/>
  <c r="K54" i="488" s="1"/>
  <c r="N54" i="488"/>
  <c r="P54" i="488" s="1"/>
  <c r="Q52" i="487"/>
  <c r="AA52" i="487" s="1"/>
  <c r="J53" i="487" s="1"/>
  <c r="K53" i="486"/>
  <c r="L53" i="486" s="1"/>
  <c r="N53" i="486"/>
  <c r="P53" i="486" s="1"/>
  <c r="Q54" i="485"/>
  <c r="AA54" i="485" s="1"/>
  <c r="M51" i="4"/>
  <c r="U51" i="4"/>
  <c r="R51" i="4"/>
  <c r="S51" i="4"/>
  <c r="X49" i="4"/>
  <c r="W50" i="4"/>
  <c r="V50" i="4" s="1"/>
  <c r="Y50" i="4" s="1"/>
  <c r="K34" i="4"/>
  <c r="L34" i="4" s="1"/>
  <c r="N34" i="4"/>
  <c r="Z48" i="4" s="1"/>
  <c r="A54" i="4"/>
  <c r="O51" i="4"/>
  <c r="D52" i="4"/>
  <c r="K53" i="548" l="1"/>
  <c r="L53" i="548" s="1"/>
  <c r="N53" i="548"/>
  <c r="P53" i="548" s="1"/>
  <c r="K51" i="547"/>
  <c r="L51" i="547" s="1"/>
  <c r="N51" i="547"/>
  <c r="P51" i="547" s="1"/>
  <c r="Q54" i="546"/>
  <c r="AA54" i="546" s="1"/>
  <c r="Q53" i="545"/>
  <c r="AA53" i="545" s="1"/>
  <c r="J54" i="545" s="1"/>
  <c r="K54" i="545" s="1"/>
  <c r="L54" i="545" s="1"/>
  <c r="N54" i="545"/>
  <c r="P54" i="545" s="1"/>
  <c r="Q52" i="544"/>
  <c r="AA52" i="544" s="1"/>
  <c r="J53" i="544" s="1"/>
  <c r="K53" i="544" s="1"/>
  <c r="L53" i="544" s="1"/>
  <c r="N53" i="544"/>
  <c r="P53" i="544" s="1"/>
  <c r="Q54" i="542"/>
  <c r="AA54" i="542" s="1"/>
  <c r="L54" i="541"/>
  <c r="Q54" i="541" s="1"/>
  <c r="AA54" i="541" s="1"/>
  <c r="Q53" i="539"/>
  <c r="AA53" i="539" s="1"/>
  <c r="J54" i="539" s="1"/>
  <c r="K54" i="539" s="1"/>
  <c r="L54" i="539" s="1"/>
  <c r="Q54" i="539" s="1"/>
  <c r="AA54" i="539" s="1"/>
  <c r="N54" i="539"/>
  <c r="P54" i="539" s="1"/>
  <c r="Q52" i="537"/>
  <c r="AA52" i="537" s="1"/>
  <c r="J53" i="537" s="1"/>
  <c r="K53" i="537" s="1"/>
  <c r="L53" i="537" s="1"/>
  <c r="N53" i="537"/>
  <c r="P53" i="537" s="1"/>
  <c r="L54" i="536"/>
  <c r="Q54" i="536" s="1"/>
  <c r="AA54" i="536" s="1"/>
  <c r="Q53" i="535"/>
  <c r="AA53" i="535" s="1"/>
  <c r="J54" i="535" s="1"/>
  <c r="Q54" i="534"/>
  <c r="AA54" i="534" s="1"/>
  <c r="N53" i="533"/>
  <c r="P53" i="533" s="1"/>
  <c r="K53" i="533"/>
  <c r="L53" i="533" s="1"/>
  <c r="Q53" i="533" s="1"/>
  <c r="AA53" i="533" s="1"/>
  <c r="J54" i="533" s="1"/>
  <c r="Q54" i="532"/>
  <c r="AA54" i="532" s="1"/>
  <c r="Q54" i="531"/>
  <c r="AA54" i="531" s="1"/>
  <c r="Q54" i="530"/>
  <c r="AA54" i="530" s="1"/>
  <c r="K52" i="529"/>
  <c r="L52" i="529" s="1"/>
  <c r="N52" i="529"/>
  <c r="P52" i="529" s="1"/>
  <c r="K53" i="528"/>
  <c r="L53" i="528" s="1"/>
  <c r="N53" i="528"/>
  <c r="P53" i="528" s="1"/>
  <c r="K53" i="527"/>
  <c r="L53" i="527" s="1"/>
  <c r="N53" i="527"/>
  <c r="P53" i="527" s="1"/>
  <c r="Q53" i="526"/>
  <c r="AA53" i="526" s="1"/>
  <c r="J54" i="526" s="1"/>
  <c r="Q53" i="525"/>
  <c r="AA53" i="525" s="1"/>
  <c r="J54" i="525" s="1"/>
  <c r="Q54" i="524"/>
  <c r="AA54" i="524" s="1"/>
  <c r="Q52" i="522"/>
  <c r="AA52" i="522" s="1"/>
  <c r="J53" i="522" s="1"/>
  <c r="K53" i="522" s="1"/>
  <c r="L53" i="522" s="1"/>
  <c r="N53" i="522"/>
  <c r="P53" i="522" s="1"/>
  <c r="K52" i="521"/>
  <c r="L52" i="521" s="1"/>
  <c r="N52" i="521"/>
  <c r="P52" i="521" s="1"/>
  <c r="Q54" i="520"/>
  <c r="AA54" i="520" s="1"/>
  <c r="Q54" i="519"/>
  <c r="AA54" i="519" s="1"/>
  <c r="K53" i="518"/>
  <c r="L53" i="518" s="1"/>
  <c r="N53" i="518"/>
  <c r="P53" i="518" s="1"/>
  <c r="K53" i="517"/>
  <c r="L53" i="517" s="1"/>
  <c r="N53" i="517"/>
  <c r="P53" i="517" s="1"/>
  <c r="Q52" i="515"/>
  <c r="AA52" i="515" s="1"/>
  <c r="J53" i="515" s="1"/>
  <c r="K53" i="515" s="1"/>
  <c r="L53" i="515" s="1"/>
  <c r="Q53" i="515" s="1"/>
  <c r="AA53" i="515" s="1"/>
  <c r="J54" i="515" s="1"/>
  <c r="N53" i="515"/>
  <c r="P53" i="515" s="1"/>
  <c r="K52" i="512"/>
  <c r="L52" i="512" s="1"/>
  <c r="N52" i="512"/>
  <c r="P52" i="512" s="1"/>
  <c r="K54" i="510"/>
  <c r="L54" i="510" s="1"/>
  <c r="N54" i="510"/>
  <c r="P54" i="510" s="1"/>
  <c r="Q54" i="509"/>
  <c r="AA54" i="509" s="1"/>
  <c r="Q51" i="505"/>
  <c r="AA51" i="505" s="1"/>
  <c r="J52" i="505" s="1"/>
  <c r="Q54" i="506"/>
  <c r="AA54" i="506" s="1"/>
  <c r="Q54" i="504"/>
  <c r="AA54" i="504" s="1"/>
  <c r="Q53" i="503"/>
  <c r="AA53" i="503" s="1"/>
  <c r="J54" i="503" s="1"/>
  <c r="K54" i="503" s="1"/>
  <c r="N54" i="503"/>
  <c r="P54" i="503" s="1"/>
  <c r="L54" i="502"/>
  <c r="Q54" i="502" s="1"/>
  <c r="AA54" i="502" s="1"/>
  <c r="L54" i="501"/>
  <c r="Q54" i="501" s="1"/>
  <c r="AA54" i="501" s="1"/>
  <c r="Q52" i="500"/>
  <c r="AA52" i="500" s="1"/>
  <c r="J53" i="500" s="1"/>
  <c r="K53" i="500" s="1"/>
  <c r="L53" i="500" s="1"/>
  <c r="N53" i="500"/>
  <c r="P53" i="500" s="1"/>
  <c r="Q53" i="499"/>
  <c r="AA53" i="499" s="1"/>
  <c r="J54" i="499" s="1"/>
  <c r="K54" i="499" s="1"/>
  <c r="L54" i="499" s="1"/>
  <c r="Q54" i="499" s="1"/>
  <c r="AA54" i="499" s="1"/>
  <c r="N54" i="499"/>
  <c r="P54" i="499" s="1"/>
  <c r="L54" i="497"/>
  <c r="Q54" i="497" s="1"/>
  <c r="AA54" i="497" s="1"/>
  <c r="Q54" i="498"/>
  <c r="AA54" i="498" s="1"/>
  <c r="Q53" i="496"/>
  <c r="AA53" i="496" s="1"/>
  <c r="J54" i="496" s="1"/>
  <c r="K54" i="496" s="1"/>
  <c r="L54" i="496" s="1"/>
  <c r="N54" i="496"/>
  <c r="P54" i="496" s="1"/>
  <c r="Q54" i="495"/>
  <c r="AA54" i="495" s="1"/>
  <c r="Q54" i="494"/>
  <c r="AA54" i="494" s="1"/>
  <c r="Q53" i="493"/>
  <c r="AA53" i="493" s="1"/>
  <c r="J54" i="493" s="1"/>
  <c r="K54" i="493" s="1"/>
  <c r="L54" i="493" s="1"/>
  <c r="N54" i="493"/>
  <c r="P54" i="493" s="1"/>
  <c r="L54" i="492"/>
  <c r="Q54" i="492" s="1"/>
  <c r="AA54" i="492" s="1"/>
  <c r="Q53" i="490"/>
  <c r="AA53" i="490" s="1"/>
  <c r="J54" i="490" s="1"/>
  <c r="K54" i="490" s="1"/>
  <c r="L54" i="490" s="1"/>
  <c r="N54" i="490"/>
  <c r="P54" i="490" s="1"/>
  <c r="Q52" i="489"/>
  <c r="AA52" i="489" s="1"/>
  <c r="J53" i="489" s="1"/>
  <c r="L54" i="488"/>
  <c r="Q54" i="488" s="1"/>
  <c r="AA54" i="488" s="1"/>
  <c r="K53" i="487"/>
  <c r="L53" i="487" s="1"/>
  <c r="N53" i="487"/>
  <c r="P53" i="487" s="1"/>
  <c r="Q53" i="486"/>
  <c r="AA53" i="486" s="1"/>
  <c r="J54" i="486" s="1"/>
  <c r="M52" i="4"/>
  <c r="U52" i="4"/>
  <c r="S52" i="4"/>
  <c r="R52" i="4"/>
  <c r="X50" i="4"/>
  <c r="W51" i="4"/>
  <c r="V51" i="4" s="1"/>
  <c r="Y51" i="4" s="1"/>
  <c r="P34" i="4"/>
  <c r="Q34" i="4" s="1"/>
  <c r="AA34" i="4" s="1"/>
  <c r="O52" i="4"/>
  <c r="D53" i="4"/>
  <c r="Q53" i="548" l="1"/>
  <c r="AA53" i="548" s="1"/>
  <c r="J54" i="548" s="1"/>
  <c r="K54" i="548"/>
  <c r="L54" i="548"/>
  <c r="N54" i="548"/>
  <c r="P54" i="548" s="1"/>
  <c r="Q51" i="547"/>
  <c r="AA51" i="547" s="1"/>
  <c r="J52" i="547" s="1"/>
  <c r="K52" i="547" s="1"/>
  <c r="L52" i="547" s="1"/>
  <c r="N52" i="547"/>
  <c r="P52" i="547" s="1"/>
  <c r="Q54" i="545"/>
  <c r="AA54" i="545" s="1"/>
  <c r="Q53" i="544"/>
  <c r="AA53" i="544" s="1"/>
  <c r="J54" i="544" s="1"/>
  <c r="K54" i="544" s="1"/>
  <c r="L54" i="544" s="1"/>
  <c r="N54" i="544"/>
  <c r="P54" i="544" s="1"/>
  <c r="Q53" i="537"/>
  <c r="AA53" i="537" s="1"/>
  <c r="J54" i="537" s="1"/>
  <c r="K54" i="537" s="1"/>
  <c r="L54" i="537" s="1"/>
  <c r="N54" i="537"/>
  <c r="P54" i="537" s="1"/>
  <c r="K54" i="535"/>
  <c r="L54" i="535" s="1"/>
  <c r="N54" i="535"/>
  <c r="P54" i="535" s="1"/>
  <c r="K54" i="533"/>
  <c r="L54" i="533" s="1"/>
  <c r="N54" i="533"/>
  <c r="P54" i="533" s="1"/>
  <c r="Q52" i="529"/>
  <c r="AA52" i="529" s="1"/>
  <c r="J53" i="529" s="1"/>
  <c r="Q53" i="528"/>
  <c r="AA53" i="528" s="1"/>
  <c r="J54" i="528" s="1"/>
  <c r="Q53" i="527"/>
  <c r="AA53" i="527" s="1"/>
  <c r="J54" i="527" s="1"/>
  <c r="N54" i="526"/>
  <c r="P54" i="526" s="1"/>
  <c r="K54" i="526"/>
  <c r="L54" i="526" s="1"/>
  <c r="Q54" i="526" s="1"/>
  <c r="AA54" i="526" s="1"/>
  <c r="K54" i="525"/>
  <c r="L54" i="525" s="1"/>
  <c r="N54" i="525"/>
  <c r="P54" i="525" s="1"/>
  <c r="Q53" i="522"/>
  <c r="AA53" i="522" s="1"/>
  <c r="J54" i="522" s="1"/>
  <c r="K54" i="522" s="1"/>
  <c r="N54" i="522"/>
  <c r="P54" i="522" s="1"/>
  <c r="Q52" i="521"/>
  <c r="AA52" i="521" s="1"/>
  <c r="J53" i="521" s="1"/>
  <c r="K53" i="521" s="1"/>
  <c r="N53" i="521"/>
  <c r="P53" i="521" s="1"/>
  <c r="Q53" i="518"/>
  <c r="AA53" i="518" s="1"/>
  <c r="J54" i="518" s="1"/>
  <c r="Q53" i="517"/>
  <c r="AA53" i="517" s="1"/>
  <c r="J54" i="517" s="1"/>
  <c r="K54" i="515"/>
  <c r="L54" i="515" s="1"/>
  <c r="N54" i="515"/>
  <c r="P54" i="515" s="1"/>
  <c r="Q52" i="512"/>
  <c r="AA52" i="512" s="1"/>
  <c r="J53" i="512" s="1"/>
  <c r="Q54" i="510"/>
  <c r="AA54" i="510" s="1"/>
  <c r="K52" i="505"/>
  <c r="L52" i="505" s="1"/>
  <c r="N52" i="505"/>
  <c r="P52" i="505" s="1"/>
  <c r="L54" i="503"/>
  <c r="Q54" i="503" s="1"/>
  <c r="AA54" i="503" s="1"/>
  <c r="Q53" i="500"/>
  <c r="AA53" i="500" s="1"/>
  <c r="J54" i="500" s="1"/>
  <c r="K54" i="500" s="1"/>
  <c r="L54" i="500" s="1"/>
  <c r="N54" i="500"/>
  <c r="P54" i="500" s="1"/>
  <c r="Q54" i="496"/>
  <c r="AA54" i="496" s="1"/>
  <c r="Q54" i="493"/>
  <c r="AA54" i="493" s="1"/>
  <c r="Q54" i="490"/>
  <c r="AA54" i="490" s="1"/>
  <c r="N53" i="489"/>
  <c r="P53" i="489" s="1"/>
  <c r="K53" i="489"/>
  <c r="L53" i="489" s="1"/>
  <c r="Q53" i="489" s="1"/>
  <c r="AA53" i="489" s="1"/>
  <c r="J54" i="489" s="1"/>
  <c r="Q53" i="487"/>
  <c r="AA53" i="487" s="1"/>
  <c r="J54" i="487" s="1"/>
  <c r="K54" i="486"/>
  <c r="L54" i="486" s="1"/>
  <c r="N54" i="486"/>
  <c r="P54" i="486" s="1"/>
  <c r="M53" i="4"/>
  <c r="U53" i="4"/>
  <c r="R53" i="4"/>
  <c r="S53" i="4"/>
  <c r="X51" i="4"/>
  <c r="W52" i="4"/>
  <c r="V52" i="4" s="1"/>
  <c r="Y52" i="4" s="1"/>
  <c r="J35" i="4"/>
  <c r="O53" i="4"/>
  <c r="D54" i="4"/>
  <c r="Q54" i="548" l="1"/>
  <c r="AA54" i="548" s="1"/>
  <c r="Q52" i="547"/>
  <c r="AA52" i="547" s="1"/>
  <c r="J53" i="547" s="1"/>
  <c r="Q54" i="544"/>
  <c r="AA54" i="544" s="1"/>
  <c r="Q54" i="537"/>
  <c r="AA54" i="537" s="1"/>
  <c r="Q54" i="535"/>
  <c r="AA54" i="535" s="1"/>
  <c r="Q54" i="533"/>
  <c r="AA54" i="533" s="1"/>
  <c r="K53" i="529"/>
  <c r="L53" i="529" s="1"/>
  <c r="N53" i="529"/>
  <c r="P53" i="529" s="1"/>
  <c r="K54" i="528"/>
  <c r="L54" i="528" s="1"/>
  <c r="N54" i="528"/>
  <c r="P54" i="528" s="1"/>
  <c r="N54" i="527"/>
  <c r="P54" i="527" s="1"/>
  <c r="K54" i="527"/>
  <c r="L54" i="527" s="1"/>
  <c r="Q54" i="527" s="1"/>
  <c r="AA54" i="527" s="1"/>
  <c r="Q54" i="525"/>
  <c r="AA54" i="525" s="1"/>
  <c r="L54" i="522"/>
  <c r="Q54" i="522" s="1"/>
  <c r="AA54" i="522" s="1"/>
  <c r="L53" i="521"/>
  <c r="Q53" i="521" s="1"/>
  <c r="AA53" i="521" s="1"/>
  <c r="J54" i="521" s="1"/>
  <c r="K54" i="518"/>
  <c r="L54" i="518" s="1"/>
  <c r="N54" i="518"/>
  <c r="P54" i="518" s="1"/>
  <c r="K54" i="517"/>
  <c r="L54" i="517" s="1"/>
  <c r="N54" i="517"/>
  <c r="P54" i="517" s="1"/>
  <c r="Q54" i="515"/>
  <c r="AA54" i="515" s="1"/>
  <c r="K53" i="512"/>
  <c r="L53" i="512" s="1"/>
  <c r="N53" i="512"/>
  <c r="P53" i="512" s="1"/>
  <c r="Q52" i="505"/>
  <c r="AA52" i="505" s="1"/>
  <c r="J53" i="505" s="1"/>
  <c r="K53" i="505" s="1"/>
  <c r="L53" i="505" s="1"/>
  <c r="Q54" i="500"/>
  <c r="AA54" i="500" s="1"/>
  <c r="K54" i="489"/>
  <c r="L54" i="489" s="1"/>
  <c r="N54" i="489"/>
  <c r="P54" i="489" s="1"/>
  <c r="N54" i="487"/>
  <c r="P54" i="487" s="1"/>
  <c r="K54" i="487"/>
  <c r="L54" i="487" s="1"/>
  <c r="Q54" i="487" s="1"/>
  <c r="AA54" i="487" s="1"/>
  <c r="Q54" i="486"/>
  <c r="AA54" i="486" s="1"/>
  <c r="M54" i="4"/>
  <c r="U54" i="4"/>
  <c r="R54" i="4"/>
  <c r="S54" i="4"/>
  <c r="X52" i="4"/>
  <c r="W53" i="4"/>
  <c r="V53" i="4" s="1"/>
  <c r="Y53" i="4" s="1"/>
  <c r="N35" i="4"/>
  <c r="Z49" i="4" s="1"/>
  <c r="K35" i="4"/>
  <c r="L35" i="4" s="1"/>
  <c r="O54" i="4"/>
  <c r="K53" i="547" l="1"/>
  <c r="L53" i="547" s="1"/>
  <c r="N53" i="547"/>
  <c r="P53" i="547" s="1"/>
  <c r="Q53" i="529"/>
  <c r="AA53" i="529" s="1"/>
  <c r="J54" i="529" s="1"/>
  <c r="Q54" i="528"/>
  <c r="AA54" i="528" s="1"/>
  <c r="K54" i="521"/>
  <c r="L54" i="521" s="1"/>
  <c r="N54" i="521"/>
  <c r="P54" i="521" s="1"/>
  <c r="Q54" i="518"/>
  <c r="AA54" i="518" s="1"/>
  <c r="Q54" i="517"/>
  <c r="AA54" i="517" s="1"/>
  <c r="Q53" i="512"/>
  <c r="AA53" i="512" s="1"/>
  <c r="J54" i="512" s="1"/>
  <c r="K54" i="512" s="1"/>
  <c r="N53" i="505"/>
  <c r="P53" i="505" s="1"/>
  <c r="Q53" i="505" s="1"/>
  <c r="AA53" i="505" s="1"/>
  <c r="J54" i="505" s="1"/>
  <c r="K54" i="505" s="1"/>
  <c r="L54" i="505" s="1"/>
  <c r="Q54" i="489"/>
  <c r="AA54" i="489" s="1"/>
  <c r="X53" i="4"/>
  <c r="W54" i="4"/>
  <c r="V54" i="4" s="1"/>
  <c r="Y54" i="4" s="1"/>
  <c r="P35" i="4"/>
  <c r="Q35" i="4" s="1"/>
  <c r="AA35" i="4" s="1"/>
  <c r="Q53" i="547" l="1"/>
  <c r="AA53" i="547" s="1"/>
  <c r="J54" i="547" s="1"/>
  <c r="K54" i="547" s="1"/>
  <c r="L54" i="547" s="1"/>
  <c r="N54" i="547"/>
  <c r="P54" i="547" s="1"/>
  <c r="K54" i="529"/>
  <c r="L54" i="529" s="1"/>
  <c r="N54" i="529"/>
  <c r="P54" i="529" s="1"/>
  <c r="Q54" i="521"/>
  <c r="AA54" i="521" s="1"/>
  <c r="L54" i="512"/>
  <c r="Q54" i="512" s="1"/>
  <c r="AA54" i="512" s="1"/>
  <c r="N54" i="512"/>
  <c r="P54" i="512" s="1"/>
  <c r="N54" i="505"/>
  <c r="P54" i="505" s="1"/>
  <c r="Q54" i="505" s="1"/>
  <c r="AA54" i="505" s="1"/>
  <c r="X54" i="4"/>
  <c r="J36" i="4"/>
  <c r="Q54" i="547" l="1"/>
  <c r="AA54" i="547" s="1"/>
  <c r="Q54" i="529"/>
  <c r="AA54" i="529" s="1"/>
  <c r="N36" i="4"/>
  <c r="Z50" i="4" s="1"/>
  <c r="K36" i="4"/>
  <c r="L36" i="4" s="1"/>
  <c r="P36" i="4" l="1"/>
  <c r="Q36" i="4" s="1"/>
  <c r="AA36" i="4" s="1"/>
  <c r="J37" i="4" l="1"/>
  <c r="K37" i="4" l="1"/>
  <c r="L37" i="4" s="1"/>
  <c r="N37" i="4"/>
  <c r="Z51" i="4" s="1"/>
  <c r="P37" i="4" l="1"/>
  <c r="Q37" i="4" s="1"/>
  <c r="AA37" i="4" s="1"/>
  <c r="J38" i="4" l="1"/>
  <c r="K38" i="4" l="1"/>
  <c r="L38" i="4" s="1"/>
  <c r="N38" i="4"/>
  <c r="Z52" i="4" s="1"/>
  <c r="P38" i="4" l="1"/>
  <c r="Q38" i="4" s="1"/>
  <c r="AA38" i="4" s="1"/>
  <c r="J39" i="4" l="1"/>
  <c r="K39" i="4" l="1"/>
  <c r="L39" i="4" s="1"/>
  <c r="N39" i="4"/>
  <c r="Z53" i="4" s="1"/>
  <c r="P39" i="4" l="1"/>
  <c r="Q39" i="4" s="1"/>
  <c r="AA39" i="4" s="1"/>
  <c r="J40" i="4" l="1"/>
  <c r="K40" i="4" l="1"/>
  <c r="L40" i="4" s="1"/>
  <c r="N40" i="4"/>
  <c r="Z54" i="4" s="1"/>
  <c r="P40" i="4" l="1"/>
  <c r="Q40" i="4" s="1"/>
  <c r="AA40" i="4" s="1"/>
  <c r="J41" i="4" l="1"/>
  <c r="N41" i="4" l="1"/>
  <c r="K41" i="4"/>
  <c r="L41" i="4" s="1"/>
  <c r="P41" i="4" l="1"/>
  <c r="Q41" i="4" s="1"/>
  <c r="AA41" i="4" s="1"/>
  <c r="J42" i="4" l="1"/>
  <c r="N42" i="4" l="1"/>
  <c r="K42" i="4"/>
  <c r="L42" i="4" s="1"/>
  <c r="P42" i="4" l="1"/>
  <c r="Q42" i="4" s="1"/>
  <c r="AA42" i="4" s="1"/>
  <c r="J43" i="4" l="1"/>
  <c r="K43" i="4" l="1"/>
  <c r="L43" i="4" s="1"/>
  <c r="N43" i="4"/>
  <c r="P43" i="4" l="1"/>
  <c r="Q43" i="4" s="1"/>
  <c r="AA43" i="4" s="1"/>
  <c r="J44" i="4" l="1"/>
  <c r="N44" i="4" l="1"/>
  <c r="K44" i="4"/>
  <c r="L44" i="4" s="1"/>
  <c r="P44" i="4" l="1"/>
  <c r="Q44" i="4" s="1"/>
  <c r="AA44" i="4" l="1"/>
  <c r="J45" i="4" s="1"/>
  <c r="K45" i="4" l="1"/>
  <c r="L45" i="4" s="1"/>
  <c r="N45" i="4"/>
  <c r="P45" i="4" s="1"/>
  <c r="Q45" i="4" l="1"/>
  <c r="AA45" i="4" s="1"/>
  <c r="J46" i="4" s="1"/>
  <c r="N46" i="4" s="1"/>
  <c r="P46" i="4" s="1"/>
  <c r="K46" i="4" l="1"/>
  <c r="L46" i="4" s="1"/>
  <c r="Q46" i="4" s="1"/>
  <c r="AA46" i="4" s="1"/>
  <c r="J47" i="4" s="1"/>
  <c r="K47" i="4" l="1"/>
  <c r="L47" i="4" s="1"/>
  <c r="N47" i="4"/>
  <c r="P47" i="4" s="1"/>
  <c r="Q47" i="4" l="1"/>
  <c r="AA47" i="4" s="1"/>
  <c r="J48" i="4" s="1"/>
  <c r="K48" i="4" l="1"/>
  <c r="L48" i="4" s="1"/>
  <c r="N48" i="4"/>
  <c r="P48" i="4" s="1"/>
  <c r="Q48" i="4" l="1"/>
  <c r="AA48" i="4" s="1"/>
  <c r="J49" i="4" s="1"/>
  <c r="K49" i="4" l="1"/>
  <c r="L49" i="4" s="1"/>
  <c r="N49" i="4"/>
  <c r="P49" i="4" s="1"/>
  <c r="Q49" i="4" l="1"/>
  <c r="AA49" i="4" s="1"/>
  <c r="J50" i="4" s="1"/>
  <c r="K50" i="4" l="1"/>
  <c r="L50" i="4" s="1"/>
  <c r="N50" i="4"/>
  <c r="P50" i="4" s="1"/>
  <c r="Q50" i="4" l="1"/>
  <c r="AA50" i="4" s="1"/>
  <c r="J51" i="4" s="1"/>
  <c r="K51" i="4" l="1"/>
  <c r="L51" i="4" s="1"/>
  <c r="N51" i="4"/>
  <c r="P51" i="4" s="1"/>
  <c r="Q51" i="4" l="1"/>
  <c r="AA51" i="4" s="1"/>
  <c r="J52" i="4" s="1"/>
  <c r="K52" i="4" l="1"/>
  <c r="L52" i="4" s="1"/>
  <c r="N52" i="4"/>
  <c r="P52" i="4" s="1"/>
  <c r="Q52" i="4" l="1"/>
  <c r="AA52" i="4" s="1"/>
  <c r="J53" i="4" s="1"/>
  <c r="K53" i="4" l="1"/>
  <c r="L53" i="4" s="1"/>
  <c r="N53" i="4"/>
  <c r="P53" i="4" s="1"/>
  <c r="Q53" i="4" l="1"/>
  <c r="AA53" i="4" s="1"/>
  <c r="J54" i="4" s="1"/>
  <c r="K54" i="4" l="1"/>
  <c r="L54" i="4" s="1"/>
  <c r="N54" i="4"/>
  <c r="P54" i="4" s="1"/>
  <c r="Q54" i="4" l="1"/>
  <c r="AA54" i="4" s="1"/>
</calcChain>
</file>

<file path=xl/sharedStrings.xml><?xml version="1.0" encoding="utf-8"?>
<sst xmlns="http://schemas.openxmlformats.org/spreadsheetml/2006/main" count="5559" uniqueCount="221">
  <si>
    <t>Scenario</t>
  </si>
  <si>
    <t>Scenario Description</t>
  </si>
  <si>
    <t>Calendar Year</t>
  </si>
  <si>
    <t>Profile Setup</t>
  </si>
  <si>
    <t>Client</t>
  </si>
  <si>
    <t>Average Market Return</t>
  </si>
  <si>
    <t>Current Age</t>
  </si>
  <si>
    <t>Market Index Year</t>
  </si>
  <si>
    <t>Goal in Current Dollars</t>
  </si>
  <si>
    <t>Age</t>
  </si>
  <si>
    <t>End Age</t>
  </si>
  <si>
    <t>Effective Tax Rate</t>
  </si>
  <si>
    <t>Overall Inflation Rate</t>
  </si>
  <si>
    <t>Contract Year Begin Date</t>
  </si>
  <si>
    <t>Contract Year</t>
  </si>
  <si>
    <t>Beginning Age of Client</t>
  </si>
  <si>
    <t>Market Return</t>
  </si>
  <si>
    <t>Inflation</t>
  </si>
  <si>
    <t>Cummulative Inflation Factor</t>
  </si>
  <si>
    <t>Beginning Balance</t>
  </si>
  <si>
    <t>Gain</t>
  </si>
  <si>
    <t>Balance after Gain</t>
  </si>
  <si>
    <t>RMD Factor</t>
  </si>
  <si>
    <t>Total RMD Amount</t>
  </si>
  <si>
    <t>Total Withdrawal RMD or Goal</t>
  </si>
  <si>
    <t>Index</t>
  </si>
  <si>
    <t>Custom</t>
  </si>
  <si>
    <t>Fixed 0%</t>
  </si>
  <si>
    <t>Fixed 3%</t>
  </si>
  <si>
    <t>Fixed 5%</t>
  </si>
  <si>
    <t>Mean</t>
  </si>
  <si>
    <t>Std Dev</t>
  </si>
  <si>
    <t>Max</t>
  </si>
  <si>
    <t>Median</t>
  </si>
  <si>
    <t>Min</t>
  </si>
  <si>
    <t>Index Index</t>
  </si>
  <si>
    <t>Number of Negative Years out of 100</t>
  </si>
  <si>
    <t>Required Minimum Distribution Table</t>
  </si>
  <si>
    <t>Distribution Period</t>
  </si>
  <si>
    <t>Default expense costs by state</t>
  </si>
  <si>
    <t>List of policies available by state</t>
  </si>
  <si>
    <t>Assisted Care and Facility Care expenses get created on first time clicking on the LTC tab on Plan page.</t>
  </si>
  <si>
    <t>LTC Premium expense is created after clicking Add to Plan and filling out details of LTC policy.</t>
  </si>
  <si>
    <t>Version</t>
  </si>
  <si>
    <t>Changes</t>
  </si>
  <si>
    <t>Initial attempt at product</t>
  </si>
  <si>
    <t>Added Simple baseline and reduced for withdrawals</t>
  </si>
  <si>
    <t>Added state matrix</t>
  </si>
  <si>
    <t>Add daily cap to benefit</t>
  </si>
  <si>
    <t>-</t>
  </si>
  <si>
    <t>Asset with Employee Contribution</t>
  </si>
  <si>
    <t>Employer Contribution</t>
  </si>
  <si>
    <t>IRS Contribution Limits</t>
  </si>
  <si>
    <t>Tax Status</t>
  </si>
  <si>
    <t>Employer Contribution Type</t>
  </si>
  <si>
    <t>Account Type</t>
  </si>
  <si>
    <t>Employer Contribution Amount</t>
  </si>
  <si>
    <t>Employee Contribution Type</t>
  </si>
  <si>
    <t>Employee Contribution Amount</t>
  </si>
  <si>
    <t>Match Cents Per Dollar</t>
  </si>
  <si>
    <t>Employee Contribution Percent of Salary</t>
  </si>
  <si>
    <t>Match Percent of Salary</t>
  </si>
  <si>
    <t>Increasing per Year Percent Salary</t>
  </si>
  <si>
    <t>SIMPLE plan</t>
  </si>
  <si>
    <t>Contribution Limits</t>
  </si>
  <si>
    <t>IRS Changes</t>
  </si>
  <si>
    <t>Color Code:</t>
  </si>
  <si>
    <t>No Update</t>
  </si>
  <si>
    <t>New Value</t>
  </si>
  <si>
    <t>Retirement Plans</t>
  </si>
  <si>
    <t>Elective deferrals 401(k), 403(b), 457, and SARSEPs</t>
  </si>
  <si>
    <t>SECURE 2.0 Act</t>
  </si>
  <si>
    <t>Catch-up Contribution Age 50+</t>
  </si>
  <si>
    <t>Defined Contribution 401k, etc. (Emplyee&amp;Emplyor)</t>
  </si>
  <si>
    <t>SIMPLE plan Catch-up Contribution Age 50+</t>
  </si>
  <si>
    <t xml:space="preserve">IRA or Roth IRA contribution limit </t>
  </si>
  <si>
    <t>IRA or Roth IRA catch-up Age 50+</t>
  </si>
  <si>
    <t>HSA</t>
  </si>
  <si>
    <t>Minimum Deductible Amount</t>
  </si>
  <si>
    <t>Single</t>
  </si>
  <si>
    <t>Family</t>
  </si>
  <si>
    <t>Catch-up Contribution Age 55+</t>
  </si>
  <si>
    <t>Tax Tables</t>
  </si>
  <si>
    <t>Rate</t>
  </si>
  <si>
    <t>Married Filing Jointly</t>
  </si>
  <si>
    <t>Standard Deduction</t>
  </si>
  <si>
    <t>MFJ</t>
  </si>
  <si>
    <t>Estate and Gift Tax</t>
  </si>
  <si>
    <t>Annual gift tax exclusion</t>
  </si>
  <si>
    <t>Estate and gift tax basic exclusion</t>
  </si>
  <si>
    <t>Generation skipping exemption</t>
  </si>
  <si>
    <t>Maximum estate tax rate</t>
  </si>
  <si>
    <t>Capital Gains Tax</t>
  </si>
  <si>
    <t>PDF Disclosure Changes</t>
  </si>
  <si>
    <t>https://www.irs.gov/pub/irs-tege/uniform_rmd_wksht.pdf</t>
  </si>
  <si>
    <t>Roth IRA</t>
  </si>
  <si>
    <t>Roth 401k</t>
  </si>
  <si>
    <t>Roth 403b</t>
  </si>
  <si>
    <t>Roth 457b</t>
  </si>
  <si>
    <t>Qualified</t>
  </si>
  <si>
    <t>Investment Account Balance</t>
  </si>
  <si>
    <t>IRA</t>
  </si>
  <si>
    <t>401k</t>
  </si>
  <si>
    <t>403b</t>
  </si>
  <si>
    <t>457b</t>
  </si>
  <si>
    <t>SIMPLE</t>
  </si>
  <si>
    <t>Roth SIMPLE</t>
  </si>
  <si>
    <t>SEP</t>
  </si>
  <si>
    <t>Roth SEP</t>
  </si>
  <si>
    <t>401a</t>
  </si>
  <si>
    <t>Profit Sharing</t>
  </si>
  <si>
    <t>ORP</t>
  </si>
  <si>
    <t>Other</t>
  </si>
  <si>
    <t>Health Savings Account</t>
  </si>
  <si>
    <t>Non-Qualified</t>
  </si>
  <si>
    <t>Monthly</t>
  </si>
  <si>
    <t>Annual</t>
  </si>
  <si>
    <t>Salary</t>
  </si>
  <si>
    <t>Maximum Allowable</t>
  </si>
  <si>
    <t>% of Salary</t>
  </si>
  <si>
    <t>Contribution Limit</t>
  </si>
  <si>
    <t>Retirement Age</t>
  </si>
  <si>
    <t>Employer Contribution % of Salary</t>
  </si>
  <si>
    <t>Match</t>
  </si>
  <si>
    <t>Validation Table</t>
  </si>
  <si>
    <t>Goal Taken</t>
  </si>
  <si>
    <t>Retirement Account</t>
  </si>
  <si>
    <t>Employee Contribution Baseline</t>
  </si>
  <si>
    <t>Account Type ID from cell F3</t>
  </si>
  <si>
    <t>HSA Single</t>
  </si>
  <si>
    <t>HSA Married</t>
  </si>
  <si>
    <t>HSA Catch-up Contribution Age 55+</t>
  </si>
  <si>
    <t>Marital Status</t>
  </si>
  <si>
    <t>Married</t>
  </si>
  <si>
    <t>Annual Salary Increase</t>
  </si>
  <si>
    <t>Annual Salary</t>
  </si>
  <si>
    <t>Minimum Salary for Roth treatment of contributions</t>
  </si>
  <si>
    <t>Requested Employee Annual Contribution</t>
  </si>
  <si>
    <t>Requested Employer Annual Contribution</t>
  </si>
  <si>
    <t>Employee Annual Contribution Limit</t>
  </si>
  <si>
    <t>Final Employee Contribution</t>
  </si>
  <si>
    <t>Final Employer Contribution</t>
  </si>
  <si>
    <t>Employee Catch-up Contribution Limit</t>
  </si>
  <si>
    <t>Employee / Employer  Contribution Limit</t>
  </si>
  <si>
    <t>Final Catch-up Contribtion</t>
  </si>
  <si>
    <t>Balance after Withdrawal</t>
  </si>
  <si>
    <t>Ending Balance After Contributions</t>
  </si>
  <si>
    <t>Increasing per Month/Year Amount</t>
  </si>
  <si>
    <t>Total Contributions</t>
  </si>
  <si>
    <t>Employee/Employer Contribution Baseline</t>
  </si>
  <si>
    <t>Employee 50+ (HSA 55+) Catchup Baseline</t>
  </si>
  <si>
    <t>Scenario16</t>
  </si>
  <si>
    <t>Scenario1</t>
  </si>
  <si>
    <t>Scenario2</t>
  </si>
  <si>
    <t>Scenario3</t>
  </si>
  <si>
    <t>Scenario4</t>
  </si>
  <si>
    <t>Scenario5</t>
  </si>
  <si>
    <t>Scenario6</t>
  </si>
  <si>
    <t>Scenario7</t>
  </si>
  <si>
    <t>Scenario8</t>
  </si>
  <si>
    <t>Scenario9</t>
  </si>
  <si>
    <t>Scenario10</t>
  </si>
  <si>
    <t>Scenario11</t>
  </si>
  <si>
    <t>Scenario12</t>
  </si>
  <si>
    <t>Scenario13</t>
  </si>
  <si>
    <t>Scenario14</t>
  </si>
  <si>
    <t>Scenario15</t>
  </si>
  <si>
    <t>Scenario17</t>
  </si>
  <si>
    <t>Scenario18</t>
  </si>
  <si>
    <t>Scenario19</t>
  </si>
  <si>
    <t>Scenario20</t>
  </si>
  <si>
    <t>Scenario21</t>
  </si>
  <si>
    <t>Scenario22</t>
  </si>
  <si>
    <t>Scenario23</t>
  </si>
  <si>
    <t>Scenario24</t>
  </si>
  <si>
    <t>Scenario25</t>
  </si>
  <si>
    <t>Scenario26</t>
  </si>
  <si>
    <t>Scenario27</t>
  </si>
  <si>
    <t>Scenario28</t>
  </si>
  <si>
    <t>Scenario29</t>
  </si>
  <si>
    <t>Scenario30</t>
  </si>
  <si>
    <t>Scenario31</t>
  </si>
  <si>
    <t>Scenario32</t>
  </si>
  <si>
    <t>Scenario33</t>
  </si>
  <si>
    <t>Scenario34</t>
  </si>
  <si>
    <t>Scenario35</t>
  </si>
  <si>
    <t>Scenario36</t>
  </si>
  <si>
    <t>Scenario37</t>
  </si>
  <si>
    <t>Scenario38</t>
  </si>
  <si>
    <t>Scenario39</t>
  </si>
  <si>
    <t>Scenario40</t>
  </si>
  <si>
    <t>Scenario41</t>
  </si>
  <si>
    <t>Scenario42</t>
  </si>
  <si>
    <t>Scenario43</t>
  </si>
  <si>
    <t>Scenario44</t>
  </si>
  <si>
    <t>Scenario45</t>
  </si>
  <si>
    <t>Scenario46</t>
  </si>
  <si>
    <t>Scenario47</t>
  </si>
  <si>
    <t>Scenario48</t>
  </si>
  <si>
    <t>Scenario49</t>
  </si>
  <si>
    <t>Scenario50</t>
  </si>
  <si>
    <t>Scenario51</t>
  </si>
  <si>
    <t>Scenario52</t>
  </si>
  <si>
    <t>Scenario53</t>
  </si>
  <si>
    <t>Scenario54</t>
  </si>
  <si>
    <t>Scenario55</t>
  </si>
  <si>
    <t>Scenario56</t>
  </si>
  <si>
    <t>Scenario57</t>
  </si>
  <si>
    <t>Scenario58</t>
  </si>
  <si>
    <t>Scenario59</t>
  </si>
  <si>
    <t>Scenario60</t>
  </si>
  <si>
    <t>Scenario61</t>
  </si>
  <si>
    <t>Scenario62</t>
  </si>
  <si>
    <t>Scenario63</t>
  </si>
  <si>
    <t>Scenario64</t>
  </si>
  <si>
    <t>None</t>
  </si>
  <si>
    <t>Up to Maximum Contribution Amount</t>
  </si>
  <si>
    <t>Up To Maximum Contribution Amount</t>
  </si>
  <si>
    <t>Up To Maximum Increase Percent Salary</t>
  </si>
  <si>
    <t>Defined Contribution 401k, 403b, SEP (Employee&amp;Employer)</t>
  </si>
  <si>
    <t>Defined Contribution 457b (Employee&amp;Employer)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</si>
</sst>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6" formatCode="&quot;$&quot;#,##0_);[Red]\(&quot;$&quot;#,##0\)"/>
    <numFmt numFmtId="44" formatCode="_(&quot;$&quot;* #,##0.00_);_(&quot;$&quot;* \(#,##0.00\);_(&quot;$&quot;* &quot;-&quot;??_);_(@_)"/>
    <numFmt numFmtId="164" formatCode="\$#,##0.00"/>
    <numFmt numFmtId="165" formatCode="&quot;$&quot;#,##0"/>
    <numFmt numFmtId="166" formatCode="0.0%"/>
    <numFmt numFmtId="167" formatCode="#,##0.0000"/>
    <numFmt numFmtId="168" formatCode="&quot;$&quot;#,##0.00"/>
    <numFmt numFmtId="169" formatCode="0.000"/>
  </numFmts>
  <fonts count="22" x14ac:knownFonts="1">
    <font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color rgb="FFFFFFFF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theme="1"/>
      <name val="Helvetica"/>
      <family val="2"/>
    </font>
    <font>
      <sz val="10"/>
      <color rgb="FFFF0000"/>
      <name val="Helvetica"/>
      <family val="2"/>
    </font>
    <font>
      <b/>
      <sz val="20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4F81BD"/>
        <bgColor rgb="FF4F81BD"/>
      </patternFill>
    </fill>
    <fill>
      <patternFill patternType="solid">
        <fgColor rgb="FFFFFFFF"/>
        <bgColor rgb="FFFFFFFF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52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/>
    <xf numFmtId="0" fontId="3" fillId="0" borderId="0" xfId="0" applyFont="1"/>
    <xf numFmtId="0" fontId="0" fillId="0" borderId="0" xfId="0" applyAlignment="1">
      <alignment horizontal="center"/>
    </xf>
    <xf numFmtId="164" fontId="5" fillId="2" borderId="0" xfId="0" applyNumberFormat="1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165" fontId="0" fillId="0" borderId="0" xfId="0" applyNumberFormat="1"/>
    <xf numFmtId="0" fontId="7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7" fontId="8" fillId="0" borderId="0" xfId="0" applyNumberFormat="1" applyFont="1" applyAlignment="1">
      <alignment horizontal="center"/>
    </xf>
    <xf numFmtId="10" fontId="8" fillId="0" borderId="0" xfId="0" applyNumberFormat="1" applyFont="1" applyAlignment="1">
      <alignment horizontal="center"/>
    </xf>
    <xf numFmtId="0" fontId="4" fillId="0" borderId="0" xfId="0" applyFont="1" applyAlignment="1">
      <alignment wrapText="1"/>
    </xf>
    <xf numFmtId="166" fontId="8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10" fontId="9" fillId="0" borderId="0" xfId="0" applyNumberFormat="1" applyFont="1" applyAlignment="1">
      <alignment horizontal="center"/>
    </xf>
    <xf numFmtId="10" fontId="3" fillId="3" borderId="0" xfId="0" applyNumberFormat="1" applyFont="1" applyFill="1" applyAlignment="1">
      <alignment horizontal="center"/>
    </xf>
    <xf numFmtId="10" fontId="3" fillId="3" borderId="0" xfId="0" applyNumberFormat="1" applyFont="1" applyFill="1"/>
    <xf numFmtId="10" fontId="10" fillId="0" borderId="0" xfId="0" applyNumberFormat="1" applyFont="1" applyAlignment="1">
      <alignment horizontal="center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center" wrapText="1"/>
    </xf>
    <xf numFmtId="167" fontId="3" fillId="0" borderId="0" xfId="0" applyNumberFormat="1" applyFont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Border="1"/>
    <xf numFmtId="0" fontId="11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3" fillId="0" borderId="0" xfId="0" applyFont="1"/>
    <xf numFmtId="10" fontId="13" fillId="0" borderId="0" xfId="1" applyNumberFormat="1" applyFont="1" applyBorder="1"/>
    <xf numFmtId="165" fontId="13" fillId="0" borderId="0" xfId="0" applyNumberFormat="1" applyFont="1"/>
    <xf numFmtId="0" fontId="14" fillId="0" borderId="0" xfId="0" applyFont="1" applyAlignment="1">
      <alignment horizontal="center"/>
    </xf>
    <xf numFmtId="0" fontId="14" fillId="0" borderId="0" xfId="0" applyFont="1"/>
    <xf numFmtId="0" fontId="15" fillId="4" borderId="0" xfId="0" applyFont="1" applyFill="1" applyAlignment="1">
      <alignment horizontal="left" wrapText="1"/>
    </xf>
    <xf numFmtId="0" fontId="15" fillId="0" borderId="0" xfId="0" applyFont="1"/>
    <xf numFmtId="0" fontId="0" fillId="5" borderId="0" xfId="0" applyFill="1" applyAlignment="1">
      <alignment horizontal="center"/>
    </xf>
    <xf numFmtId="0" fontId="13" fillId="5" borderId="1" xfId="0" applyFont="1" applyFill="1" applyBorder="1" applyAlignment="1">
      <alignment horizontal="center"/>
    </xf>
    <xf numFmtId="0" fontId="15" fillId="5" borderId="0" xfId="0" applyFont="1" applyFill="1" applyAlignment="1">
      <alignment horizontal="left"/>
    </xf>
    <xf numFmtId="165" fontId="0" fillId="5" borderId="0" xfId="0" applyNumberFormat="1" applyFill="1"/>
    <xf numFmtId="1" fontId="2" fillId="5" borderId="0" xfId="0" applyNumberFormat="1" applyFont="1" applyFill="1" applyAlignment="1">
      <alignment horizontal="center"/>
    </xf>
    <xf numFmtId="14" fontId="2" fillId="5" borderId="0" xfId="0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" fontId="2" fillId="6" borderId="0" xfId="0" applyNumberFormat="1" applyFont="1" applyFill="1" applyAlignment="1">
      <alignment horizontal="center" wrapText="1"/>
    </xf>
    <xf numFmtId="10" fontId="14" fillId="0" borderId="0" xfId="0" applyNumberFormat="1" applyFont="1" applyAlignment="1">
      <alignment horizontal="center"/>
    </xf>
    <xf numFmtId="10" fontId="16" fillId="0" borderId="0" xfId="0" applyNumberFormat="1" applyFont="1" applyAlignment="1">
      <alignment horizontal="center"/>
    </xf>
    <xf numFmtId="10" fontId="17" fillId="0" borderId="0" xfId="0" applyNumberFormat="1" applyFont="1" applyAlignment="1">
      <alignment horizontal="center"/>
    </xf>
    <xf numFmtId="10" fontId="13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2" fontId="13" fillId="0" borderId="0" xfId="0" applyNumberFormat="1" applyFont="1"/>
    <xf numFmtId="10" fontId="0" fillId="5" borderId="0" xfId="1" applyNumberFormat="1" applyFont="1" applyFill="1" applyAlignment="1">
      <alignment horizontal="center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center" wrapText="1"/>
    </xf>
    <xf numFmtId="0" fontId="0" fillId="4" borderId="1" xfId="0" applyFill="1" applyBorder="1" applyAlignment="1">
      <alignment horizontal="left" wrapText="1"/>
    </xf>
    <xf numFmtId="10" fontId="0" fillId="4" borderId="1" xfId="0" applyNumberFormat="1" applyFill="1" applyBorder="1" applyAlignment="1">
      <alignment horizontal="center"/>
    </xf>
    <xf numFmtId="0" fontId="13" fillId="0" borderId="0" xfId="0" applyFont="1" applyAlignment="1">
      <alignment horizontal="left"/>
    </xf>
    <xf numFmtId="0" fontId="0" fillId="8" borderId="1" xfId="0" applyFill="1" applyBorder="1" applyAlignment="1">
      <alignment horizontal="left" wrapText="1"/>
    </xf>
    <xf numFmtId="10" fontId="0" fillId="8" borderId="1" xfId="0" applyNumberFormat="1" applyFill="1" applyBorder="1" applyAlignment="1">
      <alignment horizontal="center"/>
    </xf>
    <xf numFmtId="165" fontId="0" fillId="9" borderId="1" xfId="0" applyNumberFormat="1" applyFill="1" applyBorder="1" applyAlignment="1">
      <alignment horizontal="center" wrapText="1"/>
    </xf>
    <xf numFmtId="165" fontId="0" fillId="8" borderId="1" xfId="0" applyNumberFormat="1" applyFill="1" applyBorder="1" applyAlignment="1">
      <alignment horizontal="center"/>
    </xf>
    <xf numFmtId="165" fontId="0" fillId="4" borderId="1" xfId="0" applyNumberFormat="1" applyFill="1" applyBorder="1" applyAlignment="1">
      <alignment horizontal="center"/>
    </xf>
    <xf numFmtId="168" fontId="0" fillId="8" borderId="1" xfId="0" applyNumberFormat="1" applyFill="1" applyBorder="1" applyAlignment="1">
      <alignment horizontal="center"/>
    </xf>
    <xf numFmtId="6" fontId="0" fillId="0" borderId="0" xfId="0" applyNumberFormat="1"/>
    <xf numFmtId="0" fontId="18" fillId="0" borderId="0" xfId="0" applyFont="1"/>
    <xf numFmtId="0" fontId="0" fillId="0" borderId="0" xfId="0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65" fontId="0" fillId="11" borderId="0" xfId="0" applyNumberFormat="1" applyFill="1"/>
    <xf numFmtId="0" fontId="0" fillId="11" borderId="0" xfId="0" applyFill="1" applyAlignment="1">
      <alignment horizontal="center"/>
    </xf>
    <xf numFmtId="165" fontId="0" fillId="10" borderId="0" xfId="0" applyNumberFormat="1" applyFill="1"/>
    <xf numFmtId="0" fontId="0" fillId="10" borderId="0" xfId="0" applyFill="1" applyAlignment="1">
      <alignment horizontal="center"/>
    </xf>
    <xf numFmtId="9" fontId="0" fillId="0" borderId="0" xfId="1" applyFont="1" applyAlignment="1">
      <alignment horizontal="center"/>
    </xf>
    <xf numFmtId="44" fontId="0" fillId="0" borderId="0" xfId="0" applyNumberFormat="1"/>
    <xf numFmtId="3" fontId="0" fillId="11" borderId="0" xfId="0" applyNumberFormat="1" applyFill="1"/>
    <xf numFmtId="3" fontId="0" fillId="0" borderId="0" xfId="0" applyNumberFormat="1"/>
    <xf numFmtId="0" fontId="0" fillId="11" borderId="0" xfId="0" applyFill="1"/>
    <xf numFmtId="9" fontId="0" fillId="10" borderId="0" xfId="0" applyNumberFormat="1" applyFill="1"/>
    <xf numFmtId="9" fontId="0" fillId="10" borderId="0" xfId="1" applyFont="1" applyFill="1"/>
    <xf numFmtId="9" fontId="0" fillId="0" borderId="0" xfId="1" applyFont="1" applyFill="1"/>
    <xf numFmtId="9" fontId="0" fillId="0" borderId="0" xfId="0" applyNumberFormat="1"/>
    <xf numFmtId="0" fontId="0" fillId="7" borderId="1" xfId="0" applyFill="1" applyBorder="1"/>
    <xf numFmtId="0" fontId="7" fillId="7" borderId="1" xfId="0" applyFont="1" applyFill="1" applyBorder="1" applyAlignment="1">
      <alignment horizontal="center" wrapText="1"/>
    </xf>
    <xf numFmtId="0" fontId="0" fillId="9" borderId="1" xfId="0" applyFill="1" applyBorder="1"/>
    <xf numFmtId="0" fontId="0" fillId="8" borderId="1" xfId="0" applyFill="1" applyBorder="1"/>
    <xf numFmtId="9" fontId="0" fillId="8" borderId="1" xfId="0" applyNumberFormat="1" applyFill="1" applyBorder="1"/>
    <xf numFmtId="0" fontId="0" fillId="4" borderId="1" xfId="0" applyFill="1" applyBorder="1"/>
    <xf numFmtId="6" fontId="0" fillId="4" borderId="1" xfId="0" applyNumberFormat="1" applyFill="1" applyBorder="1" applyAlignment="1">
      <alignment horizontal="center"/>
    </xf>
    <xf numFmtId="9" fontId="0" fillId="4" borderId="1" xfId="0" applyNumberFormat="1" applyFill="1" applyBorder="1"/>
    <xf numFmtId="9" fontId="0" fillId="7" borderId="1" xfId="0" applyNumberForma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10" fontId="0" fillId="7" borderId="1" xfId="0" applyNumberForma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9" fontId="0" fillId="7" borderId="3" xfId="0" applyNumberFormat="1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10" fontId="0" fillId="7" borderId="3" xfId="0" applyNumberFormat="1" applyFill="1" applyBorder="1" applyAlignment="1">
      <alignment horizontal="center"/>
    </xf>
    <xf numFmtId="0" fontId="0" fillId="4" borderId="3" xfId="0" applyFill="1" applyBorder="1"/>
    <xf numFmtId="6" fontId="0" fillId="4" borderId="3" xfId="0" applyNumberFormat="1" applyFill="1" applyBorder="1" applyAlignment="1">
      <alignment horizontal="center"/>
    </xf>
    <xf numFmtId="0" fontId="0" fillId="8" borderId="3" xfId="0" applyFill="1" applyBorder="1"/>
    <xf numFmtId="0" fontId="7" fillId="0" borderId="4" xfId="0" applyFont="1" applyBorder="1"/>
    <xf numFmtId="0" fontId="7" fillId="0" borderId="5" xfId="0" applyFont="1" applyBorder="1"/>
    <xf numFmtId="0" fontId="7" fillId="0" borderId="5" xfId="0" applyFont="1" applyBorder="1" applyAlignment="1">
      <alignment horizontal="center" wrapText="1"/>
    </xf>
    <xf numFmtId="0" fontId="7" fillId="0" borderId="5" xfId="0" applyFont="1" applyBorder="1" applyAlignment="1">
      <alignment horizontal="center"/>
    </xf>
    <xf numFmtId="0" fontId="7" fillId="7" borderId="5" xfId="0" applyFont="1" applyFill="1" applyBorder="1" applyAlignment="1">
      <alignment horizontal="center" wrapText="1"/>
    </xf>
    <xf numFmtId="0" fontId="7" fillId="4" borderId="5" xfId="0" applyFont="1" applyFill="1" applyBorder="1" applyAlignment="1">
      <alignment horizontal="center" wrapText="1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7" fillId="7" borderId="7" xfId="0" applyFont="1" applyFill="1" applyBorder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165" fontId="0" fillId="5" borderId="0" xfId="0" applyNumberFormat="1" applyFill="1" applyAlignment="1">
      <alignment horizontal="center"/>
    </xf>
    <xf numFmtId="169" fontId="0" fillId="5" borderId="0" xfId="1" applyNumberFormat="1" applyFont="1" applyFill="1" applyAlignment="1">
      <alignment horizontal="center"/>
    </xf>
    <xf numFmtId="0" fontId="7" fillId="8" borderId="1" xfId="0" applyFont="1" applyFill="1" applyBorder="1" applyAlignment="1">
      <alignment horizontal="left" wrapText="1"/>
    </xf>
    <xf numFmtId="168" fontId="0" fillId="8" borderId="3" xfId="0" applyNumberFormat="1" applyFill="1" applyBorder="1"/>
    <xf numFmtId="168" fontId="0" fillId="8" borderId="1" xfId="0" applyNumberFormat="1" applyFill="1" applyBorder="1"/>
    <xf numFmtId="165" fontId="0" fillId="8" borderId="3" xfId="0" applyNumberFormat="1" applyFill="1" applyBorder="1"/>
    <xf numFmtId="165" fontId="0" fillId="8" borderId="1" xfId="0" applyNumberFormat="1" applyFill="1" applyBorder="1"/>
    <xf numFmtId="9" fontId="0" fillId="8" borderId="3" xfId="1" applyFont="1" applyFill="1" applyBorder="1"/>
    <xf numFmtId="9" fontId="0" fillId="8" borderId="1" xfId="1" applyFont="1" applyFill="1" applyBorder="1"/>
    <xf numFmtId="10" fontId="0" fillId="8" borderId="3" xfId="1" applyNumberFormat="1" applyFont="1" applyFill="1" applyBorder="1"/>
    <xf numFmtId="10" fontId="0" fillId="8" borderId="1" xfId="1" applyNumberFormat="1" applyFont="1" applyFill="1" applyBorder="1"/>
    <xf numFmtId="165" fontId="0" fillId="11" borderId="0" xfId="0" applyNumberFormat="1" applyFill="1" applyAlignment="1">
      <alignment horizontal="center"/>
    </xf>
    <xf numFmtId="165" fontId="0" fillId="10" borderId="0" xfId="0" applyNumberFormat="1" applyFill="1" applyAlignment="1">
      <alignment horizontal="center"/>
    </xf>
    <xf numFmtId="0" fontId="20" fillId="0" borderId="0" xfId="0" applyFont="1"/>
    <xf numFmtId="0" fontId="13" fillId="0" borderId="0" xfId="0" applyFont="1" applyAlignment="1">
      <alignment horizontal="center"/>
    </xf>
    <xf numFmtId="165" fontId="13" fillId="0" borderId="0" xfId="0" applyNumberFormat="1" applyFont="1" applyAlignment="1">
      <alignment horizontal="center"/>
    </xf>
    <xf numFmtId="165" fontId="0" fillId="0" borderId="3" xfId="0" applyNumberFormat="1" applyBorder="1" applyAlignment="1">
      <alignment horizontal="center"/>
    </xf>
    <xf numFmtId="10" fontId="0" fillId="0" borderId="3" xfId="1" applyNumberFormat="1" applyFont="1" applyBorder="1" applyAlignment="1">
      <alignment horizontal="center"/>
    </xf>
    <xf numFmtId="0" fontId="19" fillId="9" borderId="1" xfId="0" applyFont="1" applyFill="1" applyBorder="1"/>
    <xf numFmtId="0" fontId="13" fillId="5" borderId="1" xfId="0" applyFont="1" applyFill="1" applyBorder="1"/>
    <xf numFmtId="0" fontId="13" fillId="5" borderId="1" xfId="0" applyFont="1" applyFill="1" applyBorder="1" applyAlignment="1">
      <alignment horizontal="left"/>
    </xf>
    <xf numFmtId="0" fontId="2" fillId="7" borderId="2" xfId="0" applyFont="1" applyFill="1" applyBorder="1"/>
    <xf numFmtId="0" fontId="2" fillId="7" borderId="1" xfId="0" applyFont="1" applyFill="1" applyBorder="1"/>
    <xf numFmtId="0" fontId="13" fillId="7" borderId="1" xfId="0" applyFont="1" applyFill="1" applyBorder="1"/>
    <xf numFmtId="1" fontId="2" fillId="7" borderId="1" xfId="0" applyNumberFormat="1" applyFont="1" applyFill="1" applyBorder="1" applyAlignment="1">
      <alignment horizontal="center"/>
    </xf>
    <xf numFmtId="10" fontId="2" fillId="7" borderId="1" xfId="1" applyNumberFormat="1" applyFont="1" applyFill="1" applyBorder="1" applyAlignment="1">
      <alignment horizontal="center"/>
    </xf>
    <xf numFmtId="165" fontId="2" fillId="7" borderId="1" xfId="0" applyNumberFormat="1" applyFont="1" applyFill="1" applyBorder="1" applyAlignment="1">
      <alignment horizontal="center"/>
    </xf>
    <xf numFmtId="166" fontId="2" fillId="7" borderId="1" xfId="1" applyNumberFormat="1" applyFont="1" applyFill="1" applyBorder="1" applyAlignment="1">
      <alignment horizontal="center"/>
    </xf>
    <xf numFmtId="165" fontId="2" fillId="7" borderId="1" xfId="1" applyNumberFormat="1" applyFont="1" applyFill="1" applyBorder="1" applyAlignment="1">
      <alignment horizontal="center"/>
    </xf>
    <xf numFmtId="0" fontId="15" fillId="5" borderId="0" xfId="0" applyFont="1" applyFill="1"/>
    <xf numFmtId="0" fontId="7" fillId="12" borderId="5" xfId="0" applyFont="1" applyFill="1" applyBorder="1" applyAlignment="1">
      <alignment horizontal="center" wrapText="1"/>
    </xf>
    <xf numFmtId="0" fontId="7" fillId="12" borderId="7" xfId="0" applyFont="1" applyFill="1" applyBorder="1" applyAlignment="1">
      <alignment horizontal="center"/>
    </xf>
    <xf numFmtId="0" fontId="0" fillId="12" borderId="1" xfId="0" applyFill="1" applyBorder="1"/>
    <xf numFmtId="0" fontId="0" fillId="12" borderId="3" xfId="0" applyFill="1" applyBorder="1"/>
    <xf numFmtId="9" fontId="0" fillId="8" borderId="3" xfId="0" applyNumberFormat="1" applyFill="1" applyBorder="1"/>
    <xf numFmtId="165" fontId="13" fillId="5" borderId="1" xfId="0" applyNumberFormat="1" applyFont="1" applyFill="1" applyBorder="1" applyAlignment="1">
      <alignment horizontal="center"/>
    </xf>
    <xf numFmtId="165" fontId="0" fillId="12" borderId="1" xfId="0" applyNumberFormat="1" applyFill="1" applyBorder="1"/>
    <xf numFmtId="9" fontId="0" fillId="12" borderId="1" xfId="0" applyNumberFormat="1" applyFill="1" applyBorder="1" applyAlignment="1">
      <alignment horizontal="center"/>
    </xf>
    <xf numFmtId="9" fontId="0" fillId="12" borderId="1" xfId="1" applyFont="1" applyFill="1" applyBorder="1" applyAlignment="1">
      <alignment horizontal="center"/>
    </xf>
    <xf numFmtId="0" fontId="21" fillId="0" borderId="0" xfId="0" applyFont="1" applyAlignment="1">
      <alignment horizontal="center" wrapText="1"/>
    </xf>
    <xf numFmtId="0" fontId="12" fillId="0" borderId="0" xfId="0" applyFont="1" applyAlignment="1">
      <alignment wrapText="1"/>
    </xf>
  </cellXfs>
  <cellStyles count="2">
    <cellStyle name="Normal" xfId="0" builtinId="0"/>
    <cellStyle name="Percent" xfId="1" builtinId="5"/>
  </cellStyles>
  <dxfs count="65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12700</xdr:colOff>
      <xdr:row>58</xdr:row>
      <xdr:rowOff>25400</xdr:rowOff>
    </xdr:from>
    <xdr:to>
      <xdr:col>13</xdr:col>
      <xdr:colOff>342900</xdr:colOff>
      <xdr:row>68</xdr:row>
      <xdr:rowOff>55245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D181C6F-7A16-E54D-BBCC-777DC1EB4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67400" y="11938000"/>
          <a:ext cx="7772400" cy="2061845"/>
        </a:xfrm>
        <a:prstGeom prst="rect">
          <a:avLst/>
        </a:prstGeom>
      </xdr:spPr>
    </xdr:pic>
    <xdr:clientData/>
  </xdr:twoCellAnchor>
  <xdr:twoCellAnchor editAs="oneCell">
    <xdr:from>
      <xdr:col>0</xdr:col>
      <xdr:colOff>203200</xdr:colOff>
      <xdr:row>54</xdr:row>
      <xdr:rowOff>177800</xdr:rowOff>
    </xdr:from>
    <xdr:to>
      <xdr:col>2</xdr:col>
      <xdr:colOff>660400</xdr:colOff>
      <xdr:row>71</xdr:row>
      <xdr:rowOff>127000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1456315-77CA-3F4F-89C0-6BBDFFBCB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" y="11277600"/>
          <a:ext cx="5422900" cy="34036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254000</xdr:colOff>
      <xdr:row>72</xdr:row>
      <xdr:rowOff>165100</xdr:rowOff>
    </xdr:from>
    <xdr:to>
      <xdr:col>5</xdr:col>
      <xdr:colOff>609600</xdr:colOff>
      <xdr:row>102</xdr:row>
      <xdr:rowOff>57811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78CC2E-348F-CA4E-A65F-F1746EC77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4922500"/>
          <a:ext cx="7772400" cy="59887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23473-9D7C-1746-9208-042F715E523D}">
  <sheetPr codeName="Sheet1"/>
  <dimension ref="A1:AB86"/>
  <sheetViews>
    <sheetView topLeftCell="P1" zoomScale="120" zoomScaleNormal="120" workbookViewId="0">
      <pane ySplit="2" topLeftCell="A55" activePane="bottomLeft" state="frozen"/>
      <selection pane="bottomLeft"/>
    </sheetView>
  </sheetViews>
  <sheetFormatPr baseColWidth="10" defaultColWidth="11" defaultRowHeight="16" x14ac:dyDescent="0.2"/>
  <cols>
    <col min="2" max="2" width="48.6640625" customWidth="1"/>
    <col min="3" max="3" width="7.83203125" style="4" customWidth="1"/>
    <col min="4" max="4" width="10.5" style="4" customWidth="1"/>
    <col min="5" max="5" width="8.6640625" style="4" customWidth="1"/>
    <col min="6" max="6" width="10.83203125" style="4" customWidth="1"/>
    <col min="7" max="7" width="9.5" style="4" customWidth="1"/>
    <col min="8" max="8" width="9" style="4" customWidth="1"/>
    <col min="9" max="9" width="11" style="4"/>
    <col min="10" max="10" width="7.83203125" style="4" customWidth="1"/>
    <col min="11" max="11" width="9.83203125" style="4" customWidth="1"/>
    <col min="12" max="12" width="8.1640625" style="4" customWidth="1"/>
    <col min="13" max="13" width="9.5" style="4" customWidth="1"/>
    <col min="14" max="14" width="8.83203125" customWidth="1"/>
    <col min="15" max="15" width="20.5" customWidth="1"/>
    <col min="16" max="16" width="12.1640625" style="4" customWidth="1"/>
    <col min="17" max="17" width="18.1640625" customWidth="1"/>
    <col min="18" max="18" width="13.6640625" customWidth="1"/>
    <col min="19" max="19" width="16.33203125" customWidth="1"/>
    <col min="20" max="20" width="16.1640625" customWidth="1"/>
    <col min="21" max="21" width="15.33203125" customWidth="1"/>
    <col min="22" max="22" width="14.83203125" style="4" customWidth="1"/>
    <col min="23" max="23" width="17.83203125" style="4" customWidth="1"/>
    <col min="24" max="24" width="18.5" customWidth="1"/>
    <col min="25" max="25" width="13.6640625" customWidth="1"/>
    <col min="26" max="26" width="11.83203125" customWidth="1"/>
    <col min="27" max="27" width="13.6640625" customWidth="1"/>
    <col min="28" max="28" width="13.33203125" customWidth="1"/>
  </cols>
  <sheetData>
    <row r="1" spans="1:28" s="8" customFormat="1" ht="52" customHeight="1" x14ac:dyDescent="0.2">
      <c r="A1" s="99" t="s">
        <v>0</v>
      </c>
      <c r="B1" s="100" t="s">
        <v>1</v>
      </c>
      <c r="C1" s="101" t="s">
        <v>6</v>
      </c>
      <c r="D1" s="101" t="s">
        <v>121</v>
      </c>
      <c r="E1" s="102" t="s">
        <v>10</v>
      </c>
      <c r="F1" s="101" t="s">
        <v>135</v>
      </c>
      <c r="G1" s="101" t="s">
        <v>134</v>
      </c>
      <c r="H1" s="101" t="s">
        <v>132</v>
      </c>
      <c r="I1" s="103" t="s">
        <v>5</v>
      </c>
      <c r="J1" s="103" t="s">
        <v>7</v>
      </c>
      <c r="K1" s="103" t="s">
        <v>8</v>
      </c>
      <c r="L1" s="103" t="s">
        <v>11</v>
      </c>
      <c r="M1" s="103" t="s">
        <v>12</v>
      </c>
      <c r="N1" s="104" t="s">
        <v>53</v>
      </c>
      <c r="O1" s="104" t="s">
        <v>55</v>
      </c>
      <c r="P1" s="104" t="s">
        <v>100</v>
      </c>
      <c r="Q1" s="104" t="s">
        <v>57</v>
      </c>
      <c r="R1" s="104" t="s">
        <v>58</v>
      </c>
      <c r="S1" s="104" t="s">
        <v>60</v>
      </c>
      <c r="T1" s="141" t="s">
        <v>147</v>
      </c>
      <c r="U1" s="141" t="s">
        <v>217</v>
      </c>
      <c r="V1" s="141" t="s">
        <v>62</v>
      </c>
      <c r="W1" s="141" t="s">
        <v>218</v>
      </c>
      <c r="X1" s="113" t="s">
        <v>54</v>
      </c>
      <c r="Y1" s="113" t="s">
        <v>56</v>
      </c>
      <c r="Z1" s="113" t="s">
        <v>122</v>
      </c>
      <c r="AA1" s="113" t="s">
        <v>59</v>
      </c>
      <c r="AB1" s="113" t="s">
        <v>61</v>
      </c>
    </row>
    <row r="2" spans="1:28" s="4" customFormat="1" ht="17" thickBot="1" x14ac:dyDescent="0.25">
      <c r="A2" s="105">
        <v>1</v>
      </c>
      <c r="B2" s="106">
        <f t="shared" ref="B2" si="0">A2+1</f>
        <v>2</v>
      </c>
      <c r="C2" s="106">
        <f t="shared" ref="C2" si="1">B2+1</f>
        <v>3</v>
      </c>
      <c r="D2" s="106">
        <f t="shared" ref="D2" si="2">C2+1</f>
        <v>4</v>
      </c>
      <c r="E2" s="106">
        <f t="shared" ref="E2" si="3">D2+1</f>
        <v>5</v>
      </c>
      <c r="F2" s="106">
        <f t="shared" ref="F2" si="4">E2+1</f>
        <v>6</v>
      </c>
      <c r="G2" s="106">
        <f t="shared" ref="G2" si="5">F2+1</f>
        <v>7</v>
      </c>
      <c r="H2" s="106">
        <f t="shared" ref="H2" si="6">G2+1</f>
        <v>8</v>
      </c>
      <c r="I2" s="107">
        <f t="shared" ref="I2" si="7">H2+1</f>
        <v>9</v>
      </c>
      <c r="J2" s="107">
        <f t="shared" ref="J2" si="8">I2+1</f>
        <v>10</v>
      </c>
      <c r="K2" s="107">
        <f t="shared" ref="K2" si="9">J2+1</f>
        <v>11</v>
      </c>
      <c r="L2" s="107">
        <f t="shared" ref="L2" si="10">K2+1</f>
        <v>12</v>
      </c>
      <c r="M2" s="107">
        <f t="shared" ref="M2" si="11">L2+1</f>
        <v>13</v>
      </c>
      <c r="N2" s="108">
        <f t="shared" ref="N2" si="12">M2+1</f>
        <v>14</v>
      </c>
      <c r="O2" s="108">
        <f t="shared" ref="O2" si="13">N2+1</f>
        <v>15</v>
      </c>
      <c r="P2" s="108">
        <f t="shared" ref="P2" si="14">O2+1</f>
        <v>16</v>
      </c>
      <c r="Q2" s="108">
        <f t="shared" ref="Q2" si="15">P2+1</f>
        <v>17</v>
      </c>
      <c r="R2" s="108">
        <f t="shared" ref="R2" si="16">Q2+1</f>
        <v>18</v>
      </c>
      <c r="S2" s="108">
        <f t="shared" ref="S2" si="17">R2+1</f>
        <v>19</v>
      </c>
      <c r="T2" s="142">
        <f t="shared" ref="T2" si="18">S2+1</f>
        <v>20</v>
      </c>
      <c r="U2" s="142">
        <f t="shared" ref="U2" si="19">T2+1</f>
        <v>21</v>
      </c>
      <c r="V2" s="142">
        <f t="shared" ref="V2" si="20">U2+1</f>
        <v>22</v>
      </c>
      <c r="W2" s="142">
        <f t="shared" ref="W2" si="21">V2+1</f>
        <v>23</v>
      </c>
      <c r="X2" s="109">
        <f t="shared" ref="X2" si="22">W2+1</f>
        <v>24</v>
      </c>
      <c r="Y2" s="109">
        <f t="shared" ref="Y2" si="23">X2+1</f>
        <v>25</v>
      </c>
      <c r="Z2" s="109">
        <f t="shared" ref="Z2" si="24">Y2+1</f>
        <v>26</v>
      </c>
      <c r="AA2" s="110">
        <f t="shared" ref="AA2:AB2" si="25">Z2+1</f>
        <v>27</v>
      </c>
      <c r="AB2" s="110">
        <f t="shared" si="25"/>
        <v>28</v>
      </c>
    </row>
    <row r="3" spans="1:28" x14ac:dyDescent="0.2">
      <c r="A3" s="24" t="str">
        <f t="shared" ref="A3:A34" si="26">"Scenario"&amp;(ROW()-2)</f>
        <v>Scenario1</v>
      </c>
      <c r="B3" s="24" t="str">
        <f>O3&amp;" with "&amp;Q3&amp;" / "&amp;X3</f>
        <v>IRA with Maximum Allowable / None</v>
      </c>
      <c r="C3" s="92">
        <v>63</v>
      </c>
      <c r="D3" s="23">
        <v>76</v>
      </c>
      <c r="E3" s="23">
        <v>90</v>
      </c>
      <c r="F3" s="127">
        <v>100000</v>
      </c>
      <c r="G3" s="128">
        <v>0.02</v>
      </c>
      <c r="H3" s="92" t="s">
        <v>79</v>
      </c>
      <c r="I3" s="87">
        <v>0.05</v>
      </c>
      <c r="J3" s="88">
        <v>97</v>
      </c>
      <c r="K3" s="94">
        <v>100000</v>
      </c>
      <c r="L3" s="87">
        <v>0.18</v>
      </c>
      <c r="M3" s="89">
        <v>2.5000000000000001E-2</v>
      </c>
      <c r="N3" s="84" t="s">
        <v>99</v>
      </c>
      <c r="O3" s="84" t="s">
        <v>101</v>
      </c>
      <c r="P3" s="85">
        <v>2000000</v>
      </c>
      <c r="Q3" s="85" t="s">
        <v>118</v>
      </c>
      <c r="R3" s="84">
        <v>0</v>
      </c>
      <c r="S3" s="84">
        <v>0</v>
      </c>
      <c r="T3" s="143">
        <v>0</v>
      </c>
      <c r="U3" s="147">
        <v>99999999</v>
      </c>
      <c r="V3" s="149">
        <v>0</v>
      </c>
      <c r="W3" s="148">
        <v>1</v>
      </c>
      <c r="X3" s="82" t="s">
        <v>215</v>
      </c>
      <c r="Y3" s="117">
        <v>0</v>
      </c>
      <c r="Z3" s="121">
        <v>0</v>
      </c>
      <c r="AA3" s="115">
        <v>0</v>
      </c>
      <c r="AB3" s="119">
        <v>0</v>
      </c>
    </row>
    <row r="4" spans="1:28" x14ac:dyDescent="0.2">
      <c r="A4" s="24" t="str">
        <f t="shared" si="26"/>
        <v>Scenario2</v>
      </c>
      <c r="B4" s="24" t="str">
        <f t="shared" ref="B4:B52" si="27">O4&amp;" with "&amp;Q4&amp;" / "&amp;X4</f>
        <v>IRA with Monthly / None</v>
      </c>
      <c r="C4" s="92">
        <v>61</v>
      </c>
      <c r="D4" s="23">
        <v>65</v>
      </c>
      <c r="E4" s="23">
        <v>90</v>
      </c>
      <c r="F4" s="127">
        <v>100000</v>
      </c>
      <c r="G4" s="128">
        <v>0.02</v>
      </c>
      <c r="H4" s="92" t="s">
        <v>79</v>
      </c>
      <c r="I4" s="87">
        <v>0.05</v>
      </c>
      <c r="J4" s="88">
        <v>97</v>
      </c>
      <c r="K4" s="94">
        <v>100000</v>
      </c>
      <c r="L4" s="87">
        <v>0.18</v>
      </c>
      <c r="M4" s="89">
        <v>2.5000000000000001E-2</v>
      </c>
      <c r="N4" s="84" t="s">
        <v>99</v>
      </c>
      <c r="O4" s="84" t="s">
        <v>101</v>
      </c>
      <c r="P4" s="85">
        <v>2000000</v>
      </c>
      <c r="Q4" s="85" t="s">
        <v>115</v>
      </c>
      <c r="R4" s="84">
        <v>2000</v>
      </c>
      <c r="S4" s="84">
        <v>0</v>
      </c>
      <c r="T4" s="143">
        <v>0</v>
      </c>
      <c r="U4" s="147">
        <v>99999999</v>
      </c>
      <c r="V4" s="149">
        <v>0</v>
      </c>
      <c r="W4" s="148">
        <v>1</v>
      </c>
      <c r="X4" s="82" t="s">
        <v>215</v>
      </c>
      <c r="Y4" s="117">
        <v>0</v>
      </c>
      <c r="Z4" s="121">
        <v>0</v>
      </c>
      <c r="AA4" s="115">
        <v>0</v>
      </c>
      <c r="AB4" s="119">
        <v>0</v>
      </c>
    </row>
    <row r="5" spans="1:28" x14ac:dyDescent="0.2">
      <c r="A5" s="24" t="str">
        <f t="shared" si="26"/>
        <v>Scenario3</v>
      </c>
      <c r="B5" s="24" t="str">
        <f t="shared" si="27"/>
        <v>IRA with Annual / None</v>
      </c>
      <c r="C5" s="92">
        <v>61</v>
      </c>
      <c r="D5" s="23">
        <v>65</v>
      </c>
      <c r="E5" s="23">
        <v>90</v>
      </c>
      <c r="F5" s="127">
        <v>100000</v>
      </c>
      <c r="G5" s="128">
        <v>0.02</v>
      </c>
      <c r="H5" s="92" t="s">
        <v>133</v>
      </c>
      <c r="I5" s="87">
        <v>0.05</v>
      </c>
      <c r="J5" s="88">
        <v>97</v>
      </c>
      <c r="K5" s="94">
        <v>100000</v>
      </c>
      <c r="L5" s="87">
        <v>0.18</v>
      </c>
      <c r="M5" s="89">
        <v>2.5000000000000001E-2</v>
      </c>
      <c r="N5" s="84" t="s">
        <v>99</v>
      </c>
      <c r="O5" s="84" t="s">
        <v>101</v>
      </c>
      <c r="P5" s="85">
        <v>2000000</v>
      </c>
      <c r="Q5" s="85" t="s">
        <v>116</v>
      </c>
      <c r="R5" s="84">
        <v>25000</v>
      </c>
      <c r="S5" s="84">
        <v>0</v>
      </c>
      <c r="T5" s="143">
        <v>0</v>
      </c>
      <c r="U5" s="147">
        <v>99999999</v>
      </c>
      <c r="V5" s="149">
        <v>0</v>
      </c>
      <c r="W5" s="148">
        <v>1</v>
      </c>
      <c r="X5" s="82" t="s">
        <v>215</v>
      </c>
      <c r="Y5" s="117">
        <v>0</v>
      </c>
      <c r="Z5" s="121">
        <v>0</v>
      </c>
      <c r="AA5" s="115">
        <v>0</v>
      </c>
      <c r="AB5" s="119">
        <v>0</v>
      </c>
    </row>
    <row r="6" spans="1:28" x14ac:dyDescent="0.2">
      <c r="A6" s="24" t="str">
        <f t="shared" si="26"/>
        <v>Scenario4</v>
      </c>
      <c r="B6" s="24" t="str">
        <f t="shared" si="27"/>
        <v>IRA with % of Salary / None</v>
      </c>
      <c r="C6" s="92">
        <v>61</v>
      </c>
      <c r="D6" s="23">
        <v>65</v>
      </c>
      <c r="E6" s="23">
        <v>90</v>
      </c>
      <c r="F6" s="127">
        <v>100000</v>
      </c>
      <c r="G6" s="128">
        <v>0.02</v>
      </c>
      <c r="H6" s="92" t="s">
        <v>79</v>
      </c>
      <c r="I6" s="87">
        <v>0.05</v>
      </c>
      <c r="J6" s="88">
        <v>97</v>
      </c>
      <c r="K6" s="94">
        <v>100000</v>
      </c>
      <c r="L6" s="87">
        <v>0.18</v>
      </c>
      <c r="M6" s="89">
        <v>2.5000000000000001E-2</v>
      </c>
      <c r="N6" s="84" t="s">
        <v>99</v>
      </c>
      <c r="O6" s="84" t="s">
        <v>101</v>
      </c>
      <c r="P6" s="85">
        <v>2000000</v>
      </c>
      <c r="Q6" s="85" t="s">
        <v>119</v>
      </c>
      <c r="R6" s="84">
        <v>0</v>
      </c>
      <c r="S6" s="86">
        <v>0.05</v>
      </c>
      <c r="T6" s="143">
        <v>0</v>
      </c>
      <c r="U6" s="147">
        <v>99999999</v>
      </c>
      <c r="V6" s="149">
        <v>0</v>
      </c>
      <c r="W6" s="148">
        <v>1</v>
      </c>
      <c r="X6" s="82" t="s">
        <v>215</v>
      </c>
      <c r="Y6" s="117">
        <v>0</v>
      </c>
      <c r="Z6" s="121">
        <v>0</v>
      </c>
      <c r="AA6" s="115">
        <v>0</v>
      </c>
      <c r="AB6" s="119">
        <v>0</v>
      </c>
    </row>
    <row r="7" spans="1:28" x14ac:dyDescent="0.2">
      <c r="A7" s="24" t="str">
        <f t="shared" si="26"/>
        <v>Scenario5</v>
      </c>
      <c r="B7" s="24" t="str">
        <f t="shared" si="27"/>
        <v>IRA with % of Salary / None</v>
      </c>
      <c r="C7" s="92">
        <v>65</v>
      </c>
      <c r="D7" s="23">
        <v>70</v>
      </c>
      <c r="E7" s="23">
        <v>90</v>
      </c>
      <c r="F7" s="127">
        <v>100000</v>
      </c>
      <c r="G7" s="128">
        <v>0.02</v>
      </c>
      <c r="H7" s="92" t="s">
        <v>133</v>
      </c>
      <c r="I7" s="87">
        <v>0.05</v>
      </c>
      <c r="J7" s="88">
        <v>97</v>
      </c>
      <c r="K7" s="94">
        <v>100000</v>
      </c>
      <c r="L7" s="87">
        <v>0.18</v>
      </c>
      <c r="M7" s="89">
        <v>2.5000000000000001E-2</v>
      </c>
      <c r="N7" s="84" t="s">
        <v>99</v>
      </c>
      <c r="O7" s="84" t="s">
        <v>101</v>
      </c>
      <c r="P7" s="85">
        <v>2000000</v>
      </c>
      <c r="Q7" s="85" t="s">
        <v>119</v>
      </c>
      <c r="R7" s="84">
        <v>0</v>
      </c>
      <c r="S7" s="86">
        <v>0.05</v>
      </c>
      <c r="T7" s="143">
        <v>0</v>
      </c>
      <c r="U7" s="147">
        <v>99999999</v>
      </c>
      <c r="V7" s="149">
        <v>0</v>
      </c>
      <c r="W7" s="148">
        <v>1</v>
      </c>
      <c r="X7" s="82" t="s">
        <v>215</v>
      </c>
      <c r="Y7" s="117">
        <v>0</v>
      </c>
      <c r="Z7" s="121">
        <v>0</v>
      </c>
      <c r="AA7" s="115">
        <v>0</v>
      </c>
      <c r="AB7" s="119">
        <v>0</v>
      </c>
    </row>
    <row r="8" spans="1:28" x14ac:dyDescent="0.2">
      <c r="A8" s="24" t="str">
        <f t="shared" si="26"/>
        <v>Scenario6</v>
      </c>
      <c r="B8" s="24" t="str">
        <f t="shared" si="27"/>
        <v>Roth IRA with Maximum Allowable / None</v>
      </c>
      <c r="C8" s="92">
        <v>61</v>
      </c>
      <c r="D8" s="23">
        <v>65</v>
      </c>
      <c r="E8" s="23">
        <v>90</v>
      </c>
      <c r="F8" s="127">
        <v>100000</v>
      </c>
      <c r="G8" s="128">
        <v>0.02</v>
      </c>
      <c r="H8" s="92" t="s">
        <v>79</v>
      </c>
      <c r="I8" s="87">
        <v>0.05</v>
      </c>
      <c r="J8" s="88">
        <v>1</v>
      </c>
      <c r="K8" s="94">
        <v>100000</v>
      </c>
      <c r="L8" s="87">
        <v>0.18</v>
      </c>
      <c r="M8" s="89">
        <v>2.5000000000000001E-2</v>
      </c>
      <c r="N8" s="84" t="s">
        <v>99</v>
      </c>
      <c r="O8" s="84" t="s">
        <v>95</v>
      </c>
      <c r="P8" s="85">
        <v>2000000</v>
      </c>
      <c r="Q8" s="85" t="s">
        <v>118</v>
      </c>
      <c r="R8" s="84">
        <v>0</v>
      </c>
      <c r="S8" s="84">
        <v>0</v>
      </c>
      <c r="T8" s="143">
        <v>0</v>
      </c>
      <c r="U8" s="147">
        <v>99999999</v>
      </c>
      <c r="V8" s="149">
        <v>0</v>
      </c>
      <c r="W8" s="148">
        <v>1</v>
      </c>
      <c r="X8" s="82" t="s">
        <v>215</v>
      </c>
      <c r="Y8" s="117">
        <v>0</v>
      </c>
      <c r="Z8" s="121">
        <v>0</v>
      </c>
      <c r="AA8" s="115">
        <v>0</v>
      </c>
      <c r="AB8" s="119">
        <v>0</v>
      </c>
    </row>
    <row r="9" spans="1:28" x14ac:dyDescent="0.2">
      <c r="A9" s="24" t="str">
        <f t="shared" si="26"/>
        <v>Scenario7</v>
      </c>
      <c r="B9" s="24" t="str">
        <f t="shared" si="27"/>
        <v>Roth IRA with Monthly / None</v>
      </c>
      <c r="C9" s="92">
        <v>61</v>
      </c>
      <c r="D9" s="23">
        <v>65</v>
      </c>
      <c r="E9" s="23">
        <v>90</v>
      </c>
      <c r="F9" s="127">
        <v>100000</v>
      </c>
      <c r="G9" s="128">
        <v>0.02</v>
      </c>
      <c r="H9" s="92" t="s">
        <v>79</v>
      </c>
      <c r="I9" s="87">
        <v>0.05</v>
      </c>
      <c r="J9" s="88">
        <v>1</v>
      </c>
      <c r="K9" s="94">
        <v>100000</v>
      </c>
      <c r="L9" s="87">
        <v>0.18</v>
      </c>
      <c r="M9" s="89">
        <v>2.5000000000000001E-2</v>
      </c>
      <c r="N9" s="84" t="s">
        <v>99</v>
      </c>
      <c r="O9" s="84" t="s">
        <v>95</v>
      </c>
      <c r="P9" s="85">
        <v>2000000</v>
      </c>
      <c r="Q9" s="85" t="s">
        <v>115</v>
      </c>
      <c r="R9" s="84">
        <v>2000</v>
      </c>
      <c r="S9" s="84">
        <v>0</v>
      </c>
      <c r="T9" s="143">
        <v>0</v>
      </c>
      <c r="U9" s="147">
        <v>99999999</v>
      </c>
      <c r="V9" s="149">
        <v>0</v>
      </c>
      <c r="W9" s="148">
        <v>1</v>
      </c>
      <c r="X9" s="82" t="s">
        <v>215</v>
      </c>
      <c r="Y9" s="117">
        <v>0</v>
      </c>
      <c r="Z9" s="121">
        <v>0</v>
      </c>
      <c r="AA9" s="115">
        <v>0</v>
      </c>
      <c r="AB9" s="119">
        <v>0</v>
      </c>
    </row>
    <row r="10" spans="1:28" x14ac:dyDescent="0.2">
      <c r="A10" s="24" t="str">
        <f t="shared" si="26"/>
        <v>Scenario8</v>
      </c>
      <c r="B10" s="24" t="str">
        <f t="shared" si="27"/>
        <v>Roth IRA with Annual / None</v>
      </c>
      <c r="C10" s="92">
        <v>61</v>
      </c>
      <c r="D10" s="23">
        <v>65</v>
      </c>
      <c r="E10" s="23">
        <v>90</v>
      </c>
      <c r="F10" s="127">
        <v>100000</v>
      </c>
      <c r="G10" s="128">
        <v>0.02</v>
      </c>
      <c r="H10" s="92" t="s">
        <v>133</v>
      </c>
      <c r="I10" s="87">
        <v>0.05</v>
      </c>
      <c r="J10" s="88">
        <v>1</v>
      </c>
      <c r="K10" s="94">
        <v>100000</v>
      </c>
      <c r="L10" s="87">
        <v>0.18</v>
      </c>
      <c r="M10" s="89">
        <v>2.5000000000000001E-2</v>
      </c>
      <c r="N10" s="84" t="s">
        <v>99</v>
      </c>
      <c r="O10" s="84" t="s">
        <v>95</v>
      </c>
      <c r="P10" s="85">
        <v>2000000</v>
      </c>
      <c r="Q10" s="85" t="s">
        <v>116</v>
      </c>
      <c r="R10" s="84">
        <v>25000</v>
      </c>
      <c r="S10" s="84">
        <v>0</v>
      </c>
      <c r="T10" s="143">
        <v>0</v>
      </c>
      <c r="U10" s="147">
        <v>99999999</v>
      </c>
      <c r="V10" s="149">
        <v>0</v>
      </c>
      <c r="W10" s="148">
        <v>1</v>
      </c>
      <c r="X10" s="82" t="s">
        <v>215</v>
      </c>
      <c r="Y10" s="117">
        <v>0</v>
      </c>
      <c r="Z10" s="121">
        <v>0</v>
      </c>
      <c r="AA10" s="115">
        <v>0</v>
      </c>
      <c r="AB10" s="119">
        <v>0</v>
      </c>
    </row>
    <row r="11" spans="1:28" x14ac:dyDescent="0.2">
      <c r="A11" s="24" t="str">
        <f t="shared" si="26"/>
        <v>Scenario9</v>
      </c>
      <c r="B11" s="24" t="str">
        <f t="shared" si="27"/>
        <v>Roth IRA with % of Salary / None</v>
      </c>
      <c r="C11" s="92">
        <v>61</v>
      </c>
      <c r="D11" s="23">
        <v>65</v>
      </c>
      <c r="E11" s="23">
        <v>90</v>
      </c>
      <c r="F11" s="127">
        <v>100000</v>
      </c>
      <c r="G11" s="128">
        <v>0.02</v>
      </c>
      <c r="H11" s="92" t="s">
        <v>79</v>
      </c>
      <c r="I11" s="87">
        <v>0.05</v>
      </c>
      <c r="J11" s="88">
        <v>1</v>
      </c>
      <c r="K11" s="94">
        <v>100000</v>
      </c>
      <c r="L11" s="87">
        <v>0.18</v>
      </c>
      <c r="M11" s="89">
        <v>2.5000000000000001E-2</v>
      </c>
      <c r="N11" s="84" t="s">
        <v>99</v>
      </c>
      <c r="O11" s="84" t="s">
        <v>95</v>
      </c>
      <c r="P11" s="85">
        <v>2000000</v>
      </c>
      <c r="Q11" s="85" t="s">
        <v>119</v>
      </c>
      <c r="R11" s="84">
        <v>0</v>
      </c>
      <c r="S11" s="86">
        <v>0.05</v>
      </c>
      <c r="T11" s="143">
        <v>0</v>
      </c>
      <c r="U11" s="147">
        <v>99999999</v>
      </c>
      <c r="V11" s="149">
        <v>0</v>
      </c>
      <c r="W11" s="148">
        <v>1</v>
      </c>
      <c r="X11" s="82" t="s">
        <v>215</v>
      </c>
      <c r="Y11" s="117">
        <v>0</v>
      </c>
      <c r="Z11" s="121">
        <v>0</v>
      </c>
      <c r="AA11" s="115">
        <v>0</v>
      </c>
      <c r="AB11" s="119">
        <v>0</v>
      </c>
    </row>
    <row r="12" spans="1:28" x14ac:dyDescent="0.2">
      <c r="A12" s="24" t="str">
        <f t="shared" si="26"/>
        <v>Scenario10</v>
      </c>
      <c r="B12" s="24" t="str">
        <f t="shared" si="27"/>
        <v>Roth IRA with % of Salary / None</v>
      </c>
      <c r="C12" s="92">
        <v>48</v>
      </c>
      <c r="D12" s="23">
        <v>60</v>
      </c>
      <c r="E12" s="23">
        <v>90</v>
      </c>
      <c r="F12" s="127">
        <v>100000</v>
      </c>
      <c r="G12" s="128">
        <v>0.02</v>
      </c>
      <c r="H12" s="92" t="s">
        <v>133</v>
      </c>
      <c r="I12" s="87">
        <v>0.05</v>
      </c>
      <c r="J12" s="88">
        <v>1</v>
      </c>
      <c r="K12" s="94">
        <v>100000</v>
      </c>
      <c r="L12" s="87">
        <v>0.18</v>
      </c>
      <c r="M12" s="89">
        <v>2.5000000000000001E-2</v>
      </c>
      <c r="N12" s="84" t="s">
        <v>99</v>
      </c>
      <c r="O12" s="84" t="s">
        <v>95</v>
      </c>
      <c r="P12" s="85">
        <v>2000000</v>
      </c>
      <c r="Q12" s="85" t="s">
        <v>119</v>
      </c>
      <c r="R12" s="84">
        <v>0</v>
      </c>
      <c r="S12" s="86">
        <v>0.05</v>
      </c>
      <c r="T12" s="143">
        <v>0</v>
      </c>
      <c r="U12" s="147">
        <v>99999999</v>
      </c>
      <c r="V12" s="149">
        <v>0</v>
      </c>
      <c r="W12" s="148">
        <v>1</v>
      </c>
      <c r="X12" s="82" t="s">
        <v>215</v>
      </c>
      <c r="Y12" s="117">
        <v>0</v>
      </c>
      <c r="Z12" s="121">
        <v>0</v>
      </c>
      <c r="AA12" s="115">
        <v>0</v>
      </c>
      <c r="AB12" s="119">
        <v>0</v>
      </c>
    </row>
    <row r="13" spans="1:28" x14ac:dyDescent="0.2">
      <c r="A13" s="24" t="str">
        <f t="shared" si="26"/>
        <v>Scenario11</v>
      </c>
      <c r="B13" s="24" t="str">
        <f t="shared" si="27"/>
        <v>401k with Maximum Allowable / Maximum Allowable</v>
      </c>
      <c r="C13" s="92">
        <v>64</v>
      </c>
      <c r="D13" s="23">
        <v>76</v>
      </c>
      <c r="E13" s="23">
        <v>90</v>
      </c>
      <c r="F13" s="127">
        <v>100000</v>
      </c>
      <c r="G13" s="128">
        <v>0.02</v>
      </c>
      <c r="H13" s="92" t="s">
        <v>79</v>
      </c>
      <c r="I13" s="87">
        <v>0.05</v>
      </c>
      <c r="J13" s="88">
        <v>36</v>
      </c>
      <c r="K13" s="94">
        <v>100000</v>
      </c>
      <c r="L13" s="87">
        <v>0.18</v>
      </c>
      <c r="M13" s="89">
        <v>2.5000000000000001E-2</v>
      </c>
      <c r="N13" s="84" t="s">
        <v>99</v>
      </c>
      <c r="O13" s="84" t="s">
        <v>102</v>
      </c>
      <c r="P13" s="85">
        <v>2000000</v>
      </c>
      <c r="Q13" s="85" t="s">
        <v>118</v>
      </c>
      <c r="R13" s="84">
        <v>0</v>
      </c>
      <c r="S13" s="84">
        <v>0</v>
      </c>
      <c r="T13" s="143">
        <v>0</v>
      </c>
      <c r="U13" s="147">
        <v>99999999</v>
      </c>
      <c r="V13" s="149">
        <v>0</v>
      </c>
      <c r="W13" s="148">
        <v>1</v>
      </c>
      <c r="X13" s="82" t="s">
        <v>118</v>
      </c>
      <c r="Y13" s="116">
        <v>0</v>
      </c>
      <c r="Z13" s="120">
        <v>0</v>
      </c>
      <c r="AA13" s="114">
        <v>0</v>
      </c>
      <c r="AB13" s="118">
        <v>0</v>
      </c>
    </row>
    <row r="14" spans="1:28" x14ac:dyDescent="0.2">
      <c r="A14" s="24" t="str">
        <f t="shared" si="26"/>
        <v>Scenario12</v>
      </c>
      <c r="B14" s="24" t="str">
        <f t="shared" si="27"/>
        <v>401k with Monthly / Maximum Allowable</v>
      </c>
      <c r="C14" s="92">
        <v>63</v>
      </c>
      <c r="D14" s="23">
        <v>76</v>
      </c>
      <c r="E14" s="23">
        <v>90</v>
      </c>
      <c r="F14" s="127">
        <v>100000</v>
      </c>
      <c r="G14" s="128">
        <v>0.02</v>
      </c>
      <c r="H14" s="92" t="s">
        <v>79</v>
      </c>
      <c r="I14" s="87">
        <v>7.0000000000000007E-2</v>
      </c>
      <c r="J14" s="88">
        <v>36</v>
      </c>
      <c r="K14" s="94">
        <v>100000</v>
      </c>
      <c r="L14" s="87">
        <v>0.18</v>
      </c>
      <c r="M14" s="89">
        <v>2.5000000000000001E-2</v>
      </c>
      <c r="N14" s="84" t="s">
        <v>99</v>
      </c>
      <c r="O14" s="84" t="s">
        <v>102</v>
      </c>
      <c r="P14" s="85">
        <v>2000000</v>
      </c>
      <c r="Q14" s="85" t="s">
        <v>115</v>
      </c>
      <c r="R14" s="84">
        <v>1000</v>
      </c>
      <c r="S14" s="84">
        <v>0</v>
      </c>
      <c r="T14" s="143">
        <v>0</v>
      </c>
      <c r="U14" s="147">
        <v>99999999</v>
      </c>
      <c r="V14" s="149">
        <v>0</v>
      </c>
      <c r="W14" s="148">
        <v>1</v>
      </c>
      <c r="X14" s="82" t="s">
        <v>118</v>
      </c>
      <c r="Y14" s="116">
        <v>0</v>
      </c>
      <c r="Z14" s="120">
        <v>0</v>
      </c>
      <c r="AA14" s="114">
        <v>0</v>
      </c>
      <c r="AB14" s="118">
        <v>0</v>
      </c>
    </row>
    <row r="15" spans="1:28" x14ac:dyDescent="0.2">
      <c r="A15" s="24" t="str">
        <f t="shared" si="26"/>
        <v>Scenario13</v>
      </c>
      <c r="B15" s="24" t="str">
        <f t="shared" si="27"/>
        <v>401k with Annual / Annual</v>
      </c>
      <c r="C15" s="92">
        <v>63</v>
      </c>
      <c r="D15" s="23">
        <v>76</v>
      </c>
      <c r="E15" s="23">
        <v>90</v>
      </c>
      <c r="F15" s="127">
        <v>100000</v>
      </c>
      <c r="G15" s="128">
        <v>0.02</v>
      </c>
      <c r="H15" s="92" t="s">
        <v>133</v>
      </c>
      <c r="I15" s="87">
        <v>0.05</v>
      </c>
      <c r="J15" s="88">
        <v>36</v>
      </c>
      <c r="K15" s="94">
        <v>100000</v>
      </c>
      <c r="L15" s="87">
        <v>0.18</v>
      </c>
      <c r="M15" s="89">
        <v>2.5000000000000001E-2</v>
      </c>
      <c r="N15" s="84" t="s">
        <v>99</v>
      </c>
      <c r="O15" s="84" t="s">
        <v>102</v>
      </c>
      <c r="P15" s="85">
        <v>2000000</v>
      </c>
      <c r="Q15" s="85" t="s">
        <v>116</v>
      </c>
      <c r="R15" s="84">
        <v>25000</v>
      </c>
      <c r="S15" s="84">
        <v>0</v>
      </c>
      <c r="T15" s="143">
        <v>0</v>
      </c>
      <c r="U15" s="147">
        <v>99999999</v>
      </c>
      <c r="V15" s="149">
        <v>0</v>
      </c>
      <c r="W15" s="148">
        <v>1</v>
      </c>
      <c r="X15" s="82" t="s">
        <v>116</v>
      </c>
      <c r="Y15" s="116">
        <v>30000</v>
      </c>
      <c r="Z15" s="120">
        <v>0</v>
      </c>
      <c r="AA15" s="114">
        <v>0</v>
      </c>
      <c r="AB15" s="118">
        <v>0</v>
      </c>
    </row>
    <row r="16" spans="1:28" x14ac:dyDescent="0.2">
      <c r="A16" s="24" t="str">
        <f t="shared" si="26"/>
        <v>Scenario14</v>
      </c>
      <c r="B16" s="24" t="str">
        <f t="shared" si="27"/>
        <v>401k with % of Salary / Maximum Allowable</v>
      </c>
      <c r="C16" s="92">
        <v>63</v>
      </c>
      <c r="D16" s="23">
        <v>76</v>
      </c>
      <c r="E16" s="23">
        <v>90</v>
      </c>
      <c r="F16" s="127">
        <v>100000</v>
      </c>
      <c r="G16" s="128">
        <v>0.02</v>
      </c>
      <c r="H16" s="92" t="s">
        <v>79</v>
      </c>
      <c r="I16" s="87">
        <v>0.05</v>
      </c>
      <c r="J16" s="88">
        <v>36</v>
      </c>
      <c r="K16" s="94">
        <v>100000</v>
      </c>
      <c r="L16" s="87">
        <v>0.18</v>
      </c>
      <c r="M16" s="89">
        <v>2.5000000000000001E-2</v>
      </c>
      <c r="N16" s="84" t="s">
        <v>99</v>
      </c>
      <c r="O16" s="84" t="s">
        <v>102</v>
      </c>
      <c r="P16" s="85">
        <v>2000000</v>
      </c>
      <c r="Q16" s="85" t="s">
        <v>119</v>
      </c>
      <c r="R16" s="84">
        <v>0</v>
      </c>
      <c r="S16" s="86">
        <v>0.05</v>
      </c>
      <c r="T16" s="143">
        <v>0</v>
      </c>
      <c r="U16" s="147">
        <v>99999999</v>
      </c>
      <c r="V16" s="149">
        <v>0</v>
      </c>
      <c r="W16" s="148">
        <v>1</v>
      </c>
      <c r="X16" s="83" t="s">
        <v>118</v>
      </c>
      <c r="Y16" s="116">
        <v>0</v>
      </c>
      <c r="Z16" s="120">
        <v>0.05</v>
      </c>
      <c r="AA16" s="114">
        <v>0</v>
      </c>
      <c r="AB16" s="118">
        <v>0</v>
      </c>
    </row>
    <row r="17" spans="1:28" x14ac:dyDescent="0.2">
      <c r="A17" s="24" t="str">
        <f t="shared" si="26"/>
        <v>Scenario15</v>
      </c>
      <c r="B17" s="24" t="str">
        <f t="shared" si="27"/>
        <v>401k with % of Salary / Match</v>
      </c>
      <c r="C17" s="92">
        <v>63</v>
      </c>
      <c r="D17" s="23">
        <v>76</v>
      </c>
      <c r="E17" s="23">
        <v>90</v>
      </c>
      <c r="F17" s="127">
        <v>100000</v>
      </c>
      <c r="G17" s="128">
        <v>0.02</v>
      </c>
      <c r="H17" s="92" t="s">
        <v>133</v>
      </c>
      <c r="I17" s="87">
        <v>0.05</v>
      </c>
      <c r="J17" s="88">
        <v>36</v>
      </c>
      <c r="K17" s="94">
        <v>100000</v>
      </c>
      <c r="L17" s="87">
        <v>0.18</v>
      </c>
      <c r="M17" s="89">
        <v>2.5000000000000001E-2</v>
      </c>
      <c r="N17" s="84" t="s">
        <v>99</v>
      </c>
      <c r="O17" s="84" t="s">
        <v>102</v>
      </c>
      <c r="P17" s="85">
        <v>2000000</v>
      </c>
      <c r="Q17" s="85" t="s">
        <v>119</v>
      </c>
      <c r="R17" s="84">
        <v>0</v>
      </c>
      <c r="S17" s="86">
        <v>0.05</v>
      </c>
      <c r="T17" s="143">
        <v>0</v>
      </c>
      <c r="U17" s="147">
        <v>99999999</v>
      </c>
      <c r="V17" s="149">
        <v>0</v>
      </c>
      <c r="W17" s="148">
        <v>1</v>
      </c>
      <c r="X17" s="83" t="s">
        <v>123</v>
      </c>
      <c r="Y17" s="116">
        <v>0</v>
      </c>
      <c r="Z17" s="120">
        <v>0</v>
      </c>
      <c r="AA17" s="114">
        <v>1</v>
      </c>
      <c r="AB17" s="118">
        <v>0.08</v>
      </c>
    </row>
    <row r="18" spans="1:28" x14ac:dyDescent="0.2">
      <c r="A18" s="24" t="str">
        <f t="shared" si="26"/>
        <v>Scenario16</v>
      </c>
      <c r="B18" s="24" t="str">
        <f t="shared" si="27"/>
        <v>403b with Maximum Allowable / Maximum Allowable</v>
      </c>
      <c r="C18" s="92">
        <v>65</v>
      </c>
      <c r="D18" s="23">
        <v>76</v>
      </c>
      <c r="E18" s="23">
        <v>90</v>
      </c>
      <c r="F18" s="127">
        <v>100000</v>
      </c>
      <c r="G18" s="128">
        <v>0.02</v>
      </c>
      <c r="H18" s="92" t="s">
        <v>79</v>
      </c>
      <c r="I18" s="87">
        <v>0.08</v>
      </c>
      <c r="J18" s="88">
        <v>1</v>
      </c>
      <c r="K18" s="94">
        <v>100000</v>
      </c>
      <c r="L18" s="87">
        <v>0.18</v>
      </c>
      <c r="M18" s="89">
        <v>2.5000000000000001E-2</v>
      </c>
      <c r="N18" s="84" t="s">
        <v>99</v>
      </c>
      <c r="O18" s="84" t="s">
        <v>103</v>
      </c>
      <c r="P18" s="85">
        <v>2000000</v>
      </c>
      <c r="Q18" s="85" t="s">
        <v>118</v>
      </c>
      <c r="R18" s="84">
        <v>0</v>
      </c>
      <c r="S18" s="84">
        <v>0</v>
      </c>
      <c r="T18" s="143">
        <v>0</v>
      </c>
      <c r="U18" s="147">
        <v>99999999</v>
      </c>
      <c r="V18" s="149">
        <v>0</v>
      </c>
      <c r="W18" s="148">
        <v>1</v>
      </c>
      <c r="X18" s="82" t="s">
        <v>118</v>
      </c>
      <c r="Y18" s="116">
        <v>0</v>
      </c>
      <c r="Z18" s="120">
        <v>0</v>
      </c>
      <c r="AA18" s="114">
        <v>0</v>
      </c>
      <c r="AB18" s="118">
        <v>0</v>
      </c>
    </row>
    <row r="19" spans="1:28" x14ac:dyDescent="0.2">
      <c r="A19" s="24" t="str">
        <f t="shared" si="26"/>
        <v>Scenario17</v>
      </c>
      <c r="B19" s="24" t="str">
        <f t="shared" si="27"/>
        <v>403b with Monthly / Monthly</v>
      </c>
      <c r="C19" s="92">
        <v>64</v>
      </c>
      <c r="D19" s="23">
        <v>76</v>
      </c>
      <c r="E19" s="23">
        <v>90</v>
      </c>
      <c r="F19" s="127">
        <v>100000</v>
      </c>
      <c r="G19" s="128">
        <v>0.02</v>
      </c>
      <c r="H19" s="92" t="s">
        <v>79</v>
      </c>
      <c r="I19" s="87">
        <v>0.03</v>
      </c>
      <c r="J19" s="88">
        <v>1</v>
      </c>
      <c r="K19" s="94">
        <v>100000</v>
      </c>
      <c r="L19" s="87">
        <v>0.18</v>
      </c>
      <c r="M19" s="89">
        <v>2.5000000000000001E-2</v>
      </c>
      <c r="N19" s="84" t="s">
        <v>99</v>
      </c>
      <c r="O19" s="84" t="s">
        <v>103</v>
      </c>
      <c r="P19" s="85">
        <v>2000000</v>
      </c>
      <c r="Q19" s="85" t="s">
        <v>115</v>
      </c>
      <c r="R19" s="84">
        <v>2000</v>
      </c>
      <c r="S19" s="84">
        <v>0</v>
      </c>
      <c r="T19" s="143">
        <v>0</v>
      </c>
      <c r="U19" s="147">
        <v>99999999</v>
      </c>
      <c r="V19" s="149">
        <v>0</v>
      </c>
      <c r="W19" s="148">
        <v>1</v>
      </c>
      <c r="X19" s="82" t="s">
        <v>115</v>
      </c>
      <c r="Y19" s="116">
        <v>1000</v>
      </c>
      <c r="Z19" s="120">
        <v>0</v>
      </c>
      <c r="AA19" s="114">
        <v>0</v>
      </c>
      <c r="AB19" s="118">
        <v>0</v>
      </c>
    </row>
    <row r="20" spans="1:28" x14ac:dyDescent="0.2">
      <c r="A20" s="24" t="str">
        <f t="shared" si="26"/>
        <v>Scenario18</v>
      </c>
      <c r="B20" s="24" t="str">
        <f t="shared" si="27"/>
        <v>403b with Annual / Annual</v>
      </c>
      <c r="C20" s="92">
        <v>64</v>
      </c>
      <c r="D20" s="23">
        <v>76</v>
      </c>
      <c r="E20" s="23">
        <v>90</v>
      </c>
      <c r="F20" s="127">
        <v>100000</v>
      </c>
      <c r="G20" s="128">
        <v>0.02</v>
      </c>
      <c r="H20" s="92" t="s">
        <v>133</v>
      </c>
      <c r="I20" s="87">
        <v>0.08</v>
      </c>
      <c r="J20" s="88">
        <v>1</v>
      </c>
      <c r="K20" s="94">
        <v>100000</v>
      </c>
      <c r="L20" s="87">
        <v>0.18</v>
      </c>
      <c r="M20" s="89">
        <v>2.5000000000000001E-2</v>
      </c>
      <c r="N20" s="84" t="s">
        <v>99</v>
      </c>
      <c r="O20" s="84" t="s">
        <v>103</v>
      </c>
      <c r="P20" s="85">
        <v>2000000</v>
      </c>
      <c r="Q20" s="85" t="s">
        <v>116</v>
      </c>
      <c r="R20" s="84">
        <v>25000</v>
      </c>
      <c r="S20" s="84">
        <v>0</v>
      </c>
      <c r="T20" s="143">
        <v>0</v>
      </c>
      <c r="U20" s="147">
        <v>99999999</v>
      </c>
      <c r="V20" s="149">
        <v>0</v>
      </c>
      <c r="W20" s="148">
        <v>1</v>
      </c>
      <c r="X20" s="82" t="s">
        <v>116</v>
      </c>
      <c r="Y20" s="116">
        <v>30000</v>
      </c>
      <c r="Z20" s="120">
        <v>0</v>
      </c>
      <c r="AA20" s="114">
        <v>0</v>
      </c>
      <c r="AB20" s="118">
        <v>0</v>
      </c>
    </row>
    <row r="21" spans="1:28" x14ac:dyDescent="0.2">
      <c r="A21" s="24" t="str">
        <f t="shared" si="26"/>
        <v>Scenario19</v>
      </c>
      <c r="B21" s="24" t="str">
        <f t="shared" si="27"/>
        <v>403b with % of Salary / % of Salary</v>
      </c>
      <c r="C21" s="92">
        <v>64</v>
      </c>
      <c r="D21" s="23">
        <v>76</v>
      </c>
      <c r="E21" s="23">
        <v>90</v>
      </c>
      <c r="F21" s="127">
        <v>100000</v>
      </c>
      <c r="G21" s="128">
        <v>0.02</v>
      </c>
      <c r="H21" s="92" t="s">
        <v>79</v>
      </c>
      <c r="I21" s="87">
        <v>0.08</v>
      </c>
      <c r="J21" s="88">
        <v>1</v>
      </c>
      <c r="K21" s="94">
        <v>100000</v>
      </c>
      <c r="L21" s="87">
        <v>0.18</v>
      </c>
      <c r="M21" s="89">
        <v>2.5000000000000001E-2</v>
      </c>
      <c r="N21" s="84" t="s">
        <v>99</v>
      </c>
      <c r="O21" s="84" t="s">
        <v>103</v>
      </c>
      <c r="P21" s="85">
        <v>2000000</v>
      </c>
      <c r="Q21" s="85" t="s">
        <v>119</v>
      </c>
      <c r="R21" s="84">
        <v>0</v>
      </c>
      <c r="S21" s="86">
        <v>0.05</v>
      </c>
      <c r="T21" s="143">
        <v>0</v>
      </c>
      <c r="U21" s="147">
        <v>99999999</v>
      </c>
      <c r="V21" s="149">
        <v>0</v>
      </c>
      <c r="W21" s="148">
        <v>1</v>
      </c>
      <c r="X21" s="83" t="s">
        <v>119</v>
      </c>
      <c r="Y21" s="116">
        <v>0</v>
      </c>
      <c r="Z21" s="120">
        <v>0.05</v>
      </c>
      <c r="AA21" s="114">
        <v>0</v>
      </c>
      <c r="AB21" s="118">
        <v>0</v>
      </c>
    </row>
    <row r="22" spans="1:28" x14ac:dyDescent="0.2">
      <c r="A22" s="24" t="str">
        <f t="shared" si="26"/>
        <v>Scenario20</v>
      </c>
      <c r="B22" s="24" t="str">
        <f t="shared" si="27"/>
        <v>403b with % of Salary / Match</v>
      </c>
      <c r="C22" s="92">
        <v>64</v>
      </c>
      <c r="D22" s="23">
        <v>76</v>
      </c>
      <c r="E22" s="23">
        <v>90</v>
      </c>
      <c r="F22" s="127">
        <v>100000</v>
      </c>
      <c r="G22" s="128">
        <v>0.02</v>
      </c>
      <c r="H22" s="92" t="s">
        <v>133</v>
      </c>
      <c r="I22" s="87">
        <v>0.08</v>
      </c>
      <c r="J22" s="88">
        <v>1</v>
      </c>
      <c r="K22" s="94">
        <v>100000</v>
      </c>
      <c r="L22" s="87">
        <v>0.18</v>
      </c>
      <c r="M22" s="89">
        <v>2.5000000000000001E-2</v>
      </c>
      <c r="N22" s="84" t="s">
        <v>99</v>
      </c>
      <c r="O22" s="84" t="s">
        <v>103</v>
      </c>
      <c r="P22" s="85">
        <v>2000000</v>
      </c>
      <c r="Q22" s="85" t="s">
        <v>119</v>
      </c>
      <c r="R22" s="84">
        <v>0</v>
      </c>
      <c r="S22" s="86">
        <v>0.05</v>
      </c>
      <c r="T22" s="143">
        <v>0</v>
      </c>
      <c r="U22" s="147">
        <v>99999999</v>
      </c>
      <c r="V22" s="149">
        <v>0</v>
      </c>
      <c r="W22" s="148">
        <v>1</v>
      </c>
      <c r="X22" s="83" t="s">
        <v>123</v>
      </c>
      <c r="Y22" s="116">
        <v>0</v>
      </c>
      <c r="Z22" s="120">
        <v>0</v>
      </c>
      <c r="AA22" s="114">
        <v>0.5</v>
      </c>
      <c r="AB22" s="118">
        <v>0.08</v>
      </c>
    </row>
    <row r="23" spans="1:28" x14ac:dyDescent="0.2">
      <c r="A23" s="24" t="str">
        <f t="shared" si="26"/>
        <v>Scenario21</v>
      </c>
      <c r="B23" s="24" t="str">
        <f t="shared" si="27"/>
        <v>457b with Maximum Allowable / Maximum Allowable</v>
      </c>
      <c r="C23" s="92">
        <v>48</v>
      </c>
      <c r="D23" s="23">
        <v>65</v>
      </c>
      <c r="E23" s="23">
        <v>90</v>
      </c>
      <c r="F23" s="127">
        <v>100000</v>
      </c>
      <c r="G23" s="128">
        <v>0.02</v>
      </c>
      <c r="H23" s="92" t="s">
        <v>79</v>
      </c>
      <c r="I23" s="87">
        <v>0.04</v>
      </c>
      <c r="J23" s="88">
        <v>1</v>
      </c>
      <c r="K23" s="94">
        <v>100000</v>
      </c>
      <c r="L23" s="87">
        <v>0.18</v>
      </c>
      <c r="M23" s="89">
        <v>2.5000000000000001E-2</v>
      </c>
      <c r="N23" s="84" t="s">
        <v>99</v>
      </c>
      <c r="O23" s="84" t="s">
        <v>104</v>
      </c>
      <c r="P23" s="85">
        <v>2000000</v>
      </c>
      <c r="Q23" s="85" t="s">
        <v>118</v>
      </c>
      <c r="R23" s="84">
        <v>0</v>
      </c>
      <c r="S23" s="84">
        <v>0</v>
      </c>
      <c r="T23" s="143">
        <v>0</v>
      </c>
      <c r="U23" s="147">
        <v>99999999</v>
      </c>
      <c r="V23" s="149">
        <v>0</v>
      </c>
      <c r="W23" s="148">
        <v>1</v>
      </c>
      <c r="X23" s="82" t="s">
        <v>118</v>
      </c>
      <c r="Y23" s="116">
        <v>0</v>
      </c>
      <c r="Z23" s="120">
        <v>0</v>
      </c>
      <c r="AA23" s="114">
        <v>0</v>
      </c>
      <c r="AB23" s="118">
        <v>0</v>
      </c>
    </row>
    <row r="24" spans="1:28" x14ac:dyDescent="0.2">
      <c r="A24" s="24" t="str">
        <f t="shared" si="26"/>
        <v>Scenario22</v>
      </c>
      <c r="B24" s="24" t="str">
        <f t="shared" si="27"/>
        <v>457b with Monthly / Monthly</v>
      </c>
      <c r="C24" s="92">
        <v>65</v>
      </c>
      <c r="D24" s="23">
        <v>76</v>
      </c>
      <c r="E24" s="23">
        <v>90</v>
      </c>
      <c r="F24" s="127">
        <v>100000</v>
      </c>
      <c r="G24" s="128">
        <v>0.02</v>
      </c>
      <c r="H24" s="92" t="s">
        <v>79</v>
      </c>
      <c r="I24" s="87">
        <v>0.05</v>
      </c>
      <c r="J24" s="88">
        <v>1</v>
      </c>
      <c r="K24" s="94">
        <v>100000</v>
      </c>
      <c r="L24" s="87">
        <v>0.18</v>
      </c>
      <c r="M24" s="89">
        <v>2.5000000000000001E-2</v>
      </c>
      <c r="N24" s="84" t="s">
        <v>99</v>
      </c>
      <c r="O24" s="84" t="s">
        <v>104</v>
      </c>
      <c r="P24" s="85">
        <v>2000000</v>
      </c>
      <c r="Q24" s="85" t="s">
        <v>115</v>
      </c>
      <c r="R24" s="84">
        <v>2000</v>
      </c>
      <c r="S24" s="84">
        <v>0</v>
      </c>
      <c r="T24" s="143">
        <v>0</v>
      </c>
      <c r="U24" s="147">
        <v>99999999</v>
      </c>
      <c r="V24" s="149">
        <v>0</v>
      </c>
      <c r="W24" s="148">
        <v>1</v>
      </c>
      <c r="X24" s="82" t="s">
        <v>115</v>
      </c>
      <c r="Y24" s="116">
        <v>1000</v>
      </c>
      <c r="Z24" s="120">
        <v>0</v>
      </c>
      <c r="AA24" s="114">
        <v>0</v>
      </c>
      <c r="AB24" s="118">
        <v>0</v>
      </c>
    </row>
    <row r="25" spans="1:28" x14ac:dyDescent="0.2">
      <c r="A25" s="24" t="str">
        <f t="shared" si="26"/>
        <v>Scenario23</v>
      </c>
      <c r="B25" s="24" t="str">
        <f t="shared" si="27"/>
        <v>457b with Annual / Annual</v>
      </c>
      <c r="C25" s="92">
        <v>65</v>
      </c>
      <c r="D25" s="23">
        <v>76</v>
      </c>
      <c r="E25" s="23">
        <v>90</v>
      </c>
      <c r="F25" s="127">
        <v>100000</v>
      </c>
      <c r="G25" s="128">
        <v>0.02</v>
      </c>
      <c r="H25" s="92" t="s">
        <v>133</v>
      </c>
      <c r="I25" s="87">
        <v>0.04</v>
      </c>
      <c r="J25" s="88">
        <v>1</v>
      </c>
      <c r="K25" s="94">
        <v>100000</v>
      </c>
      <c r="L25" s="87">
        <v>0.18</v>
      </c>
      <c r="M25" s="89">
        <v>2.5000000000000001E-2</v>
      </c>
      <c r="N25" s="84" t="s">
        <v>99</v>
      </c>
      <c r="O25" s="84" t="s">
        <v>104</v>
      </c>
      <c r="P25" s="85">
        <v>2000000</v>
      </c>
      <c r="Q25" s="85" t="s">
        <v>116</v>
      </c>
      <c r="R25" s="84">
        <v>25000</v>
      </c>
      <c r="S25" s="84">
        <v>0</v>
      </c>
      <c r="T25" s="143">
        <v>0</v>
      </c>
      <c r="U25" s="147">
        <v>99999999</v>
      </c>
      <c r="V25" s="149">
        <v>0</v>
      </c>
      <c r="W25" s="148">
        <v>1</v>
      </c>
      <c r="X25" s="98" t="s">
        <v>116</v>
      </c>
      <c r="Y25" s="117">
        <v>30000</v>
      </c>
      <c r="Z25" s="121">
        <v>0</v>
      </c>
      <c r="AA25" s="115">
        <v>0</v>
      </c>
      <c r="AB25" s="119">
        <v>0</v>
      </c>
    </row>
    <row r="26" spans="1:28" x14ac:dyDescent="0.2">
      <c r="A26" s="24" t="str">
        <f t="shared" si="26"/>
        <v>Scenario24</v>
      </c>
      <c r="B26" s="24" t="str">
        <f t="shared" si="27"/>
        <v>457b with % of Salary / % of Salary</v>
      </c>
      <c r="C26" s="92">
        <v>65</v>
      </c>
      <c r="D26" s="23">
        <v>76</v>
      </c>
      <c r="E26" s="23">
        <v>90</v>
      </c>
      <c r="F26" s="127">
        <v>100000</v>
      </c>
      <c r="G26" s="128">
        <v>0.02</v>
      </c>
      <c r="H26" s="92" t="s">
        <v>79</v>
      </c>
      <c r="I26" s="87">
        <v>0.04</v>
      </c>
      <c r="J26" s="88">
        <v>1</v>
      </c>
      <c r="K26" s="94">
        <v>100000</v>
      </c>
      <c r="L26" s="87">
        <v>0.18</v>
      </c>
      <c r="M26" s="89">
        <v>2.5000000000000001E-2</v>
      </c>
      <c r="N26" s="84" t="s">
        <v>99</v>
      </c>
      <c r="O26" s="84" t="s">
        <v>104</v>
      </c>
      <c r="P26" s="85">
        <v>2000000</v>
      </c>
      <c r="Q26" s="85" t="s">
        <v>119</v>
      </c>
      <c r="R26" s="84">
        <v>0</v>
      </c>
      <c r="S26" s="86">
        <v>0.05</v>
      </c>
      <c r="T26" s="143">
        <v>0</v>
      </c>
      <c r="U26" s="147">
        <v>99999999</v>
      </c>
      <c r="V26" s="149">
        <v>0</v>
      </c>
      <c r="W26" s="148">
        <v>1</v>
      </c>
      <c r="X26" s="145" t="s">
        <v>119</v>
      </c>
      <c r="Y26" s="117">
        <v>0</v>
      </c>
      <c r="Z26" s="121">
        <v>0.05</v>
      </c>
      <c r="AA26" s="115">
        <v>0</v>
      </c>
      <c r="AB26" s="119">
        <v>0</v>
      </c>
    </row>
    <row r="27" spans="1:28" x14ac:dyDescent="0.2">
      <c r="A27" s="24" t="str">
        <f t="shared" si="26"/>
        <v>Scenario25</v>
      </c>
      <c r="B27" s="24" t="str">
        <f t="shared" si="27"/>
        <v>457b with % of Salary / Match</v>
      </c>
      <c r="C27" s="92">
        <v>65</v>
      </c>
      <c r="D27" s="23">
        <v>76</v>
      </c>
      <c r="E27" s="23">
        <v>90</v>
      </c>
      <c r="F27" s="127">
        <v>100000</v>
      </c>
      <c r="G27" s="128">
        <v>0.02</v>
      </c>
      <c r="H27" s="92" t="s">
        <v>133</v>
      </c>
      <c r="I27" s="87">
        <v>0.04</v>
      </c>
      <c r="J27" s="88">
        <v>1</v>
      </c>
      <c r="K27" s="94">
        <v>100000</v>
      </c>
      <c r="L27" s="87">
        <v>0.18</v>
      </c>
      <c r="M27" s="89">
        <v>2.5000000000000001E-2</v>
      </c>
      <c r="N27" s="84" t="s">
        <v>99</v>
      </c>
      <c r="O27" s="84" t="s">
        <v>104</v>
      </c>
      <c r="P27" s="85">
        <v>2000000</v>
      </c>
      <c r="Q27" s="85" t="s">
        <v>119</v>
      </c>
      <c r="R27" s="84">
        <v>0</v>
      </c>
      <c r="S27" s="86">
        <v>0.05</v>
      </c>
      <c r="T27" s="143">
        <v>0</v>
      </c>
      <c r="U27" s="147">
        <v>99999999</v>
      </c>
      <c r="V27" s="149">
        <v>0</v>
      </c>
      <c r="W27" s="148">
        <v>1</v>
      </c>
      <c r="X27" s="83" t="s">
        <v>123</v>
      </c>
      <c r="Y27" s="117">
        <v>0</v>
      </c>
      <c r="Z27" s="121">
        <v>0</v>
      </c>
      <c r="AA27" s="115">
        <v>1.5</v>
      </c>
      <c r="AB27" s="119">
        <v>0.08</v>
      </c>
    </row>
    <row r="28" spans="1:28" x14ac:dyDescent="0.2">
      <c r="A28" s="24" t="str">
        <f t="shared" si="26"/>
        <v>Scenario26</v>
      </c>
      <c r="B28" s="24" t="str">
        <f t="shared" si="27"/>
        <v>Health Savings Account with Maximum Allowable / Annual</v>
      </c>
      <c r="C28" s="92">
        <v>53</v>
      </c>
      <c r="D28" s="23">
        <v>65</v>
      </c>
      <c r="E28" s="23">
        <v>90</v>
      </c>
      <c r="F28" s="127">
        <v>100000</v>
      </c>
      <c r="G28" s="128">
        <v>0.02</v>
      </c>
      <c r="H28" s="92" t="s">
        <v>133</v>
      </c>
      <c r="I28" s="87">
        <v>0.05</v>
      </c>
      <c r="J28" s="88">
        <v>1</v>
      </c>
      <c r="K28" s="94">
        <v>100000</v>
      </c>
      <c r="L28" s="87">
        <v>0.18</v>
      </c>
      <c r="M28" s="89">
        <v>2.5000000000000001E-2</v>
      </c>
      <c r="N28" s="84" t="s">
        <v>99</v>
      </c>
      <c r="O28" s="84" t="s">
        <v>113</v>
      </c>
      <c r="P28" s="85">
        <v>2000000</v>
      </c>
      <c r="Q28" s="85" t="s">
        <v>118</v>
      </c>
      <c r="R28" s="84">
        <v>0</v>
      </c>
      <c r="S28" s="84">
        <v>0</v>
      </c>
      <c r="T28" s="143">
        <v>0</v>
      </c>
      <c r="U28" s="147">
        <v>99999999</v>
      </c>
      <c r="V28" s="149">
        <v>0</v>
      </c>
      <c r="W28" s="148">
        <v>1</v>
      </c>
      <c r="X28" s="82" t="s">
        <v>116</v>
      </c>
      <c r="Y28" s="117">
        <v>1000</v>
      </c>
      <c r="Z28" s="121">
        <v>0</v>
      </c>
      <c r="AA28" s="115">
        <v>0</v>
      </c>
      <c r="AB28" s="119">
        <v>0</v>
      </c>
    </row>
    <row r="29" spans="1:28" x14ac:dyDescent="0.2">
      <c r="A29" s="24" t="str">
        <f t="shared" si="26"/>
        <v>Scenario27</v>
      </c>
      <c r="B29" s="24" t="str">
        <f t="shared" si="27"/>
        <v>Health Savings Account with Monthly / Monthly</v>
      </c>
      <c r="C29" s="92">
        <v>61</v>
      </c>
      <c r="D29" s="23">
        <v>65</v>
      </c>
      <c r="E29" s="23">
        <v>90</v>
      </c>
      <c r="F29" s="127">
        <v>100000</v>
      </c>
      <c r="G29" s="128">
        <v>0.02</v>
      </c>
      <c r="H29" s="92" t="s">
        <v>79</v>
      </c>
      <c r="I29" s="87">
        <v>0</v>
      </c>
      <c r="J29" s="88">
        <v>1</v>
      </c>
      <c r="K29" s="94">
        <v>100000</v>
      </c>
      <c r="L29" s="87">
        <v>0.18</v>
      </c>
      <c r="M29" s="89">
        <v>2.5000000000000001E-2</v>
      </c>
      <c r="N29" s="84" t="s">
        <v>99</v>
      </c>
      <c r="O29" s="84" t="s">
        <v>113</v>
      </c>
      <c r="P29" s="85">
        <v>2000000</v>
      </c>
      <c r="Q29" s="85" t="s">
        <v>115</v>
      </c>
      <c r="R29" s="84">
        <v>2000</v>
      </c>
      <c r="S29" s="84">
        <v>0</v>
      </c>
      <c r="T29" s="143">
        <v>0</v>
      </c>
      <c r="U29" s="147">
        <v>99999999</v>
      </c>
      <c r="V29" s="149">
        <v>0</v>
      </c>
      <c r="W29" s="148">
        <v>1</v>
      </c>
      <c r="X29" s="82" t="s">
        <v>115</v>
      </c>
      <c r="Y29" s="117">
        <v>1000</v>
      </c>
      <c r="Z29" s="121">
        <v>0</v>
      </c>
      <c r="AA29" s="115">
        <v>0</v>
      </c>
      <c r="AB29" s="119">
        <v>0</v>
      </c>
    </row>
    <row r="30" spans="1:28" x14ac:dyDescent="0.2">
      <c r="A30" s="24" t="str">
        <f t="shared" si="26"/>
        <v>Scenario28</v>
      </c>
      <c r="B30" s="24" t="str">
        <f t="shared" si="27"/>
        <v>Health Savings Account with Annual / Annual</v>
      </c>
      <c r="C30" s="92">
        <v>61</v>
      </c>
      <c r="D30" s="23">
        <v>65</v>
      </c>
      <c r="E30" s="23">
        <v>90</v>
      </c>
      <c r="F30" s="127">
        <v>100000</v>
      </c>
      <c r="G30" s="128">
        <v>0.02</v>
      </c>
      <c r="H30" s="92" t="s">
        <v>133</v>
      </c>
      <c r="I30" s="87">
        <v>0.05</v>
      </c>
      <c r="J30" s="88">
        <v>1</v>
      </c>
      <c r="K30" s="94">
        <v>100000</v>
      </c>
      <c r="L30" s="87">
        <v>0.18</v>
      </c>
      <c r="M30" s="89">
        <v>2.5000000000000001E-2</v>
      </c>
      <c r="N30" s="84" t="s">
        <v>99</v>
      </c>
      <c r="O30" s="84" t="s">
        <v>113</v>
      </c>
      <c r="P30" s="85">
        <v>2000000</v>
      </c>
      <c r="Q30" s="85" t="s">
        <v>116</v>
      </c>
      <c r="R30" s="84">
        <v>25000</v>
      </c>
      <c r="S30" s="84">
        <v>0</v>
      </c>
      <c r="T30" s="143">
        <v>0</v>
      </c>
      <c r="U30" s="147">
        <v>99999999</v>
      </c>
      <c r="V30" s="149">
        <v>0</v>
      </c>
      <c r="W30" s="148">
        <v>1</v>
      </c>
      <c r="X30" s="82" t="s">
        <v>116</v>
      </c>
      <c r="Y30" s="117">
        <v>30000</v>
      </c>
      <c r="Z30" s="121">
        <v>0</v>
      </c>
      <c r="AA30" s="115">
        <v>0</v>
      </c>
      <c r="AB30" s="119">
        <v>0</v>
      </c>
    </row>
    <row r="31" spans="1:28" x14ac:dyDescent="0.2">
      <c r="A31" s="24" t="str">
        <f t="shared" si="26"/>
        <v>Scenario29</v>
      </c>
      <c r="B31" s="24" t="str">
        <f t="shared" si="27"/>
        <v>Health Savings Account with % of Salary / % of Salary</v>
      </c>
      <c r="C31" s="92">
        <v>61</v>
      </c>
      <c r="D31" s="23">
        <v>65</v>
      </c>
      <c r="E31" s="23">
        <v>90</v>
      </c>
      <c r="F31" s="127">
        <v>100000</v>
      </c>
      <c r="G31" s="128">
        <v>0.02</v>
      </c>
      <c r="H31" s="92" t="s">
        <v>79</v>
      </c>
      <c r="I31" s="87">
        <v>0.05</v>
      </c>
      <c r="J31" s="88">
        <v>1</v>
      </c>
      <c r="K31" s="94">
        <v>100000</v>
      </c>
      <c r="L31" s="87">
        <v>0.18</v>
      </c>
      <c r="M31" s="89">
        <v>2.5000000000000001E-2</v>
      </c>
      <c r="N31" s="84" t="s">
        <v>99</v>
      </c>
      <c r="O31" s="84" t="s">
        <v>113</v>
      </c>
      <c r="P31" s="85">
        <v>2000000</v>
      </c>
      <c r="Q31" s="85" t="s">
        <v>119</v>
      </c>
      <c r="R31" s="84">
        <v>0</v>
      </c>
      <c r="S31" s="86">
        <v>0.05</v>
      </c>
      <c r="T31" s="143">
        <v>0</v>
      </c>
      <c r="U31" s="147">
        <v>99999999</v>
      </c>
      <c r="V31" s="149">
        <v>0</v>
      </c>
      <c r="W31" s="148">
        <v>1</v>
      </c>
      <c r="X31" s="83" t="s">
        <v>119</v>
      </c>
      <c r="Y31" s="117">
        <v>0</v>
      </c>
      <c r="Z31" s="121">
        <v>0.05</v>
      </c>
      <c r="AA31" s="115">
        <v>0</v>
      </c>
      <c r="AB31" s="119">
        <v>0</v>
      </c>
    </row>
    <row r="32" spans="1:28" x14ac:dyDescent="0.2">
      <c r="A32" s="24" t="str">
        <f t="shared" si="26"/>
        <v>Scenario30</v>
      </c>
      <c r="B32" s="24" t="str">
        <f t="shared" si="27"/>
        <v>Health Savings Account with % of Salary / Match</v>
      </c>
      <c r="C32" s="92">
        <v>61</v>
      </c>
      <c r="D32" s="23">
        <v>65</v>
      </c>
      <c r="E32" s="23">
        <v>90</v>
      </c>
      <c r="F32" s="127">
        <v>100000</v>
      </c>
      <c r="G32" s="128">
        <v>0.02</v>
      </c>
      <c r="H32" s="92" t="s">
        <v>133</v>
      </c>
      <c r="I32" s="87">
        <v>0.05</v>
      </c>
      <c r="J32" s="88">
        <v>1</v>
      </c>
      <c r="K32" s="94">
        <v>100000</v>
      </c>
      <c r="L32" s="87">
        <v>0.18</v>
      </c>
      <c r="M32" s="89">
        <v>2.5000000000000001E-2</v>
      </c>
      <c r="N32" s="84" t="s">
        <v>99</v>
      </c>
      <c r="O32" s="84" t="s">
        <v>113</v>
      </c>
      <c r="P32" s="85">
        <v>2000000</v>
      </c>
      <c r="Q32" s="85" t="s">
        <v>119</v>
      </c>
      <c r="R32" s="84">
        <v>0</v>
      </c>
      <c r="S32" s="86">
        <v>0.05</v>
      </c>
      <c r="T32" s="143">
        <v>0</v>
      </c>
      <c r="U32" s="147">
        <v>99999999</v>
      </c>
      <c r="V32" s="149">
        <v>0</v>
      </c>
      <c r="W32" s="148">
        <v>1</v>
      </c>
      <c r="X32" s="83" t="s">
        <v>123</v>
      </c>
      <c r="Y32" s="117">
        <v>0</v>
      </c>
      <c r="Z32" s="121">
        <v>0</v>
      </c>
      <c r="AA32" s="115">
        <v>0.5</v>
      </c>
      <c r="AB32" s="119">
        <v>0.08</v>
      </c>
    </row>
    <row r="33" spans="1:28" x14ac:dyDescent="0.2">
      <c r="A33" s="24" t="str">
        <f t="shared" si="26"/>
        <v>Scenario31</v>
      </c>
      <c r="B33" s="24" t="str">
        <f t="shared" si="27"/>
        <v>Roth 401k with Maximum Allowable / None</v>
      </c>
      <c r="C33" s="92">
        <v>61</v>
      </c>
      <c r="D33" s="23">
        <v>65</v>
      </c>
      <c r="E33" s="23">
        <v>90</v>
      </c>
      <c r="F33" s="127">
        <v>100000</v>
      </c>
      <c r="G33" s="128">
        <v>0.02</v>
      </c>
      <c r="H33" s="92" t="s">
        <v>79</v>
      </c>
      <c r="I33" s="87">
        <v>0.03</v>
      </c>
      <c r="J33" s="88">
        <v>1</v>
      </c>
      <c r="K33" s="94">
        <v>100000</v>
      </c>
      <c r="L33" s="87">
        <v>0.18</v>
      </c>
      <c r="M33" s="89">
        <v>2.5000000000000001E-2</v>
      </c>
      <c r="N33" s="84" t="s">
        <v>99</v>
      </c>
      <c r="O33" s="84" t="s">
        <v>96</v>
      </c>
      <c r="P33" s="85">
        <v>2000000</v>
      </c>
      <c r="Q33" s="85" t="s">
        <v>118</v>
      </c>
      <c r="R33" s="84">
        <v>0</v>
      </c>
      <c r="S33" s="84">
        <v>0</v>
      </c>
      <c r="T33" s="143">
        <v>0</v>
      </c>
      <c r="U33" s="147">
        <v>99999999</v>
      </c>
      <c r="V33" s="149">
        <v>0</v>
      </c>
      <c r="W33" s="148">
        <v>1</v>
      </c>
      <c r="X33" s="82" t="s">
        <v>215</v>
      </c>
      <c r="Y33" s="117">
        <v>0</v>
      </c>
      <c r="Z33" s="121">
        <v>0</v>
      </c>
      <c r="AA33" s="115">
        <v>0</v>
      </c>
      <c r="AB33" s="119">
        <v>0</v>
      </c>
    </row>
    <row r="34" spans="1:28" x14ac:dyDescent="0.2">
      <c r="A34" s="24" t="str">
        <f t="shared" si="26"/>
        <v>Scenario32</v>
      </c>
      <c r="B34" s="24" t="str">
        <f t="shared" si="27"/>
        <v>Roth 401k with Monthly / Monthly</v>
      </c>
      <c r="C34" s="92">
        <v>61</v>
      </c>
      <c r="D34" s="23">
        <v>65</v>
      </c>
      <c r="E34" s="23">
        <v>90</v>
      </c>
      <c r="F34" s="127">
        <v>100000</v>
      </c>
      <c r="G34" s="128">
        <v>0.02</v>
      </c>
      <c r="H34" s="92" t="s">
        <v>79</v>
      </c>
      <c r="I34" s="87">
        <v>0.05</v>
      </c>
      <c r="J34" s="88">
        <v>1</v>
      </c>
      <c r="K34" s="94">
        <v>100000</v>
      </c>
      <c r="L34" s="87">
        <v>0.18</v>
      </c>
      <c r="M34" s="89">
        <v>2.5000000000000001E-2</v>
      </c>
      <c r="N34" s="84" t="s">
        <v>99</v>
      </c>
      <c r="O34" s="84" t="s">
        <v>96</v>
      </c>
      <c r="P34" s="85">
        <v>2000000</v>
      </c>
      <c r="Q34" s="85" t="s">
        <v>115</v>
      </c>
      <c r="R34" s="84">
        <v>2000</v>
      </c>
      <c r="S34" s="84">
        <v>0</v>
      </c>
      <c r="T34" s="143">
        <v>0</v>
      </c>
      <c r="U34" s="147">
        <v>99999999</v>
      </c>
      <c r="V34" s="149">
        <v>0</v>
      </c>
      <c r="W34" s="148">
        <v>1</v>
      </c>
      <c r="X34" s="82" t="s">
        <v>115</v>
      </c>
      <c r="Y34" s="117">
        <v>1000</v>
      </c>
      <c r="Z34" s="121">
        <v>0</v>
      </c>
      <c r="AA34" s="115">
        <v>0</v>
      </c>
      <c r="AB34" s="119">
        <v>0</v>
      </c>
    </row>
    <row r="35" spans="1:28" x14ac:dyDescent="0.2">
      <c r="A35" s="24" t="str">
        <f t="shared" ref="A35:A66" si="28">"Scenario"&amp;(ROW()-2)</f>
        <v>Scenario33</v>
      </c>
      <c r="B35" s="24" t="str">
        <f t="shared" si="27"/>
        <v>Roth 401k with Annual / Annual</v>
      </c>
      <c r="C35" s="92">
        <v>61</v>
      </c>
      <c r="D35" s="23">
        <v>65</v>
      </c>
      <c r="E35" s="23">
        <v>90</v>
      </c>
      <c r="F35" s="127">
        <v>100000</v>
      </c>
      <c r="G35" s="128">
        <v>0.02</v>
      </c>
      <c r="H35" s="92" t="s">
        <v>133</v>
      </c>
      <c r="I35" s="87">
        <v>0.03</v>
      </c>
      <c r="J35" s="88">
        <v>1</v>
      </c>
      <c r="K35" s="94">
        <v>100000</v>
      </c>
      <c r="L35" s="87">
        <v>0.18</v>
      </c>
      <c r="M35" s="89">
        <v>2.5000000000000001E-2</v>
      </c>
      <c r="N35" s="84" t="s">
        <v>99</v>
      </c>
      <c r="O35" s="84" t="s">
        <v>96</v>
      </c>
      <c r="P35" s="85">
        <v>2000000</v>
      </c>
      <c r="Q35" s="85" t="s">
        <v>116</v>
      </c>
      <c r="R35" s="84">
        <v>25000</v>
      </c>
      <c r="S35" s="84">
        <v>0</v>
      </c>
      <c r="T35" s="143">
        <v>0</v>
      </c>
      <c r="U35" s="147">
        <v>99999999</v>
      </c>
      <c r="V35" s="149">
        <v>0</v>
      </c>
      <c r="W35" s="148">
        <v>1</v>
      </c>
      <c r="X35" s="82" t="s">
        <v>116</v>
      </c>
      <c r="Y35" s="117">
        <v>30000</v>
      </c>
      <c r="Z35" s="121">
        <v>0</v>
      </c>
      <c r="AA35" s="115">
        <v>0</v>
      </c>
      <c r="AB35" s="119">
        <v>0</v>
      </c>
    </row>
    <row r="36" spans="1:28" x14ac:dyDescent="0.2">
      <c r="A36" s="24" t="str">
        <f t="shared" si="28"/>
        <v>Scenario34</v>
      </c>
      <c r="B36" s="24" t="str">
        <f t="shared" si="27"/>
        <v>Roth 401k with % of Salary / % of Salary</v>
      </c>
      <c r="C36" s="92">
        <v>61</v>
      </c>
      <c r="D36" s="23">
        <v>65</v>
      </c>
      <c r="E36" s="23">
        <v>90</v>
      </c>
      <c r="F36" s="127">
        <v>100000</v>
      </c>
      <c r="G36" s="128">
        <v>0.02</v>
      </c>
      <c r="H36" s="92" t="s">
        <v>79</v>
      </c>
      <c r="I36" s="87">
        <v>0.03</v>
      </c>
      <c r="J36" s="88">
        <v>1</v>
      </c>
      <c r="K36" s="94">
        <v>100000</v>
      </c>
      <c r="L36" s="87">
        <v>0.18</v>
      </c>
      <c r="M36" s="89">
        <v>2.5000000000000001E-2</v>
      </c>
      <c r="N36" s="84" t="s">
        <v>99</v>
      </c>
      <c r="O36" s="84" t="s">
        <v>96</v>
      </c>
      <c r="P36" s="85">
        <v>2000000</v>
      </c>
      <c r="Q36" s="85" t="s">
        <v>119</v>
      </c>
      <c r="R36" s="84">
        <v>0</v>
      </c>
      <c r="S36" s="86">
        <v>0.05</v>
      </c>
      <c r="T36" s="143">
        <v>0</v>
      </c>
      <c r="U36" s="147">
        <v>99999999</v>
      </c>
      <c r="V36" s="149">
        <v>0</v>
      </c>
      <c r="W36" s="148">
        <v>1</v>
      </c>
      <c r="X36" s="83" t="s">
        <v>119</v>
      </c>
      <c r="Y36" s="117">
        <v>0</v>
      </c>
      <c r="Z36" s="121">
        <v>0.05</v>
      </c>
      <c r="AA36" s="115">
        <v>0</v>
      </c>
      <c r="AB36" s="119">
        <v>0</v>
      </c>
    </row>
    <row r="37" spans="1:28" x14ac:dyDescent="0.2">
      <c r="A37" s="24" t="str">
        <f t="shared" si="28"/>
        <v>Scenario35</v>
      </c>
      <c r="B37" s="24" t="str">
        <f t="shared" si="27"/>
        <v>Roth 401k with % of Salary / Match</v>
      </c>
      <c r="C37" s="92">
        <v>61</v>
      </c>
      <c r="D37" s="23">
        <v>65</v>
      </c>
      <c r="E37" s="23">
        <v>90</v>
      </c>
      <c r="F37" s="127">
        <v>100000</v>
      </c>
      <c r="G37" s="128">
        <v>0.02</v>
      </c>
      <c r="H37" s="92" t="s">
        <v>133</v>
      </c>
      <c r="I37" s="87">
        <v>0.03</v>
      </c>
      <c r="J37" s="88">
        <v>1</v>
      </c>
      <c r="K37" s="94">
        <v>100000</v>
      </c>
      <c r="L37" s="87">
        <v>0.18</v>
      </c>
      <c r="M37" s="89">
        <v>2.5000000000000001E-2</v>
      </c>
      <c r="N37" s="84" t="s">
        <v>99</v>
      </c>
      <c r="O37" s="84" t="s">
        <v>96</v>
      </c>
      <c r="P37" s="85">
        <v>2000000</v>
      </c>
      <c r="Q37" s="85" t="s">
        <v>119</v>
      </c>
      <c r="R37" s="84">
        <v>0</v>
      </c>
      <c r="S37" s="86">
        <v>0.05</v>
      </c>
      <c r="T37" s="143">
        <v>0</v>
      </c>
      <c r="U37" s="147">
        <v>99999999</v>
      </c>
      <c r="V37" s="149">
        <v>0</v>
      </c>
      <c r="W37" s="148">
        <v>1</v>
      </c>
      <c r="X37" s="83" t="s">
        <v>123</v>
      </c>
      <c r="Y37" s="117">
        <v>0</v>
      </c>
      <c r="Z37" s="121">
        <v>0</v>
      </c>
      <c r="AA37" s="115">
        <v>1</v>
      </c>
      <c r="AB37" s="119">
        <v>0.08</v>
      </c>
    </row>
    <row r="38" spans="1:28" x14ac:dyDescent="0.2">
      <c r="A38" s="24" t="str">
        <f t="shared" si="28"/>
        <v>Scenario36</v>
      </c>
      <c r="B38" s="24" t="str">
        <f t="shared" si="27"/>
        <v>ORP with Annual / Annual</v>
      </c>
      <c r="C38" s="92">
        <v>61</v>
      </c>
      <c r="D38" s="23">
        <v>65</v>
      </c>
      <c r="E38" s="23">
        <v>90</v>
      </c>
      <c r="F38" s="127">
        <v>100000</v>
      </c>
      <c r="G38" s="128">
        <v>0.02</v>
      </c>
      <c r="H38" s="92" t="s">
        <v>79</v>
      </c>
      <c r="I38" s="87">
        <v>0.04</v>
      </c>
      <c r="J38" s="88">
        <v>1</v>
      </c>
      <c r="K38" s="94">
        <v>100000</v>
      </c>
      <c r="L38" s="87">
        <v>0.18</v>
      </c>
      <c r="M38" s="89">
        <v>2.5000000000000001E-2</v>
      </c>
      <c r="N38" s="84" t="s">
        <v>99</v>
      </c>
      <c r="O38" s="84" t="s">
        <v>111</v>
      </c>
      <c r="P38" s="85">
        <v>2000000</v>
      </c>
      <c r="Q38" s="85" t="s">
        <v>116</v>
      </c>
      <c r="R38" s="84">
        <v>1000</v>
      </c>
      <c r="S38" s="84">
        <v>0</v>
      </c>
      <c r="T38" s="143">
        <v>0</v>
      </c>
      <c r="U38" s="147">
        <v>99999999</v>
      </c>
      <c r="V38" s="149">
        <v>0</v>
      </c>
      <c r="W38" s="148">
        <v>1</v>
      </c>
      <c r="X38" s="82" t="s">
        <v>116</v>
      </c>
      <c r="Y38" s="117">
        <v>1000</v>
      </c>
      <c r="Z38" s="121">
        <v>0</v>
      </c>
      <c r="AA38" s="115">
        <v>0</v>
      </c>
      <c r="AB38" s="119">
        <v>0</v>
      </c>
    </row>
    <row r="39" spans="1:28" x14ac:dyDescent="0.2">
      <c r="A39" s="24" t="str">
        <f t="shared" si="28"/>
        <v>Scenario37</v>
      </c>
      <c r="B39" s="24" t="str">
        <f t="shared" si="27"/>
        <v>ORP with Monthly / Monthly</v>
      </c>
      <c r="C39" s="92">
        <v>61</v>
      </c>
      <c r="D39" s="23">
        <v>65</v>
      </c>
      <c r="E39" s="23">
        <v>90</v>
      </c>
      <c r="F39" s="127">
        <v>100000</v>
      </c>
      <c r="G39" s="128">
        <v>0.02</v>
      </c>
      <c r="H39" s="92" t="s">
        <v>79</v>
      </c>
      <c r="I39" s="87">
        <v>0.03</v>
      </c>
      <c r="J39" s="88">
        <v>1</v>
      </c>
      <c r="K39" s="94">
        <v>100000</v>
      </c>
      <c r="L39" s="87">
        <v>0.18</v>
      </c>
      <c r="M39" s="89">
        <v>2.5000000000000001E-2</v>
      </c>
      <c r="N39" s="84" t="s">
        <v>99</v>
      </c>
      <c r="O39" s="84" t="s">
        <v>111</v>
      </c>
      <c r="P39" s="85">
        <v>2000000</v>
      </c>
      <c r="Q39" s="85" t="s">
        <v>115</v>
      </c>
      <c r="R39" s="84">
        <v>2000</v>
      </c>
      <c r="S39" s="84">
        <v>0</v>
      </c>
      <c r="T39" s="143">
        <v>0</v>
      </c>
      <c r="U39" s="147">
        <v>99999999</v>
      </c>
      <c r="V39" s="149">
        <v>0</v>
      </c>
      <c r="W39" s="148">
        <v>1</v>
      </c>
      <c r="X39" s="82" t="s">
        <v>115</v>
      </c>
      <c r="Y39" s="117">
        <v>1000</v>
      </c>
      <c r="Z39" s="121">
        <v>0</v>
      </c>
      <c r="AA39" s="115">
        <v>0</v>
      </c>
      <c r="AB39" s="119">
        <v>0</v>
      </c>
    </row>
    <row r="40" spans="1:28" x14ac:dyDescent="0.2">
      <c r="A40" s="24" t="str">
        <f t="shared" si="28"/>
        <v>Scenario38</v>
      </c>
      <c r="B40" s="24" t="str">
        <f t="shared" si="27"/>
        <v>ORP with Annual / Annual</v>
      </c>
      <c r="C40" s="92">
        <v>61</v>
      </c>
      <c r="D40" s="23">
        <v>65</v>
      </c>
      <c r="E40" s="23">
        <v>90</v>
      </c>
      <c r="F40" s="127">
        <v>100000</v>
      </c>
      <c r="G40" s="128">
        <v>0.02</v>
      </c>
      <c r="H40" s="92" t="s">
        <v>133</v>
      </c>
      <c r="I40" s="87">
        <v>0.05</v>
      </c>
      <c r="J40" s="88">
        <v>1</v>
      </c>
      <c r="K40" s="94">
        <v>100000</v>
      </c>
      <c r="L40" s="87">
        <v>0.18</v>
      </c>
      <c r="M40" s="89">
        <v>2.5000000000000001E-2</v>
      </c>
      <c r="N40" s="84" t="s">
        <v>99</v>
      </c>
      <c r="O40" s="84" t="s">
        <v>111</v>
      </c>
      <c r="P40" s="85">
        <v>2000000</v>
      </c>
      <c r="Q40" s="85" t="s">
        <v>116</v>
      </c>
      <c r="R40" s="84">
        <v>25000</v>
      </c>
      <c r="S40" s="84">
        <v>0</v>
      </c>
      <c r="T40" s="143">
        <v>0</v>
      </c>
      <c r="U40" s="147">
        <v>99999999</v>
      </c>
      <c r="V40" s="149">
        <v>0</v>
      </c>
      <c r="W40" s="148">
        <v>1</v>
      </c>
      <c r="X40" s="82" t="s">
        <v>116</v>
      </c>
      <c r="Y40" s="117">
        <v>30000</v>
      </c>
      <c r="Z40" s="121">
        <v>0</v>
      </c>
      <c r="AA40" s="115">
        <v>0</v>
      </c>
      <c r="AB40" s="119">
        <v>0</v>
      </c>
    </row>
    <row r="41" spans="1:28" x14ac:dyDescent="0.2">
      <c r="A41" s="24" t="str">
        <f t="shared" si="28"/>
        <v>Scenario39</v>
      </c>
      <c r="B41" s="24" t="str">
        <f t="shared" si="27"/>
        <v>ORP with % of Salary / % of Salary</v>
      </c>
      <c r="C41" s="92">
        <v>61</v>
      </c>
      <c r="D41" s="23">
        <v>65</v>
      </c>
      <c r="E41" s="23">
        <v>90</v>
      </c>
      <c r="F41" s="127">
        <v>100000</v>
      </c>
      <c r="G41" s="128">
        <v>0.02</v>
      </c>
      <c r="H41" s="92" t="s">
        <v>79</v>
      </c>
      <c r="I41" s="87">
        <v>0.05</v>
      </c>
      <c r="J41" s="88">
        <v>1</v>
      </c>
      <c r="K41" s="94">
        <v>100000</v>
      </c>
      <c r="L41" s="87">
        <v>0.18</v>
      </c>
      <c r="M41" s="89">
        <v>2.5000000000000001E-2</v>
      </c>
      <c r="N41" s="84" t="s">
        <v>99</v>
      </c>
      <c r="O41" s="84" t="s">
        <v>111</v>
      </c>
      <c r="P41" s="85">
        <v>2000000</v>
      </c>
      <c r="Q41" s="85" t="s">
        <v>119</v>
      </c>
      <c r="R41" s="84">
        <v>0</v>
      </c>
      <c r="S41" s="86">
        <v>0.05</v>
      </c>
      <c r="T41" s="143">
        <v>0</v>
      </c>
      <c r="U41" s="147">
        <v>99999999</v>
      </c>
      <c r="V41" s="149">
        <v>0</v>
      </c>
      <c r="W41" s="148">
        <v>1</v>
      </c>
      <c r="X41" s="83" t="s">
        <v>119</v>
      </c>
      <c r="Y41" s="117">
        <v>0</v>
      </c>
      <c r="Z41" s="121">
        <v>0.05</v>
      </c>
      <c r="AA41" s="115">
        <v>0</v>
      </c>
      <c r="AB41" s="119">
        <v>0</v>
      </c>
    </row>
    <row r="42" spans="1:28" x14ac:dyDescent="0.2">
      <c r="A42" s="24" t="str">
        <f t="shared" si="28"/>
        <v>Scenario40</v>
      </c>
      <c r="B42" s="24" t="str">
        <f t="shared" si="27"/>
        <v>ORP with % of Salary / Match</v>
      </c>
      <c r="C42" s="92">
        <v>61</v>
      </c>
      <c r="D42" s="23">
        <v>65</v>
      </c>
      <c r="E42" s="23">
        <v>90</v>
      </c>
      <c r="F42" s="127">
        <v>100000</v>
      </c>
      <c r="G42" s="128">
        <v>0.02</v>
      </c>
      <c r="H42" s="92" t="s">
        <v>133</v>
      </c>
      <c r="I42" s="87">
        <v>0.05</v>
      </c>
      <c r="J42" s="88">
        <v>1</v>
      </c>
      <c r="K42" s="94">
        <v>100000</v>
      </c>
      <c r="L42" s="87">
        <v>0.18</v>
      </c>
      <c r="M42" s="89">
        <v>2.5000000000000001E-2</v>
      </c>
      <c r="N42" s="84" t="s">
        <v>99</v>
      </c>
      <c r="O42" s="84" t="s">
        <v>111</v>
      </c>
      <c r="P42" s="85">
        <v>2000000</v>
      </c>
      <c r="Q42" s="85" t="s">
        <v>119</v>
      </c>
      <c r="R42" s="84">
        <v>0</v>
      </c>
      <c r="S42" s="86">
        <v>0.05</v>
      </c>
      <c r="T42" s="143">
        <v>0</v>
      </c>
      <c r="U42" s="147">
        <v>99999999</v>
      </c>
      <c r="V42" s="149">
        <v>0</v>
      </c>
      <c r="W42" s="148">
        <v>1</v>
      </c>
      <c r="X42" s="145" t="s">
        <v>123</v>
      </c>
      <c r="Y42" s="117">
        <v>0</v>
      </c>
      <c r="Z42" s="121">
        <v>0</v>
      </c>
      <c r="AA42" s="115">
        <v>0.5</v>
      </c>
      <c r="AB42" s="119">
        <v>0.08</v>
      </c>
    </row>
    <row r="43" spans="1:28" x14ac:dyDescent="0.2">
      <c r="A43" s="24" t="str">
        <f t="shared" si="28"/>
        <v>Scenario41</v>
      </c>
      <c r="B43" s="24" t="str">
        <f t="shared" si="27"/>
        <v>Other with Annual / Annual</v>
      </c>
      <c r="C43" s="92">
        <v>61</v>
      </c>
      <c r="D43" s="23">
        <v>65</v>
      </c>
      <c r="E43" s="23">
        <v>90</v>
      </c>
      <c r="F43" s="127">
        <v>100000</v>
      </c>
      <c r="G43" s="128">
        <v>0.02</v>
      </c>
      <c r="H43" s="92" t="s">
        <v>79</v>
      </c>
      <c r="I43" s="87">
        <v>0.05</v>
      </c>
      <c r="J43" s="88">
        <v>1</v>
      </c>
      <c r="K43" s="94">
        <v>100000</v>
      </c>
      <c r="L43" s="87">
        <v>0.18</v>
      </c>
      <c r="M43" s="89">
        <v>2.5000000000000001E-2</v>
      </c>
      <c r="N43" s="84" t="s">
        <v>99</v>
      </c>
      <c r="O43" s="84" t="s">
        <v>112</v>
      </c>
      <c r="P43" s="85">
        <v>2000000</v>
      </c>
      <c r="Q43" s="85" t="s">
        <v>116</v>
      </c>
      <c r="R43" s="84">
        <v>1000</v>
      </c>
      <c r="S43" s="84">
        <v>0</v>
      </c>
      <c r="T43" s="143">
        <v>0</v>
      </c>
      <c r="U43" s="147">
        <v>99999999</v>
      </c>
      <c r="V43" s="149">
        <v>0</v>
      </c>
      <c r="W43" s="148">
        <v>1</v>
      </c>
      <c r="X43" s="98" t="s">
        <v>116</v>
      </c>
      <c r="Y43" s="117">
        <v>1000</v>
      </c>
      <c r="Z43" s="121">
        <v>0</v>
      </c>
      <c r="AA43" s="115">
        <v>0</v>
      </c>
      <c r="AB43" s="119">
        <v>0</v>
      </c>
    </row>
    <row r="44" spans="1:28" x14ac:dyDescent="0.2">
      <c r="A44" s="24" t="str">
        <f t="shared" si="28"/>
        <v>Scenario42</v>
      </c>
      <c r="B44" s="24" t="str">
        <f t="shared" si="27"/>
        <v>Other with Monthly / Monthly</v>
      </c>
      <c r="C44" s="92">
        <v>61</v>
      </c>
      <c r="D44" s="23">
        <v>65</v>
      </c>
      <c r="E44" s="23">
        <v>90</v>
      </c>
      <c r="F44" s="127">
        <v>100000</v>
      </c>
      <c r="G44" s="128">
        <v>0.02</v>
      </c>
      <c r="H44" s="92" t="s">
        <v>79</v>
      </c>
      <c r="I44" s="87">
        <v>0.05</v>
      </c>
      <c r="J44" s="88">
        <v>1</v>
      </c>
      <c r="K44" s="94">
        <v>100000</v>
      </c>
      <c r="L44" s="87">
        <v>0.18</v>
      </c>
      <c r="M44" s="89">
        <v>2.5000000000000001E-2</v>
      </c>
      <c r="N44" s="84" t="s">
        <v>99</v>
      </c>
      <c r="O44" s="84" t="s">
        <v>112</v>
      </c>
      <c r="P44" s="85">
        <v>2000000</v>
      </c>
      <c r="Q44" s="85" t="s">
        <v>115</v>
      </c>
      <c r="R44" s="84">
        <v>2000</v>
      </c>
      <c r="S44" s="84">
        <v>0</v>
      </c>
      <c r="T44" s="143">
        <v>0</v>
      </c>
      <c r="U44" s="147">
        <v>99999999</v>
      </c>
      <c r="V44" s="149">
        <v>0</v>
      </c>
      <c r="W44" s="148">
        <v>1</v>
      </c>
      <c r="X44" s="82" t="s">
        <v>115</v>
      </c>
      <c r="Y44" s="117">
        <v>1000</v>
      </c>
      <c r="Z44" s="121">
        <v>0</v>
      </c>
      <c r="AA44" s="115">
        <v>0</v>
      </c>
      <c r="AB44" s="119">
        <v>0</v>
      </c>
    </row>
    <row r="45" spans="1:28" x14ac:dyDescent="0.2">
      <c r="A45" s="24" t="str">
        <f t="shared" si="28"/>
        <v>Scenario43</v>
      </c>
      <c r="B45" s="24" t="str">
        <f t="shared" si="27"/>
        <v>Other with Annual / Annual</v>
      </c>
      <c r="C45" s="92">
        <v>61</v>
      </c>
      <c r="D45" s="23">
        <v>65</v>
      </c>
      <c r="E45" s="23">
        <v>90</v>
      </c>
      <c r="F45" s="127">
        <v>100000</v>
      </c>
      <c r="G45" s="128">
        <v>0.02</v>
      </c>
      <c r="H45" s="92" t="s">
        <v>133</v>
      </c>
      <c r="I45" s="87">
        <v>0.05</v>
      </c>
      <c r="J45" s="88">
        <v>1</v>
      </c>
      <c r="K45" s="94">
        <v>100000</v>
      </c>
      <c r="L45" s="87">
        <v>0.18</v>
      </c>
      <c r="M45" s="89">
        <v>2.5000000000000001E-2</v>
      </c>
      <c r="N45" s="84" t="s">
        <v>99</v>
      </c>
      <c r="O45" s="84" t="s">
        <v>112</v>
      </c>
      <c r="P45" s="85">
        <v>2000000</v>
      </c>
      <c r="Q45" s="85" t="s">
        <v>116</v>
      </c>
      <c r="R45" s="84">
        <v>25000</v>
      </c>
      <c r="S45" s="84">
        <v>0</v>
      </c>
      <c r="T45" s="143">
        <v>0</v>
      </c>
      <c r="U45" s="147">
        <v>99999999</v>
      </c>
      <c r="V45" s="149">
        <v>0</v>
      </c>
      <c r="W45" s="148">
        <v>1</v>
      </c>
      <c r="X45" s="82" t="s">
        <v>116</v>
      </c>
      <c r="Y45" s="117">
        <v>30000</v>
      </c>
      <c r="Z45" s="121">
        <v>0</v>
      </c>
      <c r="AA45" s="115">
        <v>0</v>
      </c>
      <c r="AB45" s="119">
        <v>0</v>
      </c>
    </row>
    <row r="46" spans="1:28" x14ac:dyDescent="0.2">
      <c r="A46" s="24" t="str">
        <f t="shared" si="28"/>
        <v>Scenario44</v>
      </c>
      <c r="B46" s="24" t="str">
        <f t="shared" si="27"/>
        <v>Other with % of Salary / % of Salary</v>
      </c>
      <c r="C46" s="92">
        <v>61</v>
      </c>
      <c r="D46" s="23">
        <v>65</v>
      </c>
      <c r="E46" s="23">
        <v>90</v>
      </c>
      <c r="F46" s="127">
        <v>100000</v>
      </c>
      <c r="G46" s="128">
        <v>0.02</v>
      </c>
      <c r="H46" s="92" t="s">
        <v>79</v>
      </c>
      <c r="I46" s="87">
        <v>0.05</v>
      </c>
      <c r="J46" s="88">
        <v>1</v>
      </c>
      <c r="K46" s="94">
        <v>100000</v>
      </c>
      <c r="L46" s="87">
        <v>0.18</v>
      </c>
      <c r="M46" s="89">
        <v>2.5000000000000001E-2</v>
      </c>
      <c r="N46" s="84" t="s">
        <v>99</v>
      </c>
      <c r="O46" s="84" t="s">
        <v>112</v>
      </c>
      <c r="P46" s="85">
        <v>2000000</v>
      </c>
      <c r="Q46" s="85" t="s">
        <v>119</v>
      </c>
      <c r="R46" s="84">
        <v>0</v>
      </c>
      <c r="S46" s="86">
        <v>0.05</v>
      </c>
      <c r="T46" s="143">
        <v>0</v>
      </c>
      <c r="U46" s="147">
        <v>99999999</v>
      </c>
      <c r="V46" s="149">
        <v>0</v>
      </c>
      <c r="W46" s="148">
        <v>1</v>
      </c>
      <c r="X46" s="83" t="s">
        <v>119</v>
      </c>
      <c r="Y46" s="117">
        <v>0</v>
      </c>
      <c r="Z46" s="121">
        <v>0.05</v>
      </c>
      <c r="AA46" s="115">
        <v>0</v>
      </c>
      <c r="AB46" s="119">
        <v>0</v>
      </c>
    </row>
    <row r="47" spans="1:28" x14ac:dyDescent="0.2">
      <c r="A47" s="24" t="str">
        <f t="shared" si="28"/>
        <v>Scenario45</v>
      </c>
      <c r="B47" s="24" t="str">
        <f t="shared" si="27"/>
        <v>Other with % of Salary / Match</v>
      </c>
      <c r="C47" s="92">
        <v>61</v>
      </c>
      <c r="D47" s="23">
        <v>65</v>
      </c>
      <c r="E47" s="23">
        <v>90</v>
      </c>
      <c r="F47" s="127">
        <v>100000</v>
      </c>
      <c r="G47" s="128">
        <v>0.02</v>
      </c>
      <c r="H47" s="92" t="s">
        <v>133</v>
      </c>
      <c r="I47" s="87">
        <v>0.05</v>
      </c>
      <c r="J47" s="88">
        <v>1</v>
      </c>
      <c r="K47" s="94">
        <v>100000</v>
      </c>
      <c r="L47" s="87">
        <v>0.18</v>
      </c>
      <c r="M47" s="89">
        <v>2.5000000000000001E-2</v>
      </c>
      <c r="N47" s="84" t="s">
        <v>99</v>
      </c>
      <c r="O47" s="84" t="s">
        <v>112</v>
      </c>
      <c r="P47" s="85">
        <v>2000000</v>
      </c>
      <c r="Q47" s="85" t="s">
        <v>119</v>
      </c>
      <c r="R47" s="84">
        <v>0</v>
      </c>
      <c r="S47" s="86">
        <v>0.05</v>
      </c>
      <c r="T47" s="143">
        <v>0</v>
      </c>
      <c r="U47" s="147">
        <v>99999999</v>
      </c>
      <c r="V47" s="149">
        <v>0</v>
      </c>
      <c r="W47" s="148">
        <v>1</v>
      </c>
      <c r="X47" s="83" t="s">
        <v>123</v>
      </c>
      <c r="Y47" s="117">
        <v>0</v>
      </c>
      <c r="Z47" s="121">
        <v>0</v>
      </c>
      <c r="AA47" s="115">
        <v>0.5</v>
      </c>
      <c r="AB47" s="119">
        <v>0.08</v>
      </c>
    </row>
    <row r="48" spans="1:28" x14ac:dyDescent="0.2">
      <c r="A48" s="24" t="str">
        <f t="shared" si="28"/>
        <v>Scenario46</v>
      </c>
      <c r="B48" s="24" t="str">
        <f t="shared" si="27"/>
        <v>Profit Sharing with Annual / Annual</v>
      </c>
      <c r="C48" s="92">
        <v>61</v>
      </c>
      <c r="D48" s="23">
        <v>65</v>
      </c>
      <c r="E48" s="23">
        <v>90</v>
      </c>
      <c r="F48" s="127">
        <v>100000</v>
      </c>
      <c r="G48" s="128">
        <v>0.02</v>
      </c>
      <c r="H48" s="92" t="s">
        <v>79</v>
      </c>
      <c r="I48" s="87">
        <v>0.06</v>
      </c>
      <c r="J48" s="88">
        <v>1</v>
      </c>
      <c r="K48" s="94">
        <v>100000</v>
      </c>
      <c r="L48" s="87">
        <v>0.18</v>
      </c>
      <c r="M48" s="89">
        <v>2.5000000000000001E-2</v>
      </c>
      <c r="N48" s="84" t="s">
        <v>99</v>
      </c>
      <c r="O48" s="84" t="s">
        <v>110</v>
      </c>
      <c r="P48" s="85">
        <v>2000000</v>
      </c>
      <c r="Q48" s="85" t="s">
        <v>116</v>
      </c>
      <c r="R48" s="84">
        <v>1000</v>
      </c>
      <c r="S48" s="84">
        <v>0</v>
      </c>
      <c r="T48" s="143">
        <v>0</v>
      </c>
      <c r="U48" s="147">
        <v>99999999</v>
      </c>
      <c r="V48" s="149">
        <v>0</v>
      </c>
      <c r="W48" s="148">
        <v>1</v>
      </c>
      <c r="X48" s="82" t="s">
        <v>116</v>
      </c>
      <c r="Y48" s="117">
        <v>1000</v>
      </c>
      <c r="Z48" s="121">
        <v>0</v>
      </c>
      <c r="AA48" s="115">
        <v>0</v>
      </c>
      <c r="AB48" s="119">
        <v>0</v>
      </c>
    </row>
    <row r="49" spans="1:28" x14ac:dyDescent="0.2">
      <c r="A49" s="24" t="str">
        <f t="shared" si="28"/>
        <v>Scenario47</v>
      </c>
      <c r="B49" s="24" t="str">
        <f t="shared" si="27"/>
        <v>Profit Sharing with Monthly / Monthly</v>
      </c>
      <c r="C49" s="92">
        <v>61</v>
      </c>
      <c r="D49" s="23">
        <v>65</v>
      </c>
      <c r="E49" s="23">
        <v>90</v>
      </c>
      <c r="F49" s="127">
        <v>100000</v>
      </c>
      <c r="G49" s="128">
        <v>0.02</v>
      </c>
      <c r="H49" s="92" t="s">
        <v>79</v>
      </c>
      <c r="I49" s="87">
        <v>0.05</v>
      </c>
      <c r="J49" s="88">
        <v>1</v>
      </c>
      <c r="K49" s="94">
        <v>100000</v>
      </c>
      <c r="L49" s="87">
        <v>0.18</v>
      </c>
      <c r="M49" s="89">
        <v>2.5000000000000001E-2</v>
      </c>
      <c r="N49" s="84" t="s">
        <v>99</v>
      </c>
      <c r="O49" s="84" t="s">
        <v>110</v>
      </c>
      <c r="P49" s="85">
        <v>2000000</v>
      </c>
      <c r="Q49" s="85" t="s">
        <v>115</v>
      </c>
      <c r="R49" s="84">
        <v>2000</v>
      </c>
      <c r="S49" s="84">
        <v>0</v>
      </c>
      <c r="T49" s="143">
        <v>0</v>
      </c>
      <c r="U49" s="147">
        <v>99999999</v>
      </c>
      <c r="V49" s="149">
        <v>0</v>
      </c>
      <c r="W49" s="148">
        <v>1</v>
      </c>
      <c r="X49" s="82" t="s">
        <v>115</v>
      </c>
      <c r="Y49" s="117">
        <v>1000</v>
      </c>
      <c r="Z49" s="121">
        <v>0</v>
      </c>
      <c r="AA49" s="115">
        <v>0</v>
      </c>
      <c r="AB49" s="119">
        <v>0</v>
      </c>
    </row>
    <row r="50" spans="1:28" x14ac:dyDescent="0.2">
      <c r="A50" s="24" t="str">
        <f t="shared" si="28"/>
        <v>Scenario48</v>
      </c>
      <c r="B50" s="24" t="str">
        <f t="shared" si="27"/>
        <v>Profit Sharing with Annual / Annual</v>
      </c>
      <c r="C50" s="92">
        <v>61</v>
      </c>
      <c r="D50" s="23">
        <v>65</v>
      </c>
      <c r="E50" s="23">
        <v>90</v>
      </c>
      <c r="F50" s="127">
        <v>100000</v>
      </c>
      <c r="G50" s="128">
        <v>0.02</v>
      </c>
      <c r="H50" s="92" t="s">
        <v>133</v>
      </c>
      <c r="I50" s="87">
        <v>0.05</v>
      </c>
      <c r="J50" s="88">
        <v>1</v>
      </c>
      <c r="K50" s="94">
        <v>100000</v>
      </c>
      <c r="L50" s="87">
        <v>0.18</v>
      </c>
      <c r="M50" s="89">
        <v>2.5000000000000001E-2</v>
      </c>
      <c r="N50" s="84" t="s">
        <v>99</v>
      </c>
      <c r="O50" s="84" t="s">
        <v>110</v>
      </c>
      <c r="P50" s="85">
        <v>2000000</v>
      </c>
      <c r="Q50" s="85" t="s">
        <v>116</v>
      </c>
      <c r="R50" s="84">
        <v>25000</v>
      </c>
      <c r="S50" s="84">
        <v>0</v>
      </c>
      <c r="T50" s="143">
        <v>0</v>
      </c>
      <c r="U50" s="147">
        <v>99999999</v>
      </c>
      <c r="V50" s="149">
        <v>0</v>
      </c>
      <c r="W50" s="148">
        <v>1</v>
      </c>
      <c r="X50" s="82" t="s">
        <v>116</v>
      </c>
      <c r="Y50" s="117">
        <v>30000</v>
      </c>
      <c r="Z50" s="121">
        <v>0</v>
      </c>
      <c r="AA50" s="115">
        <v>0</v>
      </c>
      <c r="AB50" s="119">
        <v>0</v>
      </c>
    </row>
    <row r="51" spans="1:28" x14ac:dyDescent="0.2">
      <c r="A51" s="24" t="str">
        <f t="shared" si="28"/>
        <v>Scenario49</v>
      </c>
      <c r="B51" s="24" t="str">
        <f t="shared" si="27"/>
        <v>Profit Sharing with % of Salary / % of Salary</v>
      </c>
      <c r="C51" s="92">
        <v>61</v>
      </c>
      <c r="D51" s="23">
        <v>65</v>
      </c>
      <c r="E51" s="23">
        <v>90</v>
      </c>
      <c r="F51" s="127">
        <v>100000</v>
      </c>
      <c r="G51" s="128">
        <v>0.02</v>
      </c>
      <c r="H51" s="92" t="s">
        <v>79</v>
      </c>
      <c r="I51" s="87">
        <v>0.05</v>
      </c>
      <c r="J51" s="88">
        <v>1</v>
      </c>
      <c r="K51" s="94">
        <v>100000</v>
      </c>
      <c r="L51" s="87">
        <v>0.18</v>
      </c>
      <c r="M51" s="89">
        <v>2.5000000000000001E-2</v>
      </c>
      <c r="N51" s="84" t="s">
        <v>99</v>
      </c>
      <c r="O51" s="84" t="s">
        <v>110</v>
      </c>
      <c r="P51" s="85">
        <v>2000000</v>
      </c>
      <c r="Q51" s="85" t="s">
        <v>119</v>
      </c>
      <c r="R51" s="84">
        <v>0</v>
      </c>
      <c r="S51" s="86">
        <v>0.05</v>
      </c>
      <c r="T51" s="143">
        <v>0</v>
      </c>
      <c r="U51" s="147">
        <v>99999999</v>
      </c>
      <c r="V51" s="149">
        <v>0</v>
      </c>
      <c r="W51" s="148">
        <v>1</v>
      </c>
      <c r="X51" s="83" t="s">
        <v>119</v>
      </c>
      <c r="Y51" s="117">
        <v>0</v>
      </c>
      <c r="Z51" s="121">
        <v>0.05</v>
      </c>
      <c r="AA51" s="115">
        <v>0</v>
      </c>
      <c r="AB51" s="119">
        <v>0</v>
      </c>
    </row>
    <row r="52" spans="1:28" x14ac:dyDescent="0.2">
      <c r="A52" s="24" t="str">
        <f t="shared" si="28"/>
        <v>Scenario50</v>
      </c>
      <c r="B52" s="24" t="str">
        <f t="shared" si="27"/>
        <v>Profit Sharing with % of Salary / Match</v>
      </c>
      <c r="C52" s="92">
        <v>61</v>
      </c>
      <c r="D52" s="23">
        <v>65</v>
      </c>
      <c r="E52" s="23">
        <v>90</v>
      </c>
      <c r="F52" s="127">
        <v>100000</v>
      </c>
      <c r="G52" s="128">
        <v>0.02</v>
      </c>
      <c r="H52" s="92" t="s">
        <v>133</v>
      </c>
      <c r="I52" s="87">
        <v>0</v>
      </c>
      <c r="J52" s="88">
        <v>1</v>
      </c>
      <c r="K52" s="94">
        <v>100000</v>
      </c>
      <c r="L52" s="87">
        <v>0.18</v>
      </c>
      <c r="M52" s="89">
        <v>2.5000000000000001E-2</v>
      </c>
      <c r="N52" s="84" t="s">
        <v>99</v>
      </c>
      <c r="O52" s="84" t="s">
        <v>110</v>
      </c>
      <c r="P52" s="85">
        <v>2000000</v>
      </c>
      <c r="Q52" s="85" t="s">
        <v>119</v>
      </c>
      <c r="R52" s="84">
        <v>0</v>
      </c>
      <c r="S52" s="86">
        <v>0.05</v>
      </c>
      <c r="T52" s="143">
        <v>0</v>
      </c>
      <c r="U52" s="147">
        <v>99999999</v>
      </c>
      <c r="V52" s="149">
        <v>0</v>
      </c>
      <c r="W52" s="148">
        <v>1</v>
      </c>
      <c r="X52" s="83" t="s">
        <v>123</v>
      </c>
      <c r="Y52" s="117">
        <v>0</v>
      </c>
      <c r="Z52" s="121">
        <v>0</v>
      </c>
      <c r="AA52" s="115">
        <v>0.5</v>
      </c>
      <c r="AB52" s="119">
        <v>0.08</v>
      </c>
    </row>
    <row r="53" spans="1:28" x14ac:dyDescent="0.2">
      <c r="A53" s="24" t="str">
        <f t="shared" si="28"/>
        <v>Scenario51</v>
      </c>
      <c r="B53" s="24" t="str">
        <f t="shared" ref="B53:B66" si="29">O53&amp;" with "&amp;Q53&amp;" / "&amp;X53</f>
        <v>SEP with None / Maximum Allowable</v>
      </c>
      <c r="C53" s="92">
        <v>65</v>
      </c>
      <c r="D53" s="23">
        <v>76</v>
      </c>
      <c r="E53" s="23">
        <v>90</v>
      </c>
      <c r="F53" s="127">
        <v>100000</v>
      </c>
      <c r="G53" s="128">
        <v>0.02</v>
      </c>
      <c r="H53" s="92" t="s">
        <v>79</v>
      </c>
      <c r="I53" s="87">
        <v>0.05</v>
      </c>
      <c r="J53" s="88">
        <v>1</v>
      </c>
      <c r="K53" s="94">
        <v>100000</v>
      </c>
      <c r="L53" s="87">
        <v>0.18</v>
      </c>
      <c r="M53" s="89">
        <v>2.5000000000000001E-2</v>
      </c>
      <c r="N53" s="84" t="s">
        <v>99</v>
      </c>
      <c r="O53" s="84" t="s">
        <v>107</v>
      </c>
      <c r="P53" s="85">
        <v>2000000</v>
      </c>
      <c r="Q53" s="85" t="s">
        <v>215</v>
      </c>
      <c r="R53" s="84">
        <v>0</v>
      </c>
      <c r="S53" s="84">
        <v>0</v>
      </c>
      <c r="T53" s="143">
        <v>0</v>
      </c>
      <c r="U53" s="147">
        <v>99999999</v>
      </c>
      <c r="V53" s="149">
        <v>0</v>
      </c>
      <c r="W53" s="148">
        <v>1</v>
      </c>
      <c r="X53" s="82" t="s">
        <v>118</v>
      </c>
      <c r="Y53" s="117">
        <v>0</v>
      </c>
      <c r="Z53" s="121">
        <v>0</v>
      </c>
      <c r="AA53" s="115">
        <v>0</v>
      </c>
      <c r="AB53" s="119">
        <v>0</v>
      </c>
    </row>
    <row r="54" spans="1:28" x14ac:dyDescent="0.2">
      <c r="A54" s="24" t="str">
        <f t="shared" si="28"/>
        <v>Scenario52</v>
      </c>
      <c r="B54" s="24" t="str">
        <f t="shared" si="29"/>
        <v>SEP with None / Monthly</v>
      </c>
      <c r="C54" s="92">
        <v>61</v>
      </c>
      <c r="D54" s="23">
        <v>65</v>
      </c>
      <c r="E54" s="23">
        <v>90</v>
      </c>
      <c r="F54" s="127">
        <v>100000</v>
      </c>
      <c r="G54" s="128">
        <v>0.02</v>
      </c>
      <c r="H54" s="92" t="s">
        <v>79</v>
      </c>
      <c r="I54" s="87">
        <v>0.04</v>
      </c>
      <c r="J54" s="88">
        <v>1</v>
      </c>
      <c r="K54" s="94">
        <v>100000</v>
      </c>
      <c r="L54" s="87">
        <v>0.18</v>
      </c>
      <c r="M54" s="89">
        <v>2.5000000000000001E-2</v>
      </c>
      <c r="N54" s="84" t="s">
        <v>99</v>
      </c>
      <c r="O54" s="84" t="s">
        <v>107</v>
      </c>
      <c r="P54" s="85">
        <v>2000000</v>
      </c>
      <c r="Q54" s="85" t="s">
        <v>215</v>
      </c>
      <c r="R54" s="84">
        <v>0</v>
      </c>
      <c r="S54" s="84">
        <v>0</v>
      </c>
      <c r="T54" s="143">
        <v>0</v>
      </c>
      <c r="U54" s="147">
        <v>99999999</v>
      </c>
      <c r="V54" s="149">
        <v>0</v>
      </c>
      <c r="W54" s="148">
        <v>1</v>
      </c>
      <c r="X54" s="82" t="s">
        <v>115</v>
      </c>
      <c r="Y54" s="117">
        <v>1000</v>
      </c>
      <c r="Z54" s="121">
        <v>0</v>
      </c>
      <c r="AA54" s="115">
        <v>0</v>
      </c>
      <c r="AB54" s="119">
        <v>0</v>
      </c>
    </row>
    <row r="55" spans="1:28" x14ac:dyDescent="0.2">
      <c r="A55" s="24" t="str">
        <f t="shared" si="28"/>
        <v>Scenario53</v>
      </c>
      <c r="B55" s="24" t="str">
        <f t="shared" si="29"/>
        <v>SEP with None / Annual</v>
      </c>
      <c r="C55" s="92">
        <v>61</v>
      </c>
      <c r="D55" s="23">
        <v>65</v>
      </c>
      <c r="E55" s="23">
        <v>90</v>
      </c>
      <c r="F55" s="127">
        <v>100000</v>
      </c>
      <c r="G55" s="128">
        <v>0.02</v>
      </c>
      <c r="H55" s="92" t="s">
        <v>133</v>
      </c>
      <c r="I55" s="87">
        <v>0.03</v>
      </c>
      <c r="J55" s="88">
        <v>1</v>
      </c>
      <c r="K55" s="94">
        <v>100000</v>
      </c>
      <c r="L55" s="87">
        <v>0.18</v>
      </c>
      <c r="M55" s="89">
        <v>2.5000000000000001E-2</v>
      </c>
      <c r="N55" s="84" t="s">
        <v>99</v>
      </c>
      <c r="O55" s="84" t="s">
        <v>107</v>
      </c>
      <c r="P55" s="85">
        <v>2000000</v>
      </c>
      <c r="Q55" s="85" t="s">
        <v>215</v>
      </c>
      <c r="R55" s="84">
        <v>0</v>
      </c>
      <c r="S55" s="84">
        <v>0</v>
      </c>
      <c r="T55" s="143">
        <v>0</v>
      </c>
      <c r="U55" s="147">
        <v>99999999</v>
      </c>
      <c r="V55" s="149">
        <v>0</v>
      </c>
      <c r="W55" s="148">
        <v>1</v>
      </c>
      <c r="X55" s="82" t="s">
        <v>116</v>
      </c>
      <c r="Y55" s="117">
        <v>100000</v>
      </c>
      <c r="Z55" s="121">
        <v>0</v>
      </c>
      <c r="AA55" s="115">
        <v>0</v>
      </c>
      <c r="AB55" s="119">
        <v>0</v>
      </c>
    </row>
    <row r="56" spans="1:28" x14ac:dyDescent="0.2">
      <c r="A56" s="24" t="str">
        <f t="shared" si="28"/>
        <v>Scenario54</v>
      </c>
      <c r="B56" s="24" t="str">
        <f t="shared" si="29"/>
        <v>SEP with None / % of Salary</v>
      </c>
      <c r="C56" s="92">
        <v>61</v>
      </c>
      <c r="D56" s="23">
        <v>65</v>
      </c>
      <c r="E56" s="23">
        <v>90</v>
      </c>
      <c r="F56" s="127">
        <v>100000</v>
      </c>
      <c r="G56" s="128">
        <v>0.02</v>
      </c>
      <c r="H56" s="92" t="s">
        <v>79</v>
      </c>
      <c r="I56" s="87">
        <v>0.03</v>
      </c>
      <c r="J56" s="88">
        <v>1</v>
      </c>
      <c r="K56" s="94">
        <v>100000</v>
      </c>
      <c r="L56" s="87">
        <v>0.18</v>
      </c>
      <c r="M56" s="89">
        <v>2.5000000000000001E-2</v>
      </c>
      <c r="N56" s="84" t="s">
        <v>99</v>
      </c>
      <c r="O56" s="84" t="s">
        <v>107</v>
      </c>
      <c r="P56" s="85">
        <v>2000000</v>
      </c>
      <c r="Q56" s="85" t="s">
        <v>215</v>
      </c>
      <c r="R56" s="84">
        <v>0</v>
      </c>
      <c r="S56" s="84">
        <v>0</v>
      </c>
      <c r="T56" s="143">
        <v>0</v>
      </c>
      <c r="U56" s="147">
        <v>99999999</v>
      </c>
      <c r="V56" s="149">
        <v>0</v>
      </c>
      <c r="W56" s="148">
        <v>1</v>
      </c>
      <c r="X56" s="83" t="s">
        <v>119</v>
      </c>
      <c r="Y56" s="117">
        <v>0</v>
      </c>
      <c r="Z56" s="121">
        <v>0.05</v>
      </c>
      <c r="AA56" s="115">
        <v>0</v>
      </c>
      <c r="AB56" s="119">
        <v>0</v>
      </c>
    </row>
    <row r="57" spans="1:28" x14ac:dyDescent="0.2">
      <c r="A57" s="24" t="str">
        <f t="shared" si="28"/>
        <v>Scenario55</v>
      </c>
      <c r="B57" s="24" t="str">
        <f t="shared" si="29"/>
        <v>SIMPLE with Maximum Allowable / Annual</v>
      </c>
      <c r="C57" s="92">
        <v>61</v>
      </c>
      <c r="D57" s="23">
        <v>65</v>
      </c>
      <c r="E57" s="23">
        <v>90</v>
      </c>
      <c r="F57" s="127">
        <v>100000</v>
      </c>
      <c r="G57" s="128">
        <v>0.02</v>
      </c>
      <c r="H57" s="92" t="s">
        <v>79</v>
      </c>
      <c r="I57" s="87">
        <v>0.05</v>
      </c>
      <c r="J57" s="88">
        <v>1</v>
      </c>
      <c r="K57" s="94">
        <v>100000</v>
      </c>
      <c r="L57" s="87">
        <v>0.18</v>
      </c>
      <c r="M57" s="89">
        <v>2.5000000000000001E-2</v>
      </c>
      <c r="N57" s="84" t="s">
        <v>99</v>
      </c>
      <c r="O57" s="84" t="s">
        <v>105</v>
      </c>
      <c r="P57" s="85">
        <v>2000000</v>
      </c>
      <c r="Q57" s="85" t="s">
        <v>118</v>
      </c>
      <c r="R57" s="84">
        <v>0</v>
      </c>
      <c r="S57" s="84">
        <v>0</v>
      </c>
      <c r="T57" s="143">
        <v>0</v>
      </c>
      <c r="U57" s="147">
        <v>99999999</v>
      </c>
      <c r="V57" s="149">
        <v>0</v>
      </c>
      <c r="W57" s="148">
        <v>1</v>
      </c>
      <c r="X57" s="82" t="s">
        <v>116</v>
      </c>
      <c r="Y57" s="117">
        <v>5000</v>
      </c>
      <c r="Z57" s="121">
        <v>0</v>
      </c>
      <c r="AA57" s="115">
        <v>0</v>
      </c>
      <c r="AB57" s="119">
        <v>0</v>
      </c>
    </row>
    <row r="58" spans="1:28" x14ac:dyDescent="0.2">
      <c r="A58" s="24" t="str">
        <f t="shared" si="28"/>
        <v>Scenario56</v>
      </c>
      <c r="B58" s="24" t="str">
        <f t="shared" si="29"/>
        <v>SIMPLE with Monthly / Monthly</v>
      </c>
      <c r="C58" s="92">
        <v>61</v>
      </c>
      <c r="D58" s="23">
        <v>65</v>
      </c>
      <c r="E58" s="23">
        <v>90</v>
      </c>
      <c r="F58" s="127">
        <v>100000</v>
      </c>
      <c r="G58" s="128">
        <v>0.02</v>
      </c>
      <c r="H58" s="92" t="s">
        <v>79</v>
      </c>
      <c r="I58" s="87">
        <v>0.08</v>
      </c>
      <c r="J58" s="88">
        <v>1</v>
      </c>
      <c r="K58" s="94">
        <v>100000</v>
      </c>
      <c r="L58" s="87">
        <v>0.18</v>
      </c>
      <c r="M58" s="89">
        <v>2.5000000000000001E-2</v>
      </c>
      <c r="N58" s="84" t="s">
        <v>99</v>
      </c>
      <c r="O58" s="84" t="s">
        <v>105</v>
      </c>
      <c r="P58" s="85">
        <v>2000000</v>
      </c>
      <c r="Q58" s="85" t="s">
        <v>115</v>
      </c>
      <c r="R58" s="84">
        <v>1000</v>
      </c>
      <c r="S58" s="84">
        <v>0</v>
      </c>
      <c r="T58" s="143">
        <v>0</v>
      </c>
      <c r="U58" s="147">
        <v>99999999</v>
      </c>
      <c r="V58" s="149">
        <v>0</v>
      </c>
      <c r="W58" s="148">
        <v>1</v>
      </c>
      <c r="X58" s="82" t="s">
        <v>115</v>
      </c>
      <c r="Y58" s="117">
        <v>1000</v>
      </c>
      <c r="Z58" s="121">
        <v>0</v>
      </c>
      <c r="AA58" s="115">
        <v>0</v>
      </c>
      <c r="AB58" s="119">
        <v>0</v>
      </c>
    </row>
    <row r="59" spans="1:28" x14ac:dyDescent="0.2">
      <c r="A59" s="24" t="str">
        <f t="shared" si="28"/>
        <v>Scenario57</v>
      </c>
      <c r="B59" s="24" t="str">
        <f t="shared" si="29"/>
        <v>SIMPLE with Annual / Annual</v>
      </c>
      <c r="C59" s="92">
        <v>61</v>
      </c>
      <c r="D59" s="23">
        <v>65</v>
      </c>
      <c r="E59" s="23">
        <v>90</v>
      </c>
      <c r="F59" s="127">
        <v>100000</v>
      </c>
      <c r="G59" s="128">
        <v>0.02</v>
      </c>
      <c r="H59" s="92" t="s">
        <v>133</v>
      </c>
      <c r="I59" s="87">
        <v>7.0000000000000007E-2</v>
      </c>
      <c r="J59" s="88">
        <v>1</v>
      </c>
      <c r="K59" s="94">
        <v>100000</v>
      </c>
      <c r="L59" s="87">
        <v>0.18</v>
      </c>
      <c r="M59" s="89">
        <v>2.5000000000000001E-2</v>
      </c>
      <c r="N59" s="84" t="s">
        <v>99</v>
      </c>
      <c r="O59" s="84" t="s">
        <v>105</v>
      </c>
      <c r="P59" s="85">
        <v>2000000</v>
      </c>
      <c r="Q59" s="85" t="s">
        <v>116</v>
      </c>
      <c r="R59" s="84">
        <v>25000</v>
      </c>
      <c r="S59" s="84">
        <v>0</v>
      </c>
      <c r="T59" s="143">
        <v>0</v>
      </c>
      <c r="U59" s="147">
        <v>99999999</v>
      </c>
      <c r="V59" s="149">
        <v>0</v>
      </c>
      <c r="W59" s="148">
        <v>1</v>
      </c>
      <c r="X59" s="82" t="s">
        <v>116</v>
      </c>
      <c r="Y59" s="117">
        <v>30000</v>
      </c>
      <c r="Z59" s="121">
        <v>0</v>
      </c>
      <c r="AA59" s="115">
        <v>0</v>
      </c>
      <c r="AB59" s="119">
        <v>0</v>
      </c>
    </row>
    <row r="60" spans="1:28" x14ac:dyDescent="0.2">
      <c r="A60" s="24" t="str">
        <f t="shared" si="28"/>
        <v>Scenario58</v>
      </c>
      <c r="B60" s="24" t="str">
        <f t="shared" si="29"/>
        <v>SIMPLE with % of Salary / % of Salary</v>
      </c>
      <c r="C60" s="92">
        <v>61</v>
      </c>
      <c r="D60" s="23">
        <v>65</v>
      </c>
      <c r="E60" s="23">
        <v>90</v>
      </c>
      <c r="F60" s="127">
        <v>100000</v>
      </c>
      <c r="G60" s="128">
        <v>0.02</v>
      </c>
      <c r="H60" s="92" t="s">
        <v>79</v>
      </c>
      <c r="I60" s="87">
        <v>7.0000000000000007E-2</v>
      </c>
      <c r="J60" s="88">
        <v>1</v>
      </c>
      <c r="K60" s="94">
        <v>100000</v>
      </c>
      <c r="L60" s="87">
        <v>0.18</v>
      </c>
      <c r="M60" s="89">
        <v>2.5000000000000001E-2</v>
      </c>
      <c r="N60" s="84" t="s">
        <v>99</v>
      </c>
      <c r="O60" s="84" t="s">
        <v>105</v>
      </c>
      <c r="P60" s="85">
        <v>2000000</v>
      </c>
      <c r="Q60" s="85" t="s">
        <v>119</v>
      </c>
      <c r="R60" s="84">
        <v>0</v>
      </c>
      <c r="S60" s="86">
        <v>0.05</v>
      </c>
      <c r="T60" s="143">
        <v>0</v>
      </c>
      <c r="U60" s="147">
        <v>99999999</v>
      </c>
      <c r="V60" s="149">
        <v>0</v>
      </c>
      <c r="W60" s="148">
        <v>1</v>
      </c>
      <c r="X60" s="83" t="s">
        <v>119</v>
      </c>
      <c r="Y60" s="117">
        <v>0</v>
      </c>
      <c r="Z60" s="121">
        <v>0.05</v>
      </c>
      <c r="AA60" s="115">
        <v>0</v>
      </c>
      <c r="AB60" s="119">
        <v>0</v>
      </c>
    </row>
    <row r="61" spans="1:28" x14ac:dyDescent="0.2">
      <c r="A61" s="24" t="str">
        <f t="shared" si="28"/>
        <v>Scenario59</v>
      </c>
      <c r="B61" s="24" t="str">
        <f t="shared" si="29"/>
        <v>SIMPLE with % of Salary / Match</v>
      </c>
      <c r="C61" s="92">
        <v>61</v>
      </c>
      <c r="D61" s="23">
        <v>65</v>
      </c>
      <c r="E61" s="23">
        <v>90</v>
      </c>
      <c r="F61" s="127">
        <v>100000</v>
      </c>
      <c r="G61" s="128">
        <v>0.02</v>
      </c>
      <c r="H61" s="92" t="s">
        <v>133</v>
      </c>
      <c r="I61" s="87">
        <v>7.0000000000000007E-2</v>
      </c>
      <c r="J61" s="88">
        <v>1</v>
      </c>
      <c r="K61" s="94">
        <v>100000</v>
      </c>
      <c r="L61" s="87">
        <v>0.18</v>
      </c>
      <c r="M61" s="89">
        <v>2.5000000000000001E-2</v>
      </c>
      <c r="N61" s="84" t="s">
        <v>99</v>
      </c>
      <c r="O61" s="84" t="s">
        <v>105</v>
      </c>
      <c r="P61" s="85">
        <v>2000000</v>
      </c>
      <c r="Q61" s="85" t="s">
        <v>119</v>
      </c>
      <c r="R61" s="84">
        <v>0</v>
      </c>
      <c r="S61" s="86">
        <v>0.05</v>
      </c>
      <c r="T61" s="143">
        <v>0</v>
      </c>
      <c r="U61" s="147">
        <v>99999999</v>
      </c>
      <c r="V61" s="149">
        <v>0</v>
      </c>
      <c r="W61" s="148">
        <v>1</v>
      </c>
      <c r="X61" s="83" t="s">
        <v>123</v>
      </c>
      <c r="Y61" s="117">
        <v>0</v>
      </c>
      <c r="Z61" s="121">
        <v>0</v>
      </c>
      <c r="AA61" s="115">
        <v>0.5</v>
      </c>
      <c r="AB61" s="119">
        <v>0.08</v>
      </c>
    </row>
    <row r="62" spans="1:28" x14ac:dyDescent="0.2">
      <c r="A62" s="91" t="str">
        <f t="shared" si="28"/>
        <v>Scenario60</v>
      </c>
      <c r="B62" s="24" t="str">
        <f t="shared" si="29"/>
        <v>401a with Annual / Annual</v>
      </c>
      <c r="C62" s="92">
        <v>61</v>
      </c>
      <c r="D62" s="92">
        <v>65</v>
      </c>
      <c r="E62" s="92">
        <v>90</v>
      </c>
      <c r="F62" s="127">
        <v>100000</v>
      </c>
      <c r="G62" s="128">
        <v>0.02</v>
      </c>
      <c r="H62" s="92" t="s">
        <v>79</v>
      </c>
      <c r="I62" s="93">
        <v>0.08</v>
      </c>
      <c r="J62" s="94">
        <v>1</v>
      </c>
      <c r="K62" s="94">
        <v>100000</v>
      </c>
      <c r="L62" s="93">
        <v>0.18</v>
      </c>
      <c r="M62" s="95">
        <v>2.5000000000000001E-2</v>
      </c>
      <c r="N62" s="96" t="s">
        <v>99</v>
      </c>
      <c r="O62" s="96" t="s">
        <v>109</v>
      </c>
      <c r="P62" s="97">
        <v>2000000</v>
      </c>
      <c r="Q62" s="97" t="s">
        <v>116</v>
      </c>
      <c r="R62" s="96">
        <v>10000</v>
      </c>
      <c r="S62" s="96">
        <v>0</v>
      </c>
      <c r="T62" s="144">
        <v>0</v>
      </c>
      <c r="U62" s="147">
        <v>99999999</v>
      </c>
      <c r="V62" s="149">
        <v>0</v>
      </c>
      <c r="W62" s="148">
        <v>1</v>
      </c>
      <c r="X62" s="98" t="s">
        <v>116</v>
      </c>
      <c r="Y62" s="116">
        <v>10000</v>
      </c>
      <c r="Z62" s="120">
        <v>0</v>
      </c>
      <c r="AA62" s="114">
        <v>0</v>
      </c>
      <c r="AB62" s="118">
        <v>0</v>
      </c>
    </row>
    <row r="63" spans="1:28" x14ac:dyDescent="0.2">
      <c r="A63" s="24" t="str">
        <f t="shared" si="28"/>
        <v>Scenario61</v>
      </c>
      <c r="B63" s="24" t="str">
        <f t="shared" si="29"/>
        <v>401a with Monthly / Monthly</v>
      </c>
      <c r="C63" s="92">
        <v>61</v>
      </c>
      <c r="D63" s="23">
        <v>65</v>
      </c>
      <c r="E63" s="23">
        <v>90</v>
      </c>
      <c r="F63" s="127">
        <v>100000</v>
      </c>
      <c r="G63" s="128">
        <v>0.02</v>
      </c>
      <c r="H63" s="92" t="s">
        <v>79</v>
      </c>
      <c r="I63" s="87">
        <v>7.0000000000000007E-2</v>
      </c>
      <c r="J63" s="88">
        <v>1</v>
      </c>
      <c r="K63" s="94">
        <v>100000</v>
      </c>
      <c r="L63" s="87">
        <v>0.18</v>
      </c>
      <c r="M63" s="89">
        <v>2.5000000000000001E-2</v>
      </c>
      <c r="N63" s="84" t="s">
        <v>99</v>
      </c>
      <c r="O63" s="84" t="s">
        <v>109</v>
      </c>
      <c r="P63" s="85">
        <v>2000000</v>
      </c>
      <c r="Q63" s="85" t="s">
        <v>115</v>
      </c>
      <c r="R63" s="84">
        <v>2000</v>
      </c>
      <c r="S63" s="84">
        <v>0</v>
      </c>
      <c r="T63" s="143">
        <v>0</v>
      </c>
      <c r="U63" s="147">
        <v>99999999</v>
      </c>
      <c r="V63" s="149">
        <v>0</v>
      </c>
      <c r="W63" s="148">
        <v>1</v>
      </c>
      <c r="X63" s="98" t="s">
        <v>115</v>
      </c>
      <c r="Y63" s="116">
        <v>1000</v>
      </c>
      <c r="Z63" s="120">
        <v>0</v>
      </c>
      <c r="AA63" s="114">
        <v>0</v>
      </c>
      <c r="AB63" s="118">
        <v>0</v>
      </c>
    </row>
    <row r="64" spans="1:28" x14ac:dyDescent="0.2">
      <c r="A64" s="24" t="str">
        <f t="shared" si="28"/>
        <v>Scenario62</v>
      </c>
      <c r="B64" s="24" t="str">
        <f t="shared" si="29"/>
        <v>401a with Annual / Annual</v>
      </c>
      <c r="C64" s="92">
        <v>61</v>
      </c>
      <c r="D64" s="23">
        <v>65</v>
      </c>
      <c r="E64" s="23">
        <v>90</v>
      </c>
      <c r="F64" s="127">
        <v>100000</v>
      </c>
      <c r="G64" s="128">
        <v>0.02</v>
      </c>
      <c r="H64" s="92" t="s">
        <v>133</v>
      </c>
      <c r="I64" s="87">
        <v>0.05</v>
      </c>
      <c r="J64" s="88">
        <v>1</v>
      </c>
      <c r="K64" s="94">
        <v>100000</v>
      </c>
      <c r="L64" s="87">
        <v>0.18</v>
      </c>
      <c r="M64" s="89">
        <v>2.5000000000000001E-2</v>
      </c>
      <c r="N64" s="84" t="s">
        <v>99</v>
      </c>
      <c r="O64" s="84" t="s">
        <v>109</v>
      </c>
      <c r="P64" s="85">
        <v>2000000</v>
      </c>
      <c r="Q64" s="85" t="s">
        <v>116</v>
      </c>
      <c r="R64" s="84">
        <v>25000</v>
      </c>
      <c r="S64" s="84">
        <v>0</v>
      </c>
      <c r="T64" s="143">
        <v>0</v>
      </c>
      <c r="U64" s="147">
        <v>99999999</v>
      </c>
      <c r="V64" s="149">
        <v>0</v>
      </c>
      <c r="W64" s="148">
        <v>1</v>
      </c>
      <c r="X64" s="82" t="s">
        <v>116</v>
      </c>
      <c r="Y64" s="116">
        <v>30000</v>
      </c>
      <c r="Z64" s="120">
        <v>0</v>
      </c>
      <c r="AA64" s="114">
        <v>0</v>
      </c>
      <c r="AB64" s="118">
        <v>0</v>
      </c>
    </row>
    <row r="65" spans="1:28" x14ac:dyDescent="0.2">
      <c r="A65" s="24" t="str">
        <f t="shared" si="28"/>
        <v>Scenario63</v>
      </c>
      <c r="B65" s="24" t="str">
        <f t="shared" si="29"/>
        <v>401a with % of Salary / % of Salary</v>
      </c>
      <c r="C65" s="92">
        <v>61</v>
      </c>
      <c r="D65" s="23">
        <v>65</v>
      </c>
      <c r="E65" s="23">
        <v>90</v>
      </c>
      <c r="F65" s="127">
        <v>100000</v>
      </c>
      <c r="G65" s="128">
        <v>0.02</v>
      </c>
      <c r="H65" s="92" t="s">
        <v>79</v>
      </c>
      <c r="I65" s="87">
        <v>0.05</v>
      </c>
      <c r="J65" s="88">
        <v>1</v>
      </c>
      <c r="K65" s="94">
        <v>100000</v>
      </c>
      <c r="L65" s="87">
        <v>0.18</v>
      </c>
      <c r="M65" s="89">
        <v>2.5000000000000001E-2</v>
      </c>
      <c r="N65" s="84" t="s">
        <v>99</v>
      </c>
      <c r="O65" s="84" t="s">
        <v>109</v>
      </c>
      <c r="P65" s="85">
        <v>2000000</v>
      </c>
      <c r="Q65" s="85" t="s">
        <v>119</v>
      </c>
      <c r="R65" s="84">
        <v>0</v>
      </c>
      <c r="S65" s="86">
        <v>0.05</v>
      </c>
      <c r="T65" s="143">
        <v>0</v>
      </c>
      <c r="U65" s="147">
        <v>99999999</v>
      </c>
      <c r="V65" s="149">
        <v>0</v>
      </c>
      <c r="W65" s="148">
        <v>1</v>
      </c>
      <c r="X65" s="83" t="s">
        <v>119</v>
      </c>
      <c r="Y65" s="116">
        <v>0</v>
      </c>
      <c r="Z65" s="120">
        <v>0.05</v>
      </c>
      <c r="AA65" s="114">
        <v>0</v>
      </c>
      <c r="AB65" s="118">
        <v>0</v>
      </c>
    </row>
    <row r="66" spans="1:28" x14ac:dyDescent="0.2">
      <c r="A66" s="24" t="str">
        <f t="shared" si="28"/>
        <v>Scenario64</v>
      </c>
      <c r="B66" s="24" t="str">
        <f t="shared" si="29"/>
        <v>401a with % of Salary / Match</v>
      </c>
      <c r="C66" s="92">
        <v>61</v>
      </c>
      <c r="D66" s="23">
        <v>65</v>
      </c>
      <c r="E66" s="23">
        <v>90</v>
      </c>
      <c r="F66" s="127">
        <v>100000</v>
      </c>
      <c r="G66" s="128">
        <v>0.02</v>
      </c>
      <c r="H66" s="92" t="s">
        <v>133</v>
      </c>
      <c r="I66" s="87">
        <v>0.03</v>
      </c>
      <c r="J66" s="88">
        <v>1</v>
      </c>
      <c r="K66" s="94">
        <v>100000</v>
      </c>
      <c r="L66" s="87">
        <v>0.18</v>
      </c>
      <c r="M66" s="89">
        <v>2.5000000000000001E-2</v>
      </c>
      <c r="N66" s="84" t="s">
        <v>99</v>
      </c>
      <c r="O66" s="84" t="s">
        <v>109</v>
      </c>
      <c r="P66" s="85">
        <v>2000000</v>
      </c>
      <c r="Q66" s="85" t="s">
        <v>119</v>
      </c>
      <c r="R66" s="84">
        <v>0</v>
      </c>
      <c r="S66" s="86">
        <v>0.05</v>
      </c>
      <c r="T66" s="143">
        <v>0</v>
      </c>
      <c r="U66" s="147">
        <v>99999999</v>
      </c>
      <c r="V66" s="149">
        <v>0</v>
      </c>
      <c r="W66" s="148">
        <v>1</v>
      </c>
      <c r="X66" s="83" t="s">
        <v>123</v>
      </c>
      <c r="Y66" s="116">
        <v>0</v>
      </c>
      <c r="Z66" s="120">
        <v>0</v>
      </c>
      <c r="AA66" s="114">
        <v>0.5</v>
      </c>
      <c r="AB66" s="118">
        <v>0.08</v>
      </c>
    </row>
    <row r="67" spans="1:28" x14ac:dyDescent="0.2">
      <c r="U67" s="7"/>
      <c r="V67" s="7"/>
    </row>
    <row r="68" spans="1:28" x14ac:dyDescent="0.2">
      <c r="A68" s="24"/>
      <c r="B68" s="24" t="str">
        <f t="shared" ref="B68:B77" si="30">O68&amp;" with "&amp;Q68&amp;" / "&amp;X68</f>
        <v>Roth 403b with None / Maximum Allowable</v>
      </c>
      <c r="C68" s="92">
        <v>61</v>
      </c>
      <c r="D68" s="23">
        <v>65</v>
      </c>
      <c r="E68" s="23">
        <v>90</v>
      </c>
      <c r="F68" s="127">
        <v>100000</v>
      </c>
      <c r="G68" s="128">
        <v>0.02</v>
      </c>
      <c r="H68" s="92" t="s">
        <v>79</v>
      </c>
      <c r="I68" s="87">
        <v>0.06</v>
      </c>
      <c r="J68" s="88">
        <v>1</v>
      </c>
      <c r="K68" s="94">
        <v>100000</v>
      </c>
      <c r="L68" s="87">
        <v>0.18</v>
      </c>
      <c r="M68" s="89">
        <v>2.5000000000000001E-2</v>
      </c>
      <c r="N68" s="84" t="s">
        <v>99</v>
      </c>
      <c r="O68" s="84" t="s">
        <v>97</v>
      </c>
      <c r="P68" s="85">
        <v>2000000</v>
      </c>
      <c r="Q68" s="85" t="s">
        <v>215</v>
      </c>
      <c r="R68" s="84">
        <v>0</v>
      </c>
      <c r="S68" s="84">
        <v>0</v>
      </c>
      <c r="T68" s="143">
        <v>0</v>
      </c>
      <c r="U68" s="147">
        <v>99999999</v>
      </c>
      <c r="V68" s="149">
        <v>0</v>
      </c>
      <c r="W68" s="148">
        <v>1</v>
      </c>
      <c r="X68" s="82" t="s">
        <v>118</v>
      </c>
      <c r="Y68" s="117">
        <v>0</v>
      </c>
      <c r="Z68" s="121">
        <v>0</v>
      </c>
      <c r="AA68" s="115">
        <v>0</v>
      </c>
      <c r="AB68" s="119">
        <v>0</v>
      </c>
    </row>
    <row r="69" spans="1:28" x14ac:dyDescent="0.2">
      <c r="A69" s="24"/>
      <c r="B69" s="24" t="str">
        <f t="shared" si="30"/>
        <v>Roth 403b with Monthly / Monthly</v>
      </c>
      <c r="C69" s="92">
        <v>61</v>
      </c>
      <c r="D69" s="23">
        <v>65</v>
      </c>
      <c r="E69" s="23">
        <v>90</v>
      </c>
      <c r="F69" s="127">
        <v>100000</v>
      </c>
      <c r="G69" s="128">
        <v>0.02</v>
      </c>
      <c r="H69" s="92" t="s">
        <v>79</v>
      </c>
      <c r="I69" s="87">
        <v>0</v>
      </c>
      <c r="J69" s="88">
        <v>1</v>
      </c>
      <c r="K69" s="94">
        <v>100000</v>
      </c>
      <c r="L69" s="87">
        <v>0.18</v>
      </c>
      <c r="M69" s="89">
        <v>2.5000000000000001E-2</v>
      </c>
      <c r="N69" s="84" t="s">
        <v>99</v>
      </c>
      <c r="O69" s="84" t="s">
        <v>97</v>
      </c>
      <c r="P69" s="85">
        <v>2000000</v>
      </c>
      <c r="Q69" s="85" t="s">
        <v>115</v>
      </c>
      <c r="R69" s="84">
        <v>2000</v>
      </c>
      <c r="S69" s="84">
        <v>0</v>
      </c>
      <c r="T69" s="143">
        <v>0</v>
      </c>
      <c r="U69" s="147">
        <v>99999999</v>
      </c>
      <c r="V69" s="149">
        <v>0</v>
      </c>
      <c r="W69" s="148">
        <v>1</v>
      </c>
      <c r="X69" s="98" t="s">
        <v>115</v>
      </c>
      <c r="Y69" s="117">
        <v>1000</v>
      </c>
      <c r="Z69" s="121">
        <v>0</v>
      </c>
      <c r="AA69" s="115">
        <v>0</v>
      </c>
      <c r="AB69" s="119">
        <v>0</v>
      </c>
    </row>
    <row r="70" spans="1:28" x14ac:dyDescent="0.2">
      <c r="A70" s="24"/>
      <c r="B70" s="24" t="str">
        <f t="shared" si="30"/>
        <v>Roth 403b with Annual / Annual</v>
      </c>
      <c r="C70" s="92">
        <v>61</v>
      </c>
      <c r="D70" s="23">
        <v>65</v>
      </c>
      <c r="E70" s="23">
        <v>90</v>
      </c>
      <c r="F70" s="127">
        <v>100000</v>
      </c>
      <c r="G70" s="128">
        <v>0.02</v>
      </c>
      <c r="H70" s="92" t="s">
        <v>133</v>
      </c>
      <c r="I70" s="87">
        <v>0.06</v>
      </c>
      <c r="J70" s="88">
        <v>1</v>
      </c>
      <c r="K70" s="94">
        <v>100000</v>
      </c>
      <c r="L70" s="87">
        <v>0.18</v>
      </c>
      <c r="M70" s="89">
        <v>2.5000000000000001E-2</v>
      </c>
      <c r="N70" s="84" t="s">
        <v>99</v>
      </c>
      <c r="O70" s="84" t="s">
        <v>97</v>
      </c>
      <c r="P70" s="85">
        <v>2000000</v>
      </c>
      <c r="Q70" s="85" t="s">
        <v>116</v>
      </c>
      <c r="R70" s="84">
        <v>25000</v>
      </c>
      <c r="S70" s="84">
        <v>0</v>
      </c>
      <c r="T70" s="143">
        <v>0</v>
      </c>
      <c r="U70" s="147">
        <v>99999999</v>
      </c>
      <c r="V70" s="149">
        <v>0</v>
      </c>
      <c r="W70" s="148">
        <v>1</v>
      </c>
      <c r="X70" s="98" t="s">
        <v>116</v>
      </c>
      <c r="Y70" s="117">
        <v>30000</v>
      </c>
      <c r="Z70" s="121">
        <v>0</v>
      </c>
      <c r="AA70" s="115">
        <v>0</v>
      </c>
      <c r="AB70" s="119">
        <v>0</v>
      </c>
    </row>
    <row r="71" spans="1:28" x14ac:dyDescent="0.2">
      <c r="A71" s="24"/>
      <c r="B71" s="24" t="str">
        <f t="shared" si="30"/>
        <v>Roth 403b with % of Salary / % of Salary</v>
      </c>
      <c r="C71" s="92">
        <v>61</v>
      </c>
      <c r="D71" s="23">
        <v>65</v>
      </c>
      <c r="E71" s="23">
        <v>90</v>
      </c>
      <c r="F71" s="127">
        <v>100000</v>
      </c>
      <c r="G71" s="128">
        <v>0.02</v>
      </c>
      <c r="H71" s="92" t="s">
        <v>79</v>
      </c>
      <c r="I71" s="87">
        <v>0.06</v>
      </c>
      <c r="J71" s="88">
        <v>1</v>
      </c>
      <c r="K71" s="94">
        <v>100000</v>
      </c>
      <c r="L71" s="87">
        <v>0.18</v>
      </c>
      <c r="M71" s="89">
        <v>2.5000000000000001E-2</v>
      </c>
      <c r="N71" s="84" t="s">
        <v>99</v>
      </c>
      <c r="O71" s="84" t="s">
        <v>97</v>
      </c>
      <c r="P71" s="85">
        <v>2000000</v>
      </c>
      <c r="Q71" s="85" t="s">
        <v>119</v>
      </c>
      <c r="R71" s="84">
        <v>0</v>
      </c>
      <c r="S71" s="86">
        <v>0.05</v>
      </c>
      <c r="T71" s="143">
        <v>0</v>
      </c>
      <c r="U71" s="147">
        <v>99999999</v>
      </c>
      <c r="V71" s="149">
        <v>0</v>
      </c>
      <c r="W71" s="148">
        <v>1</v>
      </c>
      <c r="X71" s="83" t="s">
        <v>119</v>
      </c>
      <c r="Y71" s="117">
        <v>0</v>
      </c>
      <c r="Z71" s="121">
        <v>0.05</v>
      </c>
      <c r="AA71" s="115">
        <v>0</v>
      </c>
      <c r="AB71" s="119">
        <v>0</v>
      </c>
    </row>
    <row r="72" spans="1:28" x14ac:dyDescent="0.2">
      <c r="A72" s="24"/>
      <c r="B72" s="24" t="str">
        <f t="shared" si="30"/>
        <v>Roth 403b with % of Salary / Match</v>
      </c>
      <c r="C72" s="92">
        <v>61</v>
      </c>
      <c r="D72" s="23">
        <v>65</v>
      </c>
      <c r="E72" s="23">
        <v>90</v>
      </c>
      <c r="F72" s="127">
        <v>100000</v>
      </c>
      <c r="G72" s="128">
        <v>0.02</v>
      </c>
      <c r="H72" s="92" t="s">
        <v>133</v>
      </c>
      <c r="I72" s="87">
        <v>0.06</v>
      </c>
      <c r="J72" s="88">
        <v>1</v>
      </c>
      <c r="K72" s="94">
        <v>100000</v>
      </c>
      <c r="L72" s="87">
        <v>0.18</v>
      </c>
      <c r="M72" s="89">
        <v>2.5000000000000001E-2</v>
      </c>
      <c r="N72" s="84" t="s">
        <v>99</v>
      </c>
      <c r="O72" s="84" t="s">
        <v>97</v>
      </c>
      <c r="P72" s="85">
        <v>2000000</v>
      </c>
      <c r="Q72" s="85" t="s">
        <v>119</v>
      </c>
      <c r="R72" s="84">
        <v>0</v>
      </c>
      <c r="S72" s="86">
        <v>0.05</v>
      </c>
      <c r="T72" s="143">
        <v>0</v>
      </c>
      <c r="U72" s="147">
        <v>99999999</v>
      </c>
      <c r="V72" s="149">
        <v>0</v>
      </c>
      <c r="W72" s="148">
        <v>1</v>
      </c>
      <c r="X72" s="83" t="s">
        <v>123</v>
      </c>
      <c r="Y72" s="117">
        <v>0</v>
      </c>
      <c r="Z72" s="121">
        <v>0</v>
      </c>
      <c r="AA72" s="115">
        <v>0.5</v>
      </c>
      <c r="AB72" s="119">
        <v>0.08</v>
      </c>
    </row>
    <row r="73" spans="1:28" x14ac:dyDescent="0.2">
      <c r="A73" s="24"/>
      <c r="B73" s="24" t="str">
        <f t="shared" si="30"/>
        <v>Roth 457b with Maximum Allowable / Maximum Allowable</v>
      </c>
      <c r="C73" s="92">
        <v>61</v>
      </c>
      <c r="D73" s="23">
        <v>65</v>
      </c>
      <c r="E73" s="23">
        <v>90</v>
      </c>
      <c r="F73" s="127">
        <v>100000</v>
      </c>
      <c r="G73" s="128">
        <v>0.02</v>
      </c>
      <c r="H73" s="92" t="s">
        <v>79</v>
      </c>
      <c r="I73" s="87">
        <v>0.05</v>
      </c>
      <c r="J73" s="88">
        <v>1</v>
      </c>
      <c r="K73" s="94">
        <v>100000</v>
      </c>
      <c r="L73" s="87">
        <v>0.18</v>
      </c>
      <c r="M73" s="89">
        <v>2.5000000000000001E-2</v>
      </c>
      <c r="N73" s="84" t="s">
        <v>99</v>
      </c>
      <c r="O73" s="84" t="s">
        <v>98</v>
      </c>
      <c r="P73" s="85">
        <v>2000000</v>
      </c>
      <c r="Q73" s="85" t="s">
        <v>118</v>
      </c>
      <c r="R73" s="84">
        <v>0</v>
      </c>
      <c r="S73" s="84">
        <v>0</v>
      </c>
      <c r="T73" s="143">
        <v>0</v>
      </c>
      <c r="U73" s="147">
        <v>99999999</v>
      </c>
      <c r="V73" s="149">
        <v>0</v>
      </c>
      <c r="W73" s="148">
        <v>1</v>
      </c>
      <c r="X73" s="82" t="s">
        <v>118</v>
      </c>
      <c r="Y73" s="117">
        <v>0</v>
      </c>
      <c r="Z73" s="121">
        <v>0</v>
      </c>
      <c r="AA73" s="115">
        <v>0</v>
      </c>
      <c r="AB73" s="119">
        <v>0</v>
      </c>
    </row>
    <row r="74" spans="1:28" x14ac:dyDescent="0.2">
      <c r="A74" s="24"/>
      <c r="B74" s="24" t="str">
        <f t="shared" si="30"/>
        <v>Roth 457b with Monthly / Monthly</v>
      </c>
      <c r="C74" s="92">
        <v>48</v>
      </c>
      <c r="D74" s="23">
        <v>65</v>
      </c>
      <c r="E74" s="23">
        <v>90</v>
      </c>
      <c r="F74" s="127">
        <v>100000</v>
      </c>
      <c r="G74" s="128">
        <v>0.02</v>
      </c>
      <c r="H74" s="92" t="s">
        <v>79</v>
      </c>
      <c r="I74" s="87">
        <v>0.03</v>
      </c>
      <c r="J74" s="88">
        <v>1</v>
      </c>
      <c r="K74" s="94">
        <v>100000</v>
      </c>
      <c r="L74" s="87">
        <v>0.18</v>
      </c>
      <c r="M74" s="89">
        <v>2.5000000000000001E-2</v>
      </c>
      <c r="N74" s="84" t="s">
        <v>99</v>
      </c>
      <c r="O74" s="84" t="s">
        <v>98</v>
      </c>
      <c r="P74" s="85">
        <v>2000000</v>
      </c>
      <c r="Q74" s="85" t="s">
        <v>115</v>
      </c>
      <c r="R74" s="84">
        <v>2000</v>
      </c>
      <c r="S74" s="84">
        <v>0</v>
      </c>
      <c r="T74" s="143">
        <v>0</v>
      </c>
      <c r="U74" s="147">
        <v>99999999</v>
      </c>
      <c r="V74" s="149">
        <v>0</v>
      </c>
      <c r="W74" s="148">
        <v>1</v>
      </c>
      <c r="X74" s="82" t="s">
        <v>115</v>
      </c>
      <c r="Y74" s="117">
        <v>1000</v>
      </c>
      <c r="Z74" s="121">
        <v>0</v>
      </c>
      <c r="AA74" s="115">
        <v>0</v>
      </c>
      <c r="AB74" s="119">
        <v>0</v>
      </c>
    </row>
    <row r="75" spans="1:28" x14ac:dyDescent="0.2">
      <c r="A75" s="24"/>
      <c r="B75" s="24" t="str">
        <f t="shared" si="30"/>
        <v>Roth 457b with Annual / Annual</v>
      </c>
      <c r="C75" s="92">
        <v>48</v>
      </c>
      <c r="D75" s="23">
        <v>65</v>
      </c>
      <c r="E75" s="23">
        <v>90</v>
      </c>
      <c r="F75" s="127">
        <v>100000</v>
      </c>
      <c r="G75" s="128">
        <v>0.02</v>
      </c>
      <c r="H75" s="92" t="s">
        <v>133</v>
      </c>
      <c r="I75" s="87">
        <v>0.05</v>
      </c>
      <c r="J75" s="88">
        <v>1</v>
      </c>
      <c r="K75" s="94">
        <v>100000</v>
      </c>
      <c r="L75" s="87">
        <v>0.18</v>
      </c>
      <c r="M75" s="89">
        <v>2.5000000000000001E-2</v>
      </c>
      <c r="N75" s="84" t="s">
        <v>99</v>
      </c>
      <c r="O75" s="84" t="s">
        <v>98</v>
      </c>
      <c r="P75" s="85">
        <v>2000000</v>
      </c>
      <c r="Q75" s="85" t="s">
        <v>116</v>
      </c>
      <c r="R75" s="84">
        <v>25000</v>
      </c>
      <c r="S75" s="84">
        <v>0</v>
      </c>
      <c r="T75" s="143">
        <v>0</v>
      </c>
      <c r="U75" s="147">
        <v>99999999</v>
      </c>
      <c r="V75" s="149">
        <v>0</v>
      </c>
      <c r="W75" s="148">
        <v>1</v>
      </c>
      <c r="X75" s="82" t="s">
        <v>116</v>
      </c>
      <c r="Y75" s="117">
        <v>30000</v>
      </c>
      <c r="Z75" s="121">
        <v>0</v>
      </c>
      <c r="AA75" s="115">
        <v>0</v>
      </c>
      <c r="AB75" s="119">
        <v>0</v>
      </c>
    </row>
    <row r="76" spans="1:28" x14ac:dyDescent="0.2">
      <c r="A76" s="24"/>
      <c r="B76" s="24" t="str">
        <f t="shared" si="30"/>
        <v>Roth 457b with % of Salary / % of Salary</v>
      </c>
      <c r="C76" s="92">
        <v>48</v>
      </c>
      <c r="D76" s="23">
        <v>65</v>
      </c>
      <c r="E76" s="23">
        <v>90</v>
      </c>
      <c r="F76" s="127">
        <v>100000</v>
      </c>
      <c r="G76" s="128">
        <v>0.02</v>
      </c>
      <c r="H76" s="92" t="s">
        <v>79</v>
      </c>
      <c r="I76" s="87">
        <v>0.05</v>
      </c>
      <c r="J76" s="88">
        <v>1</v>
      </c>
      <c r="K76" s="94">
        <v>100000</v>
      </c>
      <c r="L76" s="87">
        <v>0.18</v>
      </c>
      <c r="M76" s="89">
        <v>2.5000000000000001E-2</v>
      </c>
      <c r="N76" s="84" t="s">
        <v>99</v>
      </c>
      <c r="O76" s="84" t="s">
        <v>98</v>
      </c>
      <c r="P76" s="85">
        <v>2000000</v>
      </c>
      <c r="Q76" s="85" t="s">
        <v>119</v>
      </c>
      <c r="R76" s="84">
        <v>0</v>
      </c>
      <c r="S76" s="86">
        <v>0.05</v>
      </c>
      <c r="T76" s="143">
        <v>0</v>
      </c>
      <c r="U76" s="147">
        <v>99999999</v>
      </c>
      <c r="V76" s="149">
        <v>0</v>
      </c>
      <c r="W76" s="148">
        <v>1</v>
      </c>
      <c r="X76" s="83" t="s">
        <v>119</v>
      </c>
      <c r="Y76" s="117">
        <v>0</v>
      </c>
      <c r="Z76" s="121">
        <v>0.05</v>
      </c>
      <c r="AA76" s="115">
        <v>0</v>
      </c>
      <c r="AB76" s="119">
        <v>0</v>
      </c>
    </row>
    <row r="77" spans="1:28" x14ac:dyDescent="0.2">
      <c r="A77" s="24"/>
      <c r="B77" s="24" t="str">
        <f t="shared" si="30"/>
        <v>Roth 457b with % of Salary / Match</v>
      </c>
      <c r="C77" s="92">
        <v>48</v>
      </c>
      <c r="D77" s="23">
        <v>65</v>
      </c>
      <c r="E77" s="23">
        <v>90</v>
      </c>
      <c r="F77" s="127">
        <v>100000</v>
      </c>
      <c r="G77" s="128">
        <v>0.02</v>
      </c>
      <c r="H77" s="92" t="s">
        <v>133</v>
      </c>
      <c r="I77" s="87">
        <v>0.05</v>
      </c>
      <c r="J77" s="88">
        <v>1</v>
      </c>
      <c r="K77" s="94">
        <v>100000</v>
      </c>
      <c r="L77" s="87">
        <v>0.18</v>
      </c>
      <c r="M77" s="89">
        <v>2.5000000000000001E-2</v>
      </c>
      <c r="N77" s="84" t="s">
        <v>99</v>
      </c>
      <c r="O77" s="84" t="s">
        <v>98</v>
      </c>
      <c r="P77" s="85">
        <v>2000000</v>
      </c>
      <c r="Q77" s="85" t="s">
        <v>119</v>
      </c>
      <c r="R77" s="84">
        <v>0</v>
      </c>
      <c r="S77" s="86">
        <v>0.05</v>
      </c>
      <c r="T77" s="143">
        <v>0</v>
      </c>
      <c r="U77" s="147">
        <v>99999999</v>
      </c>
      <c r="V77" s="149">
        <v>0</v>
      </c>
      <c r="W77" s="148">
        <v>1</v>
      </c>
      <c r="X77" s="83" t="s">
        <v>123</v>
      </c>
      <c r="Y77" s="117">
        <v>0</v>
      </c>
      <c r="Z77" s="121">
        <v>0</v>
      </c>
      <c r="AA77" s="115">
        <v>1.5</v>
      </c>
      <c r="AB77" s="119">
        <v>0.08</v>
      </c>
    </row>
    <row r="78" spans="1:28" x14ac:dyDescent="0.2">
      <c r="A78" s="24"/>
      <c r="B78" s="143" t="str">
        <f t="shared" ref="B78:B86" si="31">O78&amp;" with "&amp;Q78&amp;" / "&amp;X78</f>
        <v>Roth SEP with None / Maximum Allowable</v>
      </c>
      <c r="C78" s="92">
        <v>61</v>
      </c>
      <c r="D78" s="23">
        <v>65</v>
      </c>
      <c r="E78" s="23">
        <v>90</v>
      </c>
      <c r="F78" s="127">
        <v>100000</v>
      </c>
      <c r="G78" s="128">
        <v>0.02</v>
      </c>
      <c r="H78" s="92" t="s">
        <v>79</v>
      </c>
      <c r="I78" s="87">
        <v>0.03</v>
      </c>
      <c r="J78" s="88">
        <v>1</v>
      </c>
      <c r="K78" s="94">
        <v>100000</v>
      </c>
      <c r="L78" s="87">
        <v>0.18</v>
      </c>
      <c r="M78" s="89">
        <v>2.5000000000000001E-2</v>
      </c>
      <c r="N78" s="84" t="s">
        <v>99</v>
      </c>
      <c r="O78" s="84" t="s">
        <v>108</v>
      </c>
      <c r="P78" s="85">
        <v>2000000</v>
      </c>
      <c r="Q78" s="85" t="s">
        <v>215</v>
      </c>
      <c r="R78" s="84">
        <v>0</v>
      </c>
      <c r="S78" s="84">
        <v>0</v>
      </c>
      <c r="T78" s="143">
        <v>0</v>
      </c>
      <c r="U78" s="147">
        <v>99999999</v>
      </c>
      <c r="V78" s="149">
        <v>0</v>
      </c>
      <c r="W78" s="148">
        <v>1</v>
      </c>
      <c r="X78" s="82" t="s">
        <v>118</v>
      </c>
      <c r="Y78" s="117">
        <v>0</v>
      </c>
      <c r="Z78" s="121">
        <v>0</v>
      </c>
      <c r="AA78" s="115">
        <v>0</v>
      </c>
      <c r="AB78" s="119">
        <v>0</v>
      </c>
    </row>
    <row r="79" spans="1:28" x14ac:dyDescent="0.2">
      <c r="A79" s="24"/>
      <c r="B79" s="143" t="str">
        <f t="shared" si="31"/>
        <v>Roth SEP with None / Monthly</v>
      </c>
      <c r="C79" s="92">
        <v>61</v>
      </c>
      <c r="D79" s="23">
        <v>65</v>
      </c>
      <c r="E79" s="23">
        <v>90</v>
      </c>
      <c r="F79" s="127">
        <v>100000</v>
      </c>
      <c r="G79" s="128">
        <v>0.02</v>
      </c>
      <c r="H79" s="92" t="s">
        <v>79</v>
      </c>
      <c r="I79" s="87">
        <v>0.05</v>
      </c>
      <c r="J79" s="88">
        <v>1</v>
      </c>
      <c r="K79" s="94">
        <v>100000</v>
      </c>
      <c r="L79" s="87">
        <v>0.18</v>
      </c>
      <c r="M79" s="89">
        <v>2.5000000000000001E-2</v>
      </c>
      <c r="N79" s="84" t="s">
        <v>99</v>
      </c>
      <c r="O79" s="84" t="s">
        <v>108</v>
      </c>
      <c r="P79" s="85">
        <v>2000000</v>
      </c>
      <c r="Q79" s="85" t="s">
        <v>215</v>
      </c>
      <c r="R79" s="84">
        <v>0</v>
      </c>
      <c r="S79" s="84">
        <v>0</v>
      </c>
      <c r="T79" s="143">
        <v>0</v>
      </c>
      <c r="U79" s="147">
        <v>99999999</v>
      </c>
      <c r="V79" s="149">
        <v>0</v>
      </c>
      <c r="W79" s="148">
        <v>1</v>
      </c>
      <c r="X79" s="82" t="s">
        <v>115</v>
      </c>
      <c r="Y79" s="117">
        <v>1000</v>
      </c>
      <c r="Z79" s="121">
        <v>0</v>
      </c>
      <c r="AA79" s="115">
        <v>0</v>
      </c>
      <c r="AB79" s="119">
        <v>0</v>
      </c>
    </row>
    <row r="80" spans="1:28" x14ac:dyDescent="0.2">
      <c r="A80" s="24"/>
      <c r="B80" s="143" t="str">
        <f t="shared" si="31"/>
        <v>Roth SEP with None / Annual</v>
      </c>
      <c r="C80" s="92">
        <v>61</v>
      </c>
      <c r="D80" s="23">
        <v>65</v>
      </c>
      <c r="E80" s="23">
        <v>90</v>
      </c>
      <c r="F80" s="127">
        <v>100000</v>
      </c>
      <c r="G80" s="128">
        <v>0.02</v>
      </c>
      <c r="H80" s="92" t="s">
        <v>133</v>
      </c>
      <c r="I80" s="87">
        <v>0</v>
      </c>
      <c r="J80" s="88">
        <v>1</v>
      </c>
      <c r="K80" s="94">
        <v>100000</v>
      </c>
      <c r="L80" s="87">
        <v>0.18</v>
      </c>
      <c r="M80" s="89">
        <v>2.5000000000000001E-2</v>
      </c>
      <c r="N80" s="84" t="s">
        <v>99</v>
      </c>
      <c r="O80" s="84" t="s">
        <v>108</v>
      </c>
      <c r="P80" s="85">
        <v>2000000</v>
      </c>
      <c r="Q80" s="85" t="s">
        <v>215</v>
      </c>
      <c r="R80" s="84">
        <v>0</v>
      </c>
      <c r="S80" s="84">
        <v>0</v>
      </c>
      <c r="T80" s="143">
        <v>0</v>
      </c>
      <c r="U80" s="147">
        <v>99999999</v>
      </c>
      <c r="V80" s="149">
        <v>0</v>
      </c>
      <c r="W80" s="148">
        <v>1</v>
      </c>
      <c r="X80" s="82" t="s">
        <v>116</v>
      </c>
      <c r="Y80" s="117">
        <v>100000</v>
      </c>
      <c r="Z80" s="121">
        <v>0</v>
      </c>
      <c r="AA80" s="115">
        <v>0</v>
      </c>
      <c r="AB80" s="119">
        <v>0</v>
      </c>
    </row>
    <row r="81" spans="1:28" x14ac:dyDescent="0.2">
      <c r="A81" s="24"/>
      <c r="B81" s="143" t="str">
        <f t="shared" si="31"/>
        <v>Roth SEP with None / % of Salary</v>
      </c>
      <c r="C81" s="92">
        <v>61</v>
      </c>
      <c r="D81" s="23">
        <v>65</v>
      </c>
      <c r="E81" s="23">
        <v>90</v>
      </c>
      <c r="F81" s="127">
        <v>100000</v>
      </c>
      <c r="G81" s="128">
        <v>0.02</v>
      </c>
      <c r="H81" s="92" t="s">
        <v>79</v>
      </c>
      <c r="I81" s="87">
        <v>0</v>
      </c>
      <c r="J81" s="88">
        <v>1</v>
      </c>
      <c r="K81" s="94">
        <v>100000</v>
      </c>
      <c r="L81" s="87">
        <v>0.18</v>
      </c>
      <c r="M81" s="89">
        <v>2.5000000000000001E-2</v>
      </c>
      <c r="N81" s="84" t="s">
        <v>99</v>
      </c>
      <c r="O81" s="84" t="s">
        <v>108</v>
      </c>
      <c r="P81" s="85">
        <v>2000000</v>
      </c>
      <c r="Q81" s="85" t="s">
        <v>215</v>
      </c>
      <c r="R81" s="84">
        <v>0</v>
      </c>
      <c r="S81" s="84">
        <v>0</v>
      </c>
      <c r="T81" s="143">
        <v>0</v>
      </c>
      <c r="U81" s="147">
        <v>99999999</v>
      </c>
      <c r="V81" s="149">
        <v>0</v>
      </c>
      <c r="W81" s="148">
        <v>1</v>
      </c>
      <c r="X81" s="145" t="s">
        <v>119</v>
      </c>
      <c r="Y81" s="117">
        <v>0</v>
      </c>
      <c r="Z81" s="121">
        <v>0.05</v>
      </c>
      <c r="AA81" s="115">
        <v>0</v>
      </c>
      <c r="AB81" s="119">
        <v>0</v>
      </c>
    </row>
    <row r="82" spans="1:28" x14ac:dyDescent="0.2">
      <c r="A82" s="24"/>
      <c r="B82" s="143" t="str">
        <f t="shared" si="31"/>
        <v>Roth SIMPLE with Maximum Allowable / Annual</v>
      </c>
      <c r="C82" s="92">
        <v>61</v>
      </c>
      <c r="D82" s="23">
        <v>65</v>
      </c>
      <c r="E82" s="23">
        <v>90</v>
      </c>
      <c r="F82" s="127">
        <v>100000</v>
      </c>
      <c r="G82" s="128">
        <v>0.02</v>
      </c>
      <c r="H82" s="92" t="s">
        <v>79</v>
      </c>
      <c r="I82" s="87">
        <v>0.05</v>
      </c>
      <c r="J82" s="88">
        <v>1</v>
      </c>
      <c r="K82" s="94">
        <v>100000</v>
      </c>
      <c r="L82" s="87">
        <v>0.18</v>
      </c>
      <c r="M82" s="89">
        <v>2.5000000000000001E-2</v>
      </c>
      <c r="N82" s="84" t="s">
        <v>99</v>
      </c>
      <c r="O82" s="84" t="s">
        <v>106</v>
      </c>
      <c r="P82" s="85">
        <v>2000000</v>
      </c>
      <c r="Q82" s="85" t="s">
        <v>118</v>
      </c>
      <c r="R82" s="84">
        <v>0</v>
      </c>
      <c r="S82" s="84">
        <v>0</v>
      </c>
      <c r="T82" s="143">
        <v>0</v>
      </c>
      <c r="U82" s="147">
        <v>99999999</v>
      </c>
      <c r="V82" s="149">
        <v>0</v>
      </c>
      <c r="W82" s="148">
        <v>1</v>
      </c>
      <c r="X82" s="98" t="s">
        <v>116</v>
      </c>
      <c r="Y82" s="117">
        <v>5000</v>
      </c>
      <c r="Z82" s="121">
        <v>0</v>
      </c>
      <c r="AA82" s="115">
        <v>0</v>
      </c>
      <c r="AB82" s="119">
        <v>0</v>
      </c>
    </row>
    <row r="83" spans="1:28" x14ac:dyDescent="0.2">
      <c r="A83" s="24"/>
      <c r="B83" s="143" t="str">
        <f t="shared" si="31"/>
        <v>Roth SIMPLE with Monthly / Monthly</v>
      </c>
      <c r="C83" s="92">
        <v>61</v>
      </c>
      <c r="D83" s="23">
        <v>65</v>
      </c>
      <c r="E83" s="23">
        <v>90</v>
      </c>
      <c r="F83" s="127">
        <v>100000</v>
      </c>
      <c r="G83" s="128">
        <v>0.02</v>
      </c>
      <c r="H83" s="92" t="s">
        <v>79</v>
      </c>
      <c r="I83" s="87">
        <v>0.06</v>
      </c>
      <c r="J83" s="88">
        <v>1</v>
      </c>
      <c r="K83" s="94">
        <v>100000</v>
      </c>
      <c r="L83" s="87">
        <v>0.18</v>
      </c>
      <c r="M83" s="89">
        <v>2.5000000000000001E-2</v>
      </c>
      <c r="N83" s="84" t="s">
        <v>99</v>
      </c>
      <c r="O83" s="84" t="s">
        <v>106</v>
      </c>
      <c r="P83" s="85">
        <v>2000000</v>
      </c>
      <c r="Q83" s="85" t="s">
        <v>115</v>
      </c>
      <c r="R83" s="84">
        <v>1000</v>
      </c>
      <c r="S83" s="84">
        <v>0</v>
      </c>
      <c r="T83" s="143">
        <v>0</v>
      </c>
      <c r="U83" s="147">
        <v>99999999</v>
      </c>
      <c r="V83" s="149">
        <v>0</v>
      </c>
      <c r="W83" s="148">
        <v>1</v>
      </c>
      <c r="X83" s="82" t="s">
        <v>115</v>
      </c>
      <c r="Y83" s="117">
        <v>1000</v>
      </c>
      <c r="Z83" s="121">
        <v>0</v>
      </c>
      <c r="AA83" s="115">
        <v>0</v>
      </c>
      <c r="AB83" s="119">
        <v>0</v>
      </c>
    </row>
    <row r="84" spans="1:28" x14ac:dyDescent="0.2">
      <c r="A84" s="24"/>
      <c r="B84" s="143" t="str">
        <f t="shared" si="31"/>
        <v>Roth SIMPLE with Annual / Annual</v>
      </c>
      <c r="C84" s="92">
        <v>61</v>
      </c>
      <c r="D84" s="23">
        <v>65</v>
      </c>
      <c r="E84" s="23">
        <v>90</v>
      </c>
      <c r="F84" s="127">
        <v>100000</v>
      </c>
      <c r="G84" s="128">
        <v>0.02</v>
      </c>
      <c r="H84" s="92" t="s">
        <v>133</v>
      </c>
      <c r="I84" s="87">
        <v>0.05</v>
      </c>
      <c r="J84" s="88">
        <v>1</v>
      </c>
      <c r="K84" s="94">
        <v>100000</v>
      </c>
      <c r="L84" s="87">
        <v>0.18</v>
      </c>
      <c r="M84" s="89">
        <v>2.5000000000000001E-2</v>
      </c>
      <c r="N84" s="84" t="s">
        <v>99</v>
      </c>
      <c r="O84" s="84" t="s">
        <v>106</v>
      </c>
      <c r="P84" s="85">
        <v>2000000</v>
      </c>
      <c r="Q84" s="85" t="s">
        <v>116</v>
      </c>
      <c r="R84" s="84">
        <v>25000</v>
      </c>
      <c r="S84" s="84">
        <v>0</v>
      </c>
      <c r="T84" s="143">
        <v>0</v>
      </c>
      <c r="U84" s="147">
        <v>99999999</v>
      </c>
      <c r="V84" s="149">
        <v>0</v>
      </c>
      <c r="W84" s="148">
        <v>1</v>
      </c>
      <c r="X84" s="82" t="s">
        <v>116</v>
      </c>
      <c r="Y84" s="117">
        <v>30000</v>
      </c>
      <c r="Z84" s="121">
        <v>0</v>
      </c>
      <c r="AA84" s="115">
        <v>0</v>
      </c>
      <c r="AB84" s="119">
        <v>0</v>
      </c>
    </row>
    <row r="85" spans="1:28" x14ac:dyDescent="0.2">
      <c r="A85" s="24"/>
      <c r="B85" s="143" t="str">
        <f t="shared" si="31"/>
        <v>Roth SIMPLE with % of Salary / % of Salary</v>
      </c>
      <c r="C85" s="92">
        <v>61</v>
      </c>
      <c r="D85" s="23">
        <v>65</v>
      </c>
      <c r="E85" s="23">
        <v>90</v>
      </c>
      <c r="F85" s="127">
        <v>100000</v>
      </c>
      <c r="G85" s="128">
        <v>0.02</v>
      </c>
      <c r="H85" s="92" t="s">
        <v>79</v>
      </c>
      <c r="I85" s="87">
        <v>0.05</v>
      </c>
      <c r="J85" s="88">
        <v>1</v>
      </c>
      <c r="K85" s="94">
        <v>100000</v>
      </c>
      <c r="L85" s="87">
        <v>0.18</v>
      </c>
      <c r="M85" s="89">
        <v>2.5000000000000001E-2</v>
      </c>
      <c r="N85" s="84" t="s">
        <v>99</v>
      </c>
      <c r="O85" s="84" t="s">
        <v>106</v>
      </c>
      <c r="P85" s="85">
        <v>2000000</v>
      </c>
      <c r="Q85" s="85" t="s">
        <v>119</v>
      </c>
      <c r="R85" s="84">
        <v>0</v>
      </c>
      <c r="S85" s="86">
        <v>0.05</v>
      </c>
      <c r="T85" s="143">
        <v>0</v>
      </c>
      <c r="U85" s="147">
        <v>99999999</v>
      </c>
      <c r="V85" s="149">
        <v>0</v>
      </c>
      <c r="W85" s="148">
        <v>1</v>
      </c>
      <c r="X85" s="83" t="s">
        <v>119</v>
      </c>
      <c r="Y85" s="117">
        <v>0</v>
      </c>
      <c r="Z85" s="121">
        <v>0.05</v>
      </c>
      <c r="AA85" s="115">
        <v>0</v>
      </c>
      <c r="AB85" s="119">
        <v>0</v>
      </c>
    </row>
    <row r="86" spans="1:28" x14ac:dyDescent="0.2">
      <c r="A86" s="24"/>
      <c r="B86" s="143" t="str">
        <f t="shared" si="31"/>
        <v>Roth SIMPLE with % of Salary / Match</v>
      </c>
      <c r="C86" s="92">
        <v>61</v>
      </c>
      <c r="D86" s="23">
        <v>65</v>
      </c>
      <c r="E86" s="23">
        <v>90</v>
      </c>
      <c r="F86" s="127">
        <v>100000</v>
      </c>
      <c r="G86" s="128">
        <v>0.02</v>
      </c>
      <c r="H86" s="92" t="s">
        <v>133</v>
      </c>
      <c r="I86" s="87">
        <v>0.05</v>
      </c>
      <c r="J86" s="88">
        <v>1</v>
      </c>
      <c r="K86" s="94">
        <v>100000</v>
      </c>
      <c r="L86" s="87">
        <v>0.18</v>
      </c>
      <c r="M86" s="89">
        <v>2.5000000000000001E-2</v>
      </c>
      <c r="N86" s="84" t="s">
        <v>99</v>
      </c>
      <c r="O86" s="84" t="s">
        <v>106</v>
      </c>
      <c r="P86" s="85">
        <v>2000000</v>
      </c>
      <c r="Q86" s="85" t="s">
        <v>119</v>
      </c>
      <c r="R86" s="84">
        <v>0</v>
      </c>
      <c r="S86" s="86">
        <v>0.05</v>
      </c>
      <c r="T86" s="143">
        <v>0</v>
      </c>
      <c r="U86" s="147">
        <v>99999999</v>
      </c>
      <c r="V86" s="149">
        <v>0</v>
      </c>
      <c r="W86" s="148">
        <v>1</v>
      </c>
      <c r="X86" s="83" t="s">
        <v>123</v>
      </c>
      <c r="Y86" s="117">
        <v>0</v>
      </c>
      <c r="Z86" s="121">
        <v>0</v>
      </c>
      <c r="AA86" s="115">
        <v>0.5</v>
      </c>
      <c r="AB86" s="119">
        <v>0.08</v>
      </c>
    </row>
  </sheetData>
  <autoFilter ref="A2:AB77" xr:uid="{5A423473-9D7C-1746-9208-042F715E523D}">
    <sortState xmlns:xlrd2="http://schemas.microsoft.com/office/spreadsheetml/2017/richdata2" ref="A3:AB77">
      <sortCondition ref="O2:O77"/>
    </sortState>
  </autoFilter>
  <dataValidations count="3">
    <dataValidation type="list" allowBlank="1" showInputMessage="1" showErrorMessage="1" sqref="O62 O25 O42 O69 O81" xr:uid="{6D8AEE08-5A46-C14A-A6E2-3DD2380377EB}">
      <formula1>"IRA, Roth IRA, 401k, Roth 401k, 401(a), 403(b), Roth 403(b), 457(b), Roth 457(b),Profit Sharing, ORP, SEP, SIMPLE, Health Savings Account, Other"</formula1>
    </dataValidation>
    <dataValidation type="list" allowBlank="1" showInputMessage="1" showErrorMessage="1" sqref="Q3:Q66 Q68:Q86" xr:uid="{CCE80233-0CFF-2247-8C8F-9F84098FAA17}">
      <formula1>"None, Maximum Allowable, Monthly, Annual, % of Salary"</formula1>
    </dataValidation>
    <dataValidation type="list" allowBlank="1" showInputMessage="1" showErrorMessage="1" sqref="X3:X66 X68:X86" xr:uid="{E3B3A6C5-601D-9948-9E58-DE834DE32487}">
      <formula1>"None, Maximum Allowable, Monthly, Annual, % of Salary, Match"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09ADC-40CF-B748-AD70-BB080D914148}">
  <sheetPr codeName="Sheet2"/>
  <dimension ref="A1:AK64"/>
  <sheetViews>
    <sheetView tabSelected="1"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48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Maximum Allowable</v>
      </c>
      <c r="J2" s="129" t="s">
        <v>70</v>
      </c>
      <c r="K2" s="57">
        <f>Tables!B3</f>
        <v>22500</v>
      </c>
      <c r="M2" s="130" t="s">
        <v>55</v>
      </c>
      <c r="N2" s="35" t="str">
        <f>E3</f>
        <v>457b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457b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6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Maximum Allowable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0.04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22500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171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457b with Maximum Allowable / Maximum Allowable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48</v>
      </c>
      <c r="E17" s="49">
        <f>HLOOKUP($B$6,'RetireUp Market Returns'!A:CT,(1+$B$7+C17),FALSE)</f>
        <v>7.2900000000000006E-2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145800</v>
      </c>
      <c r="L17" s="37">
        <f>J17+K17</f>
        <v>2145800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2145800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22500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22500</v>
      </c>
      <c r="U17" s="37">
        <f>IF(AND($F$3=4,D17&lt;55),0,IF(D17&lt;50,0,IF(A17&lt;2025,$N$5*(1+$B$10)^(C17-1),IF(AND(D17&gt;59,D17&lt;64),$N$5*IF($N$3=2,1.5,1)*(1+$B$10)^(C17-1),$N$5*(1+$B$10)^(C17-1)))))</f>
        <v>0</v>
      </c>
      <c r="V17" s="37">
        <f>IF($N$3=1,0,$N$6*(1+$B$10)^(C17-1)-W17)</f>
        <v>0</v>
      </c>
      <c r="W17" s="37">
        <f>MIN(R17,T17)</f>
        <v>22500</v>
      </c>
      <c r="X17" s="37">
        <f>MIN(U17,R17-W17)</f>
        <v>0</v>
      </c>
      <c r="Y17" s="37">
        <f>MIN(S17,V17)</f>
        <v>0</v>
      </c>
      <c r="Z17" s="37">
        <f>W17+X17+Y17</f>
        <v>22500</v>
      </c>
      <c r="AA17" s="111">
        <f ca="1">Q17+Z17</f>
        <v>2168300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32" si="3">IF(D17="-","-",IF(D17+1&gt;B$4,"-",D17+1))</f>
        <v>49</v>
      </c>
      <c r="E18" s="49">
        <f>HLOOKUP($B$6,'RetireUp Market Returns'!A:CT,(1+$B$7+C18),FALSE)</f>
        <v>3.8300000000000001E-2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2168300</v>
      </c>
      <c r="K18" s="37">
        <f ca="1">J18*E18</f>
        <v>83045.89</v>
      </c>
      <c r="L18" s="37">
        <f ca="1">J18+K18</f>
        <v>2251345.89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2251345.89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23062.499999999996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23062.499999999996</v>
      </c>
      <c r="U18" s="37">
        <f t="shared" ref="U18:U54" si="12">IF(AND($F$3=4,D18&lt;55),0,IF(D18&lt;50,0,IF(A18&lt;2025,$N$5*(1+$B$10)^(C18-1),IF(AND(D18&gt;59,D18&lt;64),$N$5*IF($N$3=2,1.5,1)*(1+$B$10)^(C18-1),$N$5*(1+$B$10)^(C18-1)))))</f>
        <v>0</v>
      </c>
      <c r="V18" s="37">
        <f t="shared" ref="V18:V54" si="13">IF($N$3=1,0,$N$6*(1+$B$10)^(C18-1)-W18)</f>
        <v>0</v>
      </c>
      <c r="W18" s="37">
        <f t="shared" ref="W18:W54" si="14">MIN(R18,T18)</f>
        <v>23062.499999999996</v>
      </c>
      <c r="X18" s="37">
        <f t="shared" ref="X18:X54" si="15">MIN(U18,R18-W18)</f>
        <v>0</v>
      </c>
      <c r="Y18" s="37">
        <f t="shared" ref="Y18:Y54" si="16">MIN(S18,V18)</f>
        <v>0</v>
      </c>
      <c r="Z18" s="37">
        <f t="shared" ref="Z18:Z54" si="17">W18+X18+Y18</f>
        <v>23062.499999999996</v>
      </c>
      <c r="AA18" s="111">
        <f t="shared" ref="AA18:AA54" ca="1" si="18">Q18+W18+X18+Y18</f>
        <v>2274408.39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50</v>
      </c>
      <c r="E19" s="49">
        <f>HLOOKUP($B$6,'RetireUp Market Returns'!A:CT,(1+$B$7+C19),FALSE)</f>
        <v>1.7100000000000001E-2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2274408.39</v>
      </c>
      <c r="K19" s="37">
        <f ca="1">J19*E19</f>
        <v>38892.383469</v>
      </c>
      <c r="L19" s="37">
        <f ca="1">J19+K19</f>
        <v>2313300.7734690001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2313300.7734690001</v>
      </c>
      <c r="R19" s="37">
        <f t="shared" ca="1" si="9"/>
        <v>31518.75</v>
      </c>
      <c r="S19" s="37">
        <f t="shared" ca="1" si="10"/>
        <v>0</v>
      </c>
      <c r="T19" s="37">
        <f t="shared" si="11"/>
        <v>23639.0625</v>
      </c>
      <c r="U19" s="37">
        <f t="shared" ca="1" si="12"/>
        <v>7879.6874999999991</v>
      </c>
      <c r="V19" s="37">
        <f t="shared" ca="1" si="13"/>
        <v>0</v>
      </c>
      <c r="W19" s="37">
        <f t="shared" ca="1" si="14"/>
        <v>23639.0625</v>
      </c>
      <c r="X19" s="37">
        <f t="shared" ca="1" si="15"/>
        <v>7879.6874999999991</v>
      </c>
      <c r="Y19" s="37">
        <f t="shared" ca="1" si="16"/>
        <v>0</v>
      </c>
      <c r="Z19" s="37">
        <f t="shared" ca="1" si="17"/>
        <v>31518.75</v>
      </c>
      <c r="AA19" s="111">
        <f t="shared" ca="1" si="18"/>
        <v>2344819.5234690001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51</v>
      </c>
      <c r="E20" s="49">
        <f>HLOOKUP($B$6,'RetireUp Market Returns'!A:CT,(1+$B$7+C20),FALSE)</f>
        <v>8.7999999999999995E-2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2344819.5234690001</v>
      </c>
      <c r="K20" s="37">
        <f ca="1">J20*E20</f>
        <v>206344.11806527199</v>
      </c>
      <c r="L20" s="37">
        <f ca="1">J20+K20</f>
        <v>2551163.6415342721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2551163.6415342721</v>
      </c>
      <c r="R20" s="37">
        <f t="shared" ca="1" si="9"/>
        <v>32306.718749999996</v>
      </c>
      <c r="S20" s="37">
        <f t="shared" ca="1" si="10"/>
        <v>0</v>
      </c>
      <c r="T20" s="37">
        <f t="shared" si="11"/>
        <v>24230.039062499996</v>
      </c>
      <c r="U20" s="37">
        <f t="shared" ca="1" si="12"/>
        <v>8076.6796874999991</v>
      </c>
      <c r="V20" s="37">
        <f t="shared" ca="1" si="13"/>
        <v>0</v>
      </c>
      <c r="W20" s="37">
        <f t="shared" ca="1" si="14"/>
        <v>24230.039062499996</v>
      </c>
      <c r="X20" s="37">
        <f t="shared" ca="1" si="15"/>
        <v>8076.6796874999991</v>
      </c>
      <c r="Y20" s="37">
        <f t="shared" ca="1" si="16"/>
        <v>0</v>
      </c>
      <c r="Z20" s="37">
        <f t="shared" ca="1" si="17"/>
        <v>32306.718749999996</v>
      </c>
      <c r="AA20" s="111">
        <f t="shared" ca="1" si="18"/>
        <v>2583470.3602842721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52</v>
      </c>
      <c r="E21" s="49">
        <f>HLOOKUP($B$6,'RetireUp Market Returns'!A:CT,(1+$B$7+C21),FALSE)</f>
        <v>6.4100000000000004E-2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2583470.3602842721</v>
      </c>
      <c r="K21" s="37">
        <f ca="1">J21*E21</f>
        <v>165600.45009422186</v>
      </c>
      <c r="L21" s="37">
        <f ca="1">J21+K21</f>
        <v>2749070.8103784937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2749070.8103784937</v>
      </c>
      <c r="R21" s="37">
        <f t="shared" ca="1" si="9"/>
        <v>33114.386718749993</v>
      </c>
      <c r="S21" s="37">
        <f t="shared" ca="1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ca="1" si="13"/>
        <v>0</v>
      </c>
      <c r="W21" s="37">
        <f t="shared" ca="1" si="14"/>
        <v>24835.790039062496</v>
      </c>
      <c r="X21" s="37">
        <f t="shared" ca="1" si="15"/>
        <v>8278.5966796874964</v>
      </c>
      <c r="Y21" s="37">
        <f t="shared" ca="1" si="16"/>
        <v>0</v>
      </c>
      <c r="Z21" s="37">
        <f t="shared" ca="1" si="17"/>
        <v>33114.386718749993</v>
      </c>
      <c r="AA21" s="111">
        <f t="shared" ca="1" si="18"/>
        <v>2782185.1970972437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53</v>
      </c>
      <c r="E22" s="49">
        <f>HLOOKUP($B$6,'RetireUp Market Returns'!A:CT,(1+$B$7+C22),FALSE)</f>
        <v>6.54E-2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2782185.1970972437</v>
      </c>
      <c r="K22" s="37">
        <f t="shared" ref="K22:K54" ca="1" si="20">J22*E22</f>
        <v>181954.91189015974</v>
      </c>
      <c r="L22" s="37">
        <f t="shared" ref="L22:L54" ca="1" si="21">J22+K22</f>
        <v>2964140.1089874036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2964140.1089874036</v>
      </c>
      <c r="R22" s="37">
        <f t="shared" ca="1" si="9"/>
        <v>33942.24638671874</v>
      </c>
      <c r="S22" s="37">
        <f t="shared" ca="1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ca="1" si="13"/>
        <v>0</v>
      </c>
      <c r="W22" s="37">
        <f t="shared" ca="1" si="14"/>
        <v>25456.684790039053</v>
      </c>
      <c r="X22" s="37">
        <f t="shared" ca="1" si="15"/>
        <v>8485.561596679685</v>
      </c>
      <c r="Y22" s="37">
        <f t="shared" ca="1" si="16"/>
        <v>0</v>
      </c>
      <c r="Z22" s="37">
        <f t="shared" ca="1" si="17"/>
        <v>33942.24638671874</v>
      </c>
      <c r="AA22" s="111">
        <f t="shared" ca="1" si="18"/>
        <v>2998082.355374122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54</v>
      </c>
      <c r="E23" s="49">
        <f>HLOOKUP($B$6,'RetireUp Market Returns'!A:CT,(1+$B$7+C23),FALSE)</f>
        <v>8.0699999999999994E-2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2998082.355374122</v>
      </c>
      <c r="K23" s="37">
        <f t="shared" ca="1" si="20"/>
        <v>241945.24607869162</v>
      </c>
      <c r="L23" s="37">
        <f t="shared" ca="1" si="21"/>
        <v>3240027.6014528135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3240027.6014528135</v>
      </c>
      <c r="R23" s="37">
        <f t="shared" ca="1" si="9"/>
        <v>34790.802546386709</v>
      </c>
      <c r="S23" s="37">
        <f t="shared" ca="1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ca="1" si="13"/>
        <v>0</v>
      </c>
      <c r="W23" s="37">
        <f t="shared" ca="1" si="14"/>
        <v>26093.101909790028</v>
      </c>
      <c r="X23" s="37">
        <f t="shared" ca="1" si="15"/>
        <v>8697.7006365966772</v>
      </c>
      <c r="Y23" s="37">
        <f t="shared" ca="1" si="16"/>
        <v>0</v>
      </c>
      <c r="Z23" s="37">
        <f t="shared" ca="1" si="17"/>
        <v>34790.802546386709</v>
      </c>
      <c r="AA23" s="111">
        <f t="shared" ca="1" si="18"/>
        <v>3274818.4039992006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55</v>
      </c>
      <c r="E24" s="49">
        <f>HLOOKUP($B$6,'RetireUp Market Returns'!A:CT,(1+$B$7+C24),FALSE)</f>
        <v>-3.9300000000000002E-2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3274818.4039992006</v>
      </c>
      <c r="K24" s="37">
        <f t="shared" ca="1" si="20"/>
        <v>-128700.36327716858</v>
      </c>
      <c r="L24" s="37">
        <f t="shared" ca="1" si="21"/>
        <v>3146118.0407220321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3146118.0407220321</v>
      </c>
      <c r="R24" s="37">
        <f t="shared" ca="1" si="9"/>
        <v>35660.572610046373</v>
      </c>
      <c r="S24" s="37">
        <f t="shared" ca="1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ca="1" si="13"/>
        <v>0</v>
      </c>
      <c r="W24" s="37">
        <f t="shared" ca="1" si="14"/>
        <v>26745.429457534781</v>
      </c>
      <c r="X24" s="37">
        <f t="shared" ca="1" si="15"/>
        <v>8915.1431525115913</v>
      </c>
      <c r="Y24" s="37">
        <f t="shared" ca="1" si="16"/>
        <v>0</v>
      </c>
      <c r="Z24" s="37">
        <f t="shared" ca="1" si="17"/>
        <v>35660.572610046373</v>
      </c>
      <c r="AA24" s="111">
        <f t="shared" ca="1" si="18"/>
        <v>3181778.6133320783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56</v>
      </c>
      <c r="E25" s="49">
        <f>HLOOKUP($B$6,'RetireUp Market Returns'!A:CT,(1+$B$7+C25),FALSE)</f>
        <v>9.7999999999999997E-3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3181778.6133320783</v>
      </c>
      <c r="K25" s="37">
        <f t="shared" ca="1" si="20"/>
        <v>31181.430410654368</v>
      </c>
      <c r="L25" s="37">
        <f t="shared" ca="1" si="21"/>
        <v>3212960.0437427326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0</v>
      </c>
      <c r="P25" s="37">
        <f t="shared" ca="1" si="7"/>
        <v>0</v>
      </c>
      <c r="Q25" s="37">
        <f t="shared" ca="1" si="8"/>
        <v>3212960.0437427326</v>
      </c>
      <c r="R25" s="37">
        <f t="shared" ca="1" si="9"/>
        <v>36552.086925297532</v>
      </c>
      <c r="S25" s="37">
        <f t="shared" ca="1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ca="1" si="13"/>
        <v>0</v>
      </c>
      <c r="W25" s="37">
        <f t="shared" ca="1" si="14"/>
        <v>27414.065193973147</v>
      </c>
      <c r="X25" s="37">
        <f t="shared" ca="1" si="15"/>
        <v>9138.0217313243829</v>
      </c>
      <c r="Y25" s="37">
        <f t="shared" ca="1" si="16"/>
        <v>0</v>
      </c>
      <c r="Z25" s="37">
        <f t="shared" ca="1" si="17"/>
        <v>36552.086925297532</v>
      </c>
      <c r="AA25" s="111">
        <f t="shared" ca="1" si="18"/>
        <v>3249512.1306680301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57</v>
      </c>
      <c r="E26" s="49">
        <f>HLOOKUP($B$6,'RetireUp Market Returns'!A:CT,(1+$B$7+C26),FALSE)</f>
        <v>5.1299999999999998E-2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3249512.1306680301</v>
      </c>
      <c r="K26" s="37">
        <f t="shared" ca="1" si="20"/>
        <v>166699.97230326993</v>
      </c>
      <c r="L26" s="37">
        <f t="shared" ca="1" si="21"/>
        <v>3416212.1029713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0</v>
      </c>
      <c r="P26" s="37">
        <f t="shared" ca="1" si="7"/>
        <v>0</v>
      </c>
      <c r="Q26" s="37">
        <f t="shared" ca="1" si="8"/>
        <v>3416212.1029713</v>
      </c>
      <c r="R26" s="37">
        <f t="shared" ca="1" si="9"/>
        <v>37465.889098429965</v>
      </c>
      <c r="S26" s="37">
        <f t="shared" ca="1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ca="1" si="13"/>
        <v>0</v>
      </c>
      <c r="W26" s="37">
        <f t="shared" ca="1" si="14"/>
        <v>28099.416823822474</v>
      </c>
      <c r="X26" s="37">
        <f t="shared" ca="1" si="15"/>
        <v>9366.4722746074913</v>
      </c>
      <c r="Y26" s="37">
        <f t="shared" ca="1" si="16"/>
        <v>0</v>
      </c>
      <c r="Z26" s="37">
        <f t="shared" ca="1" si="17"/>
        <v>37465.889098429965</v>
      </c>
      <c r="AA26" s="111">
        <f t="shared" ca="1" si="18"/>
        <v>3453677.9920697301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58</v>
      </c>
      <c r="E27" s="49">
        <f>HLOOKUP($B$6,'RetireUp Market Returns'!A:CT,(1+$B$7+C27),FALSE)</f>
        <v>8.5699999999999998E-2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3453677.9920697301</v>
      </c>
      <c r="K27" s="37">
        <f t="shared" ca="1" si="20"/>
        <v>295980.20392037585</v>
      </c>
      <c r="L27" s="37">
        <f t="shared" ca="1" si="21"/>
        <v>3749658.1959901061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0</v>
      </c>
      <c r="P27" s="37">
        <f t="shared" ca="1" si="7"/>
        <v>0</v>
      </c>
      <c r="Q27" s="37">
        <f t="shared" ca="1" si="8"/>
        <v>3749658.1959901061</v>
      </c>
      <c r="R27" s="37">
        <f t="shared" ca="1" si="9"/>
        <v>38402.536325890709</v>
      </c>
      <c r="S27" s="37">
        <f t="shared" ca="1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ca="1" si="13"/>
        <v>0</v>
      </c>
      <c r="W27" s="37">
        <f t="shared" ca="1" si="14"/>
        <v>28801.902244418034</v>
      </c>
      <c r="X27" s="37">
        <f t="shared" ca="1" si="15"/>
        <v>9600.6340814726755</v>
      </c>
      <c r="Y27" s="37">
        <f t="shared" ca="1" si="16"/>
        <v>0</v>
      </c>
      <c r="Z27" s="37">
        <f t="shared" ca="1" si="17"/>
        <v>38402.536325890709</v>
      </c>
      <c r="AA27" s="111">
        <f t="shared" ca="1" si="18"/>
        <v>3788060.7323159967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59</v>
      </c>
      <c r="E28" s="49">
        <f>HLOOKUP($B$6,'RetireUp Market Returns'!A:CT,(1+$B$7+C28),FALSE)</f>
        <v>5.21E-2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3788060.7323159967</v>
      </c>
      <c r="K28" s="37">
        <f t="shared" ca="1" si="20"/>
        <v>197357.96415366343</v>
      </c>
      <c r="L28" s="37">
        <f t="shared" ca="1" si="21"/>
        <v>3985418.6964696599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0</v>
      </c>
      <c r="P28" s="37">
        <f t="shared" ca="1" si="7"/>
        <v>0</v>
      </c>
      <c r="Q28" s="37">
        <f t="shared" ca="1" si="8"/>
        <v>3985418.6964696599</v>
      </c>
      <c r="R28" s="37">
        <f t="shared" ca="1" si="9"/>
        <v>39362.599734037976</v>
      </c>
      <c r="S28" s="37">
        <f t="shared" ca="1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ca="1" si="13"/>
        <v>0</v>
      </c>
      <c r="W28" s="37">
        <f t="shared" ca="1" si="14"/>
        <v>29521.949800528484</v>
      </c>
      <c r="X28" s="37">
        <f t="shared" ca="1" si="15"/>
        <v>9840.6499335094923</v>
      </c>
      <c r="Y28" s="37">
        <f t="shared" ca="1" si="16"/>
        <v>0</v>
      </c>
      <c r="Z28" s="37">
        <f t="shared" ca="1" si="17"/>
        <v>39362.599734037976</v>
      </c>
      <c r="AA28" s="111">
        <f t="shared" ca="1" si="18"/>
        <v>4024781.296203698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60</v>
      </c>
      <c r="E29" s="49">
        <f>HLOOKUP($B$6,'RetireUp Market Returns'!A:CT,(1+$B$7+C29),FALSE)</f>
        <v>6.4000000000000001E-2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4024781.296203698</v>
      </c>
      <c r="K29" s="37">
        <f t="shared" ca="1" si="20"/>
        <v>257586.00295703669</v>
      </c>
      <c r="L29" s="37">
        <f t="shared" ca="1" si="21"/>
        <v>4282367.2991607348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0</v>
      </c>
      <c r="P29" s="37">
        <f t="shared" ca="1" si="7"/>
        <v>0</v>
      </c>
      <c r="Q29" s="37">
        <f t="shared" ca="1" si="8"/>
        <v>4282367.2991607348</v>
      </c>
      <c r="R29" s="37">
        <f t="shared" ca="1" si="9"/>
        <v>40346.664727388925</v>
      </c>
      <c r="S29" s="37">
        <f t="shared" ca="1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ca="1" si="13"/>
        <v>0</v>
      </c>
      <c r="W29" s="37">
        <f t="shared" ca="1" si="14"/>
        <v>30259.998545541694</v>
      </c>
      <c r="X29" s="37">
        <f t="shared" ca="1" si="15"/>
        <v>10086.666181847231</v>
      </c>
      <c r="Y29" s="37">
        <f t="shared" ca="1" si="16"/>
        <v>0</v>
      </c>
      <c r="Z29" s="37">
        <f t="shared" ca="1" si="17"/>
        <v>40346.664727388925</v>
      </c>
      <c r="AA29" s="111">
        <f t="shared" ca="1" si="18"/>
        <v>4322713.9638881236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61</v>
      </c>
      <c r="E30" s="49">
        <f>HLOOKUP($B$6,'RetireUp Market Returns'!A:CT,(1+$B$7+C30),FALSE)</f>
        <v>2.4899999999999999E-2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4322713.9638881236</v>
      </c>
      <c r="K30" s="37">
        <f t="shared" ca="1" si="20"/>
        <v>107635.57770081428</v>
      </c>
      <c r="L30" s="37">
        <f t="shared" ca="1" si="21"/>
        <v>4430349.5415889379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0</v>
      </c>
      <c r="P30" s="37">
        <f t="shared" ca="1" si="7"/>
        <v>0</v>
      </c>
      <c r="Q30" s="37">
        <f t="shared" ca="1" si="8"/>
        <v>4430349.5415889379</v>
      </c>
      <c r="R30" s="37">
        <f t="shared" ca="1" si="9"/>
        <v>41355.33134557365</v>
      </c>
      <c r="S30" s="37">
        <f t="shared" ca="1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ca="1" si="13"/>
        <v>0</v>
      </c>
      <c r="W30" s="37">
        <f t="shared" ca="1" si="14"/>
        <v>31016.498509180234</v>
      </c>
      <c r="X30" s="37">
        <f t="shared" ca="1" si="15"/>
        <v>10338.832836393412</v>
      </c>
      <c r="Y30" s="37">
        <f t="shared" ca="1" si="16"/>
        <v>0</v>
      </c>
      <c r="Z30" s="37">
        <f t="shared" ca="1" si="17"/>
        <v>41355.33134557365</v>
      </c>
      <c r="AA30" s="111">
        <f t="shared" ca="1" si="18"/>
        <v>4471704.8729345109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62</v>
      </c>
      <c r="E31" s="49">
        <f>HLOOKUP($B$6,'RetireUp Market Returns'!A:CT,(1+$B$7+C31),FALSE)</f>
        <v>4.5100000000000001E-2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4471704.8729345109</v>
      </c>
      <c r="K31" s="37">
        <f t="shared" ca="1" si="20"/>
        <v>201673.88976934645</v>
      </c>
      <c r="L31" s="37">
        <f t="shared" ca="1" si="21"/>
        <v>4673378.7627038574</v>
      </c>
      <c r="M31" s="34" t="str">
        <f ca="1"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ca="1" si="22"/>
        <v>0</v>
      </c>
      <c r="O31" s="37">
        <f t="shared" si="6"/>
        <v>0</v>
      </c>
      <c r="P31" s="37">
        <f t="shared" ca="1" si="7"/>
        <v>0</v>
      </c>
      <c r="Q31" s="37">
        <f t="shared" ca="1" si="8"/>
        <v>4673378.7627038574</v>
      </c>
      <c r="R31" s="37">
        <f t="shared" ca="1" si="9"/>
        <v>42389.214629212984</v>
      </c>
      <c r="S31" s="37">
        <f t="shared" ca="1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ca="1" si="13"/>
        <v>0</v>
      </c>
      <c r="W31" s="37">
        <f t="shared" ca="1" si="14"/>
        <v>31791.910971909736</v>
      </c>
      <c r="X31" s="37">
        <f t="shared" ca="1" si="15"/>
        <v>10597.303657303246</v>
      </c>
      <c r="Y31" s="37">
        <f t="shared" ca="1" si="16"/>
        <v>0</v>
      </c>
      <c r="Z31" s="37">
        <f t="shared" ca="1" si="17"/>
        <v>42389.214629212984</v>
      </c>
      <c r="AA31" s="111">
        <f t="shared" ca="1" si="18"/>
        <v>4715767.9773330707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63</v>
      </c>
      <c r="E32" s="49">
        <f>HLOOKUP($B$6,'RetireUp Market Returns'!A:CT,(1+$B$7+C32),FALSE)</f>
        <v>2.1700000000000001E-2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4715767.9773330707</v>
      </c>
      <c r="K32" s="37">
        <f t="shared" ca="1" si="20"/>
        <v>102332.16510812764</v>
      </c>
      <c r="L32" s="37">
        <f t="shared" ca="1" si="21"/>
        <v>4818100.1424411982</v>
      </c>
      <c r="M32" s="34" t="str">
        <f ca="1"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ca="1" si="22"/>
        <v>0</v>
      </c>
      <c r="O32" s="37">
        <f t="shared" si="6"/>
        <v>0</v>
      </c>
      <c r="P32" s="37">
        <f t="shared" ca="1" si="7"/>
        <v>0</v>
      </c>
      <c r="Q32" s="37">
        <f t="shared" ca="1" si="8"/>
        <v>4818100.1424411982</v>
      </c>
      <c r="R32" s="37">
        <f t="shared" ca="1" si="9"/>
        <v>43448.944994943318</v>
      </c>
      <c r="S32" s="37">
        <f t="shared" ca="1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ca="1" si="13"/>
        <v>0</v>
      </c>
      <c r="W32" s="37">
        <f t="shared" ca="1" si="14"/>
        <v>32586.708746207485</v>
      </c>
      <c r="X32" s="37">
        <f t="shared" ca="1" si="15"/>
        <v>10862.23624873583</v>
      </c>
      <c r="Y32" s="37">
        <f t="shared" ca="1" si="16"/>
        <v>0</v>
      </c>
      <c r="Z32" s="37">
        <f t="shared" ca="1" si="17"/>
        <v>43448.944994943318</v>
      </c>
      <c r="AA32" s="111">
        <f t="shared" ca="1" si="18"/>
        <v>4861549.0874361424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ref="D33:D51" si="23">IF(D32="-","-",IF(D32+1&gt;B$4,"-",D32+1))</f>
        <v>64</v>
      </c>
      <c r="E33" s="49">
        <f>HLOOKUP($B$6,'RetireUp Market Returns'!A:CT,(1+$B$7+C33),FALSE)</f>
        <v>0.1318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4861549.0874361424</v>
      </c>
      <c r="K33" s="37">
        <f t="shared" ca="1" si="20"/>
        <v>640752.16972408362</v>
      </c>
      <c r="L33" s="37">
        <f t="shared" ca="1" si="21"/>
        <v>5502301.2571602259</v>
      </c>
      <c r="M33" s="34" t="str">
        <f ca="1"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ca="1" si="22"/>
        <v>0</v>
      </c>
      <c r="O33" s="37">
        <f t="shared" si="6"/>
        <v>0</v>
      </c>
      <c r="P33" s="37">
        <f t="shared" ca="1" si="7"/>
        <v>0</v>
      </c>
      <c r="Q33" s="37">
        <f t="shared" ca="1" si="8"/>
        <v>5502301.2571602259</v>
      </c>
      <c r="R33" s="37">
        <f t="shared" ca="1" si="9"/>
        <v>44535.16861981689</v>
      </c>
      <c r="S33" s="37">
        <f t="shared" ca="1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ca="1" si="13"/>
        <v>0</v>
      </c>
      <c r="W33" s="37">
        <f t="shared" ca="1" si="14"/>
        <v>33401.376464862667</v>
      </c>
      <c r="X33" s="37">
        <f t="shared" ca="1" si="15"/>
        <v>11133.792154954222</v>
      </c>
      <c r="Y33" s="37">
        <f t="shared" ca="1" si="16"/>
        <v>0</v>
      </c>
      <c r="Z33" s="37">
        <f t="shared" ca="1" si="17"/>
        <v>44535.16861981689</v>
      </c>
      <c r="AA33" s="111">
        <f t="shared" ca="1" si="18"/>
        <v>5546836.4257800421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23"/>
        <v>65</v>
      </c>
      <c r="E34" s="49">
        <f>HLOOKUP($B$6,'RetireUp Market Returns'!A:CT,(1+$B$7+C34),FALSE)</f>
        <v>-5.3999999999999999E-2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5546836.4257800421</v>
      </c>
      <c r="K34" s="37">
        <f t="shared" ca="1" si="20"/>
        <v>-299529.16699212225</v>
      </c>
      <c r="L34" s="37">
        <f t="shared" ca="1" si="21"/>
        <v>5247307.2587879198</v>
      </c>
      <c r="M34" s="34" t="str">
        <f ca="1"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ca="1" si="22"/>
        <v>0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5095145.4326702124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34236.410876484231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5095145.4326702124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23"/>
        <v>66</v>
      </c>
      <c r="E35" s="49">
        <f>HLOOKUP($B$6,'RetireUp Market Returns'!A:CT,(1+$B$7+C35),FALSE)</f>
        <v>0.1062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5095145.4326702124</v>
      </c>
      <c r="K35" s="37">
        <f t="shared" ca="1" si="20"/>
        <v>541104.44494957651</v>
      </c>
      <c r="L35" s="37">
        <f t="shared" ca="1" si="21"/>
        <v>5636249.877619789</v>
      </c>
      <c r="M35" s="34" t="str">
        <f ca="1"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ca="1" si="22"/>
        <v>0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5480284.0058491388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35092.321148396339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5480284.0058491388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23"/>
        <v>67</v>
      </c>
      <c r="E36" s="49">
        <f>HLOOKUP($B$6,'RetireUp Market Returns'!A:CT,(1+$B$7+C36),FALSE)</f>
        <v>3.6700000000000003E-2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5480284.0058491388</v>
      </c>
      <c r="K36" s="37">
        <f t="shared" ca="1" si="20"/>
        <v>201126.42301466342</v>
      </c>
      <c r="L36" s="37">
        <f t="shared" ca="1" si="21"/>
        <v>5681410.428863802</v>
      </c>
      <c r="M36" s="34" t="str">
        <f ca="1"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ca="1" si="22"/>
        <v>0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5521545.4102988858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35969.629177106246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5521545.4102988858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23"/>
        <v>68</v>
      </c>
      <c r="E37" s="49">
        <f>HLOOKUP($B$6,'RetireUp Market Returns'!A:CT,(1+$B$7+C37),FALSE)</f>
        <v>7.2300000000000003E-2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5521545.4102988858</v>
      </c>
      <c r="K37" s="37">
        <f t="shared" ca="1" si="20"/>
        <v>399207.73316460947</v>
      </c>
      <c r="L37" s="37">
        <f t="shared" ca="1" si="21"/>
        <v>5920753.1434634952</v>
      </c>
      <c r="M37" s="34" t="str">
        <f ca="1"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ca="1" si="22"/>
        <v>0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5756891.4994344553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36868.869906533902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5756891.4994344553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23"/>
        <v>69</v>
      </c>
      <c r="E38" s="49">
        <f>HLOOKUP($B$6,'RetireUp Market Returns'!A:CT,(1+$B$7+C38),FALSE)</f>
        <v>5.4199999999999998E-2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5756891.4994344553</v>
      </c>
      <c r="K38" s="37">
        <f t="shared" ca="1" si="20"/>
        <v>312023.51926934748</v>
      </c>
      <c r="L38" s="37">
        <f t="shared" ca="1" si="21"/>
        <v>6068915.0187038025</v>
      </c>
      <c r="M38" s="34" t="str">
        <f ca="1"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ca="1" si="22"/>
        <v>0</v>
      </c>
      <c r="O38" s="37">
        <f t="shared" si="6"/>
        <v>167958.18512976554</v>
      </c>
      <c r="P38" s="37">
        <f t="shared" ca="1" si="7"/>
        <v>167958.18512976554</v>
      </c>
      <c r="Q38" s="37">
        <f t="shared" ca="1" si="8"/>
        <v>5900956.8335740371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37790.59165419724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5900956.8335740371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23"/>
        <v>70</v>
      </c>
      <c r="E39" s="49">
        <f>HLOOKUP($B$6,'RetireUp Market Returns'!A:CT,(1+$B$7+C39),FALSE)</f>
        <v>4.2700000000000002E-2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5900956.8335740371</v>
      </c>
      <c r="K39" s="37">
        <f t="shared" ca="1" si="20"/>
        <v>251970.8567936114</v>
      </c>
      <c r="L39" s="37">
        <f t="shared" ca="1" si="21"/>
        <v>6152927.6903676484</v>
      </c>
      <c r="M39" s="34" t="str">
        <f ca="1"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ca="1" si="22"/>
        <v>0</v>
      </c>
      <c r="O39" s="37">
        <f t="shared" si="6"/>
        <v>172157.13975800967</v>
      </c>
      <c r="P39" s="37">
        <f t="shared" ca="1" si="7"/>
        <v>172157.13975800967</v>
      </c>
      <c r="Q39" s="37">
        <f t="shared" ca="1" si="8"/>
        <v>5980770.5506096389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38735.35644555217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5980770.5506096389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23"/>
        <v>71</v>
      </c>
      <c r="E40" s="49">
        <f>HLOOKUP($B$6,'RetireUp Market Returns'!A:CT,(1+$B$7+C40),FALSE)</f>
        <v>5.9299999999999999E-2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5980770.5506096389</v>
      </c>
      <c r="K40" s="37">
        <f t="shared" ca="1" si="20"/>
        <v>354659.69365115155</v>
      </c>
      <c r="L40" s="37">
        <f t="shared" ca="1" si="21"/>
        <v>6335430.2442607908</v>
      </c>
      <c r="M40" s="34" t="str">
        <f ca="1"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ca="1" si="22"/>
        <v>0</v>
      </c>
      <c r="O40" s="37">
        <f t="shared" si="6"/>
        <v>176461.06825195992</v>
      </c>
      <c r="P40" s="37">
        <f t="shared" ca="1" si="7"/>
        <v>176461.06825195992</v>
      </c>
      <c r="Q40" s="37">
        <f t="shared" ca="1" si="8"/>
        <v>6158969.1760088308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39703.740356690978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6158969.1760088308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ref="D41:D48" si="24">IF(D40="-","-",IF(D40+1&gt;B$4,"-",D40+1))</f>
        <v>72</v>
      </c>
      <c r="E41" s="49">
        <f>HLOOKUP($B$6,'RetireUp Market Returns'!A:CT,(1+$B$7+C41),FALSE)</f>
        <v>5.1999999999999998E-2</v>
      </c>
      <c r="F41" s="49">
        <f t="shared" si="4"/>
        <v>2.5000000000000001E-2</v>
      </c>
      <c r="G41" s="112">
        <f t="shared" ref="G41:G48" si="25">G40*(1+F41)</f>
        <v>1.8087259495825871</v>
      </c>
      <c r="H41" s="37">
        <f t="shared" si="5"/>
        <v>160843.72494752251</v>
      </c>
      <c r="I41" s="6"/>
      <c r="J41" s="111">
        <f ca="1">IF(C41=1,#REF!,AA40)</f>
        <v>6158969.1760088308</v>
      </c>
      <c r="K41" s="37">
        <f t="shared" ref="K41:K48" ca="1" si="26">J41*E41</f>
        <v>320266.39715245919</v>
      </c>
      <c r="L41" s="37">
        <f t="shared" ref="L41:L48" ca="1" si="27">J41+K41</f>
        <v>6479235.57316129</v>
      </c>
      <c r="M41" s="34" t="str">
        <f ca="1"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ref="N41:N48" ca="1" si="28">IF($M41="-",0,J41/$M41)</f>
        <v>0</v>
      </c>
      <c r="O41" s="37">
        <f t="shared" si="6"/>
        <v>180872.59495825888</v>
      </c>
      <c r="P41" s="37">
        <f t="shared" ca="1" si="7"/>
        <v>180872.59495825888</v>
      </c>
      <c r="Q41" s="37">
        <f t="shared" ca="1" si="8"/>
        <v>6298362.9782030312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40696.333865608249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6298362.9782030312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24"/>
        <v>73</v>
      </c>
      <c r="E42" s="49">
        <f>HLOOKUP($B$6,'RetireUp Market Returns'!A:CT,(1+$B$7+C42),FALSE)</f>
        <v>-2.8000000000000001E-2</v>
      </c>
      <c r="F42" s="49">
        <f t="shared" si="4"/>
        <v>2.5000000000000001E-2</v>
      </c>
      <c r="G42" s="112">
        <f t="shared" si="25"/>
        <v>1.8539440983221516</v>
      </c>
      <c r="H42" s="37">
        <f t="shared" si="5"/>
        <v>164060.59944647294</v>
      </c>
      <c r="I42" s="6"/>
      <c r="J42" s="111">
        <f ca="1">IF(C42=1,#REF!,AA41)</f>
        <v>6298362.9782030312</v>
      </c>
      <c r="K42" s="37">
        <f t="shared" ca="1" si="26"/>
        <v>-176354.16338968487</v>
      </c>
      <c r="L42" s="37">
        <f t="shared" ca="1" si="27"/>
        <v>6122008.8148133466</v>
      </c>
      <c r="M42" s="34" t="str">
        <f ca="1"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ca="1" si="28"/>
        <v>0</v>
      </c>
      <c r="O42" s="37">
        <f t="shared" si="6"/>
        <v>185394.40983221534</v>
      </c>
      <c r="P42" s="37">
        <f t="shared" ca="1" si="7"/>
        <v>185394.40983221534</v>
      </c>
      <c r="Q42" s="37">
        <f t="shared" ca="1" si="8"/>
        <v>5936614.4049811317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41713.74221224845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5936614.4049811317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24"/>
        <v>74</v>
      </c>
      <c r="E43" s="49">
        <f>HLOOKUP($B$6,'RetireUp Market Returns'!A:CT,(1+$B$7+C43),FALSE)</f>
        <v>6.4000000000000001E-2</v>
      </c>
      <c r="F43" s="49">
        <f t="shared" si="4"/>
        <v>2.5000000000000001E-2</v>
      </c>
      <c r="G43" s="112">
        <f t="shared" si="25"/>
        <v>1.9002927007802053</v>
      </c>
      <c r="H43" s="37">
        <f t="shared" si="5"/>
        <v>167341.81143540243</v>
      </c>
      <c r="I43" s="6"/>
      <c r="J43" s="111">
        <f ca="1">IF(C43=1,#REF!,AA42)</f>
        <v>5936614.4049811317</v>
      </c>
      <c r="K43" s="37">
        <f t="shared" ca="1" si="26"/>
        <v>379943.32191879244</v>
      </c>
      <c r="L43" s="37">
        <f t="shared" ca="1" si="27"/>
        <v>6316557.7268999238</v>
      </c>
      <c r="M43" s="34" t="str">
        <f ca="1"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ca="1" si="28"/>
        <v>0</v>
      </c>
      <c r="O43" s="37">
        <f t="shared" si="6"/>
        <v>190029.27007802069</v>
      </c>
      <c r="P43" s="37">
        <f t="shared" ca="1" si="7"/>
        <v>190029.27007802069</v>
      </c>
      <c r="Q43" s="37">
        <f t="shared" ca="1" si="8"/>
        <v>6126528.4568219027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42756.585767554658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6126528.4568219027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24"/>
        <v>75</v>
      </c>
      <c r="E44" s="49">
        <f>HLOOKUP($B$6,'RetireUp Market Returns'!A:CT,(1+$B$7+C44),FALSE)</f>
        <v>4.3299999999999998E-2</v>
      </c>
      <c r="F44" s="49">
        <f t="shared" si="4"/>
        <v>2.5000000000000001E-2</v>
      </c>
      <c r="G44" s="112">
        <f t="shared" si="25"/>
        <v>1.9478000182997102</v>
      </c>
      <c r="H44" s="37">
        <f t="shared" si="5"/>
        <v>170688.64766411044</v>
      </c>
      <c r="I44" s="6"/>
      <c r="J44" s="111">
        <f ca="1">IF(C44=1,#REF!,AA43)</f>
        <v>6126528.4568219027</v>
      </c>
      <c r="K44" s="37">
        <f t="shared" ca="1" si="26"/>
        <v>265278.68218038836</v>
      </c>
      <c r="L44" s="37">
        <f t="shared" ca="1" si="27"/>
        <v>6391807.1390022915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24.6</v>
      </c>
      <c r="N44" s="37">
        <f t="shared" ca="1" si="28"/>
        <v>249045.87222853262</v>
      </c>
      <c r="O44" s="37">
        <f t="shared" si="6"/>
        <v>194780.00182997121</v>
      </c>
      <c r="P44" s="37">
        <f t="shared" ca="1" si="7"/>
        <v>249045.87222853262</v>
      </c>
      <c r="Q44" s="37">
        <f t="shared" ca="1" si="8"/>
        <v>6142761.2667737585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43825.500411743524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6142761.2667737585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24"/>
        <v>76</v>
      </c>
      <c r="E45" s="49">
        <f>HLOOKUP($B$6,'RetireUp Market Returns'!A:CT,(1+$B$7+C45),FALSE)</f>
        <v>6.3299999999999995E-2</v>
      </c>
      <c r="F45" s="49">
        <f t="shared" si="4"/>
        <v>2.5000000000000001E-2</v>
      </c>
      <c r="G45" s="112">
        <f t="shared" si="25"/>
        <v>1.9964950187572028</v>
      </c>
      <c r="H45" s="37">
        <f t="shared" si="5"/>
        <v>174102.42061739269</v>
      </c>
      <c r="I45" s="6"/>
      <c r="J45" s="111">
        <f ca="1">IF(C45=1,#REF!,AA44)</f>
        <v>6142761.2667737585</v>
      </c>
      <c r="K45" s="37">
        <f t="shared" ca="1" si="26"/>
        <v>388836.7881867789</v>
      </c>
      <c r="L45" s="37">
        <f t="shared" ca="1" si="27"/>
        <v>6531598.0549605377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23.7</v>
      </c>
      <c r="N45" s="37">
        <f t="shared" ca="1" si="28"/>
        <v>259188.23910437801</v>
      </c>
      <c r="O45" s="37">
        <f t="shared" si="6"/>
        <v>199649.50187572048</v>
      </c>
      <c r="P45" s="37">
        <f t="shared" ca="1" si="7"/>
        <v>259188.23910437801</v>
      </c>
      <c r="Q45" s="37">
        <f t="shared" ca="1" si="8"/>
        <v>6272409.8158561597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44921.137922037109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6272409.8158561597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24"/>
        <v>77</v>
      </c>
      <c r="E46" s="49">
        <f>HLOOKUP($B$6,'RetireUp Market Returns'!A:CT,(1+$B$7+C46),FALSE)</f>
        <v>3.0099999999999998E-2</v>
      </c>
      <c r="F46" s="49">
        <f t="shared" si="4"/>
        <v>2.5000000000000001E-2</v>
      </c>
      <c r="G46" s="112">
        <f t="shared" si="25"/>
        <v>2.0464073942261325</v>
      </c>
      <c r="H46" s="37">
        <f t="shared" si="5"/>
        <v>177584.46902974052</v>
      </c>
      <c r="I46" s="6"/>
      <c r="J46" s="111">
        <f ca="1">IF(C46=1,#REF!,AA45)</f>
        <v>6272409.8158561597</v>
      </c>
      <c r="K46" s="37">
        <f t="shared" ca="1" si="26"/>
        <v>188799.53545727039</v>
      </c>
      <c r="L46" s="37">
        <f t="shared" ca="1" si="27"/>
        <v>6461209.3513134299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22.9</v>
      </c>
      <c r="N46" s="37">
        <f t="shared" ca="1" si="28"/>
        <v>273904.35877101135</v>
      </c>
      <c r="O46" s="37">
        <f t="shared" si="6"/>
        <v>204640.73942261352</v>
      </c>
      <c r="P46" s="37">
        <f t="shared" ca="1" si="7"/>
        <v>273904.35877101135</v>
      </c>
      <c r="Q46" s="37">
        <f t="shared" ca="1" si="8"/>
        <v>6187304.9925424187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46044.166370088038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6187304.9925424187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>
        <f t="shared" si="24"/>
        <v>78</v>
      </c>
      <c r="E47" s="49">
        <f>HLOOKUP($B$6,'RetireUp Market Returns'!A:CT,(1+$B$7+C47),FALSE)</f>
        <v>7.3499999999999996E-2</v>
      </c>
      <c r="F47" s="49">
        <f t="shared" si="4"/>
        <v>2.5000000000000001E-2</v>
      </c>
      <c r="G47" s="112">
        <f t="shared" si="25"/>
        <v>2.0975675790817858</v>
      </c>
      <c r="H47" s="37">
        <f t="shared" si="5"/>
        <v>181136.15841033534</v>
      </c>
      <c r="I47" s="6"/>
      <c r="J47" s="111">
        <f ca="1">IF(C47=1,#REF!,AA46)</f>
        <v>6187304.9925424187</v>
      </c>
      <c r="K47" s="37">
        <f t="shared" ca="1" si="26"/>
        <v>454766.91695186775</v>
      </c>
      <c r="L47" s="37">
        <f t="shared" ca="1" si="27"/>
        <v>6642071.9094942864</v>
      </c>
      <c r="M47" s="34">
        <f ca="1">IF(D47="-","-",IF($F$4="Roth","-",IF($E$3="Health Savings Account","-",IF(AND(A47=2033,D47=74),VLOOKUP(D47,Tables!G:H,2,FALSE),IF(AND(A47&gt;2032,D47&lt;75),"-",IF(D47&lt;73,"-",VLOOKUP(D47,Tables!G:H,2,FALSE)))))))</f>
        <v>22</v>
      </c>
      <c r="N47" s="37">
        <f t="shared" ca="1" si="28"/>
        <v>281241.13602465537</v>
      </c>
      <c r="O47" s="37">
        <f t="shared" si="6"/>
        <v>209756.75790817881</v>
      </c>
      <c r="P47" s="37">
        <f t="shared" ca="1" si="7"/>
        <v>281241.13602465537</v>
      </c>
      <c r="Q47" s="37">
        <f t="shared" ca="1" si="8"/>
        <v>6360830.7734696306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47195.270529340232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6360830.7734696306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>
        <f t="shared" si="24"/>
        <v>79</v>
      </c>
      <c r="E48" s="49">
        <f>HLOOKUP($B$6,'RetireUp Market Returns'!A:CT,(1+$B$7+C48),FALSE)</f>
        <v>2.69E-2</v>
      </c>
      <c r="F48" s="49">
        <f t="shared" si="4"/>
        <v>2.5000000000000001E-2</v>
      </c>
      <c r="G48" s="112">
        <f t="shared" si="25"/>
        <v>2.1500067685588302</v>
      </c>
      <c r="H48" s="37">
        <f t="shared" si="5"/>
        <v>184758.881578542</v>
      </c>
      <c r="I48" s="6"/>
      <c r="J48" s="111">
        <f ca="1">IF(C48=1,#REF!,AA47)</f>
        <v>6360830.7734696306</v>
      </c>
      <c r="K48" s="37">
        <f t="shared" ca="1" si="26"/>
        <v>171106.34780633307</v>
      </c>
      <c r="L48" s="37">
        <f t="shared" ca="1" si="27"/>
        <v>6531937.1212759633</v>
      </c>
      <c r="M48" s="34">
        <f ca="1">IF(D48="-","-",IF($F$4="Roth","-",IF($E$3="Health Savings Account","-",IF(AND(A48=2033,D48=74),VLOOKUP(D48,Tables!G:H,2,FALSE),IF(AND(A48&gt;2032,D48&lt;75),"-",IF(D48&lt;73,"-",VLOOKUP(D48,Tables!G:H,2,FALSE)))))))</f>
        <v>21.1</v>
      </c>
      <c r="N48" s="37">
        <f t="shared" ca="1" si="28"/>
        <v>301461.17409808672</v>
      </c>
      <c r="O48" s="37">
        <f t="shared" si="6"/>
        <v>215000.67685588333</v>
      </c>
      <c r="P48" s="37">
        <f t="shared" ca="1" si="7"/>
        <v>301461.17409808672</v>
      </c>
      <c r="Q48" s="37">
        <f t="shared" ca="1" si="8"/>
        <v>6230475.9471778767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48375.152292573752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6230475.9471778767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>
        <f t="shared" si="23"/>
        <v>80</v>
      </c>
      <c r="E49" s="49">
        <f>HLOOKUP($B$6,'RetireUp Market Returns'!A:CT,(1+$B$7+C49),FALSE)</f>
        <v>3.5999999999999997E-2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6230475.9471778767</v>
      </c>
      <c r="K49" s="37">
        <f t="shared" ca="1" si="20"/>
        <v>224297.13409840353</v>
      </c>
      <c r="L49" s="37">
        <f t="shared" ca="1" si="21"/>
        <v>6454773.0812762799</v>
      </c>
      <c r="M49" s="34">
        <f ca="1">IF(D49="-","-",IF($F$4="Roth","-",IF($E$3="Health Savings Account","-",IF(AND(A49=2033,D49=74),VLOOKUP(D49,Tables!G:H,2,FALSE),IF(AND(A49&gt;2032,D49&lt;75),"-",IF(D49&lt;73,"-",VLOOKUP(D49,Tables!G:H,2,FALSE)))))))</f>
        <v>20.2</v>
      </c>
      <c r="N49" s="37">
        <f t="shared" ca="1" si="22"/>
        <v>308439.40332563745</v>
      </c>
      <c r="O49" s="37">
        <f t="shared" si="6"/>
        <v>220375.69377728036</v>
      </c>
      <c r="P49" s="37">
        <f t="shared" ca="1" si="7"/>
        <v>308439.40332563745</v>
      </c>
      <c r="Q49" s="37">
        <f t="shared" ca="1" si="8"/>
        <v>6146333.6779506421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49584.531099888081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6146333.6779506421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>
        <f t="shared" si="23"/>
        <v>81</v>
      </c>
      <c r="E50" s="49">
        <f>HLOOKUP($B$6,'RetireUp Market Returns'!A:CT,(1+$B$7+C50),FALSE)</f>
        <v>8.7999999999999995E-2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6146333.6779506421</v>
      </c>
      <c r="K50" s="37">
        <f t="shared" ca="1" si="20"/>
        <v>540877.36365965649</v>
      </c>
      <c r="L50" s="37">
        <f t="shared" ca="1" si="21"/>
        <v>6687211.0416102987</v>
      </c>
      <c r="M50" s="34">
        <f ca="1">IF(D50="-","-",IF($F$4="Roth","-",IF($E$3="Health Savings Account","-",IF(AND(A50=2033,D50=74),VLOOKUP(D50,Tables!G:H,2,FALSE),IF(AND(A50&gt;2032,D50&lt;75),"-",IF(D50&lt;73,"-",VLOOKUP(D50,Tables!G:H,2,FALSE)))))))</f>
        <v>19.399999999999999</v>
      </c>
      <c r="N50" s="37">
        <f t="shared" ca="1" si="22"/>
        <v>316821.32360570325</v>
      </c>
      <c r="O50" s="37">
        <f t="shared" si="6"/>
        <v>225885.08612171237</v>
      </c>
      <c r="P50" s="37">
        <f t="shared" ca="1" si="7"/>
        <v>316821.32360570325</v>
      </c>
      <c r="Q50" s="37">
        <f t="shared" ca="1" si="8"/>
        <v>6370389.7180045955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50824.144377385281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6370389.7180045955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>
        <f t="shared" si="23"/>
        <v>82</v>
      </c>
      <c r="E51" s="49">
        <f>HLOOKUP($B$6,'RetireUp Market Returns'!A:CT,(1+$B$7+C51),FALSE)</f>
        <v>7.0000000000000007E-2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6370389.7180045955</v>
      </c>
      <c r="K51" s="37">
        <f t="shared" ca="1" si="20"/>
        <v>445927.28026032174</v>
      </c>
      <c r="L51" s="37">
        <f t="shared" ca="1" si="21"/>
        <v>6816316.9982649172</v>
      </c>
      <c r="M51" s="34">
        <f ca="1">IF(D51="-","-",IF($F$4="Roth","-",IF($E$3="Health Savings Account","-",IF(AND(A51=2033,D51=74),VLOOKUP(D51,Tables!G:H,2,FALSE),IF(AND(A51&gt;2032,D51&lt;75),"-",IF(D51&lt;73,"-",VLOOKUP(D51,Tables!G:H,2,FALSE)))))))</f>
        <v>18.5</v>
      </c>
      <c r="N51" s="37">
        <f t="shared" ca="1" si="22"/>
        <v>344345.39016241056</v>
      </c>
      <c r="O51" s="37">
        <f t="shared" si="6"/>
        <v>231532.21327475517</v>
      </c>
      <c r="P51" s="37">
        <f t="shared" ca="1" si="7"/>
        <v>344345.39016241056</v>
      </c>
      <c r="Q51" s="37">
        <f t="shared" ca="1" si="8"/>
        <v>6471971.608102507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52094.747986819915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6471971.608102507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>
        <f t="shared" ref="D52:D54" si="29">IF(D51="-","-",IF(D51+1&gt;B$4,"-",D51+1))</f>
        <v>83</v>
      </c>
      <c r="E52" s="49">
        <f>HLOOKUP($B$6,'RetireUp Market Returns'!A:CT,(1+$B$7+C52),FALSE)</f>
        <v>-3.73E-2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6471971.608102507</v>
      </c>
      <c r="K52" s="37">
        <f t="shared" ca="1" si="20"/>
        <v>-241404.54098222349</v>
      </c>
      <c r="L52" s="37">
        <f t="shared" ca="1" si="21"/>
        <v>6230567.0671202838</v>
      </c>
      <c r="M52" s="34">
        <f ca="1">IF(D52="-","-",IF($F$4="Roth","-",IF($E$3="Health Savings Account","-",IF(AND(A52=2033,D52=74),VLOOKUP(D52,Tables!G:H,2,FALSE),IF(AND(A52&gt;2032,D52&lt;75),"-",IF(D52&lt;73,"-",VLOOKUP(D52,Tables!G:H,2,FALSE)))))))</f>
        <v>17.7</v>
      </c>
      <c r="N52" s="37">
        <f t="shared" ca="1" si="22"/>
        <v>365648.11345211905</v>
      </c>
      <c r="O52" s="37">
        <f t="shared" si="6"/>
        <v>237320.51860662401</v>
      </c>
      <c r="P52" s="37">
        <f t="shared" ca="1" si="7"/>
        <v>365648.11345211905</v>
      </c>
      <c r="Q52" s="37">
        <f t="shared" ca="1" si="8"/>
        <v>5864918.953668165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53397.116686490408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5864918.953668165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>
        <f t="shared" si="29"/>
        <v>84</v>
      </c>
      <c r="E53" s="49">
        <f>HLOOKUP($B$6,'RetireUp Market Returns'!A:CT,(1+$B$7+C53),FALSE)</f>
        <v>-5.67E-2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5864918.953668165</v>
      </c>
      <c r="K53" s="37">
        <f t="shared" ca="1" si="20"/>
        <v>-332540.90467298497</v>
      </c>
      <c r="L53" s="37">
        <f t="shared" ca="1" si="21"/>
        <v>5532378.0489951801</v>
      </c>
      <c r="M53" s="34">
        <f ca="1">IF(D53="-","-",IF($F$4="Roth","-",IF($E$3="Health Savings Account","-",IF(AND(A53=2033,D53=74),VLOOKUP(D53,Tables!G:H,2,FALSE),IF(AND(A53&gt;2032,D53&lt;75),"-",IF(D53&lt;73,"-",VLOOKUP(D53,Tables!G:H,2,FALSE)))))))</f>
        <v>16.8</v>
      </c>
      <c r="N53" s="37">
        <f t="shared" ca="1" si="22"/>
        <v>349102.31867072411</v>
      </c>
      <c r="O53" s="37">
        <f t="shared" si="6"/>
        <v>243253.53157178964</v>
      </c>
      <c r="P53" s="37">
        <f t="shared" ca="1" si="7"/>
        <v>349102.31867072411</v>
      </c>
      <c r="Q53" s="37">
        <f t="shared" ca="1" si="8"/>
        <v>5183275.7303244555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54732.04460365267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5183275.7303244555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>
        <f t="shared" si="29"/>
        <v>85</v>
      </c>
      <c r="E54" s="49">
        <f>HLOOKUP($B$6,'RetireUp Market Returns'!A:CT,(1+$B$7+C54),FALSE)</f>
        <v>-0.1079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5183275.7303244555</v>
      </c>
      <c r="K54" s="37">
        <f t="shared" ca="1" si="20"/>
        <v>-559275.4513020087</v>
      </c>
      <c r="L54" s="37">
        <f t="shared" ca="1" si="21"/>
        <v>4624000.2790224468</v>
      </c>
      <c r="M54" s="34">
        <f ca="1">IF(D54="-","-",IF($F$4="Roth","-",IF($E$3="Health Savings Account","-",IF(AND(A54=2033,D54=74),VLOOKUP(D54,Tables!G:H,2,FALSE),IF(AND(A54&gt;2032,D54&lt;75),"-",IF(D54&lt;73,"-",VLOOKUP(D54,Tables!G:H,2,FALSE)))))))</f>
        <v>16</v>
      </c>
      <c r="N54" s="37">
        <f t="shared" ca="1" si="22"/>
        <v>323954.73314527847</v>
      </c>
      <c r="O54" s="37">
        <f t="shared" si="6"/>
        <v>249334.86986108436</v>
      </c>
      <c r="P54" s="37">
        <f t="shared" ca="1" si="7"/>
        <v>323954.73314527847</v>
      </c>
      <c r="Q54" s="37">
        <f t="shared" ca="1" si="8"/>
        <v>4300045.545877168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56100.345718743978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4300045.545877168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64" priority="2" operator="lessThan">
      <formula>0</formula>
    </cfRule>
  </conditionalFormatting>
  <dataValidations count="2">
    <dataValidation type="list" allowBlank="1" showInputMessage="1" showErrorMessage="1" sqref="E5 H2" xr:uid="{3C441BED-30E4-9741-933A-6AB769AC9622}">
      <formula1>"Maximum Allowable, Monthly, Annual, % of Salary"</formula1>
    </dataValidation>
    <dataValidation type="list" allowBlank="1" showInputMessage="1" showErrorMessage="1" sqref="E2" xr:uid="{8A05762F-8D69-B542-9FF3-BAD32C40FAB8}">
      <formula1>"Qualified, Non-Qualified"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2EFF4F6-AFDE-7B49-90B5-12274E7159A2}">
          <x14:formula1>
            <xm:f>Tables!$B$20:$B$36</xm:f>
          </x14:formula1>
          <xm:sqref>E3:E4</xm:sqref>
        </x14:dataValidation>
        <x14:dataValidation type="list" allowBlank="1" showInputMessage="1" showErrorMessage="1" xr:uid="{2C9DE79B-4E5E-9743-8EF9-538907531E61}">
          <x14:formula1>
            <xm:f>Scenarios!A3:A100</xm:f>
          </x14:formula1>
          <xm:sqref>A14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2D8EB-E513-C74F-8DCB-CFAEDB81A059}">
  <sheetPr codeName="Sheet3"/>
  <dimension ref="A1:Z1000"/>
  <sheetViews>
    <sheetView zoomScale="130" zoomScaleNormal="130" workbookViewId="0">
      <selection activeCell="L1" sqref="L1:L1048576"/>
    </sheetView>
  </sheetViews>
  <sheetFormatPr baseColWidth="10" defaultColWidth="11" defaultRowHeight="16" x14ac:dyDescent="0.2"/>
  <sheetData>
    <row r="1" spans="1:26" x14ac:dyDescent="0.2">
      <c r="A1" s="10" t="s">
        <v>25</v>
      </c>
      <c r="B1" s="42">
        <v>0</v>
      </c>
      <c r="C1" s="12">
        <v>5.0000000000000001E-3</v>
      </c>
      <c r="D1" s="12">
        <v>0.01</v>
      </c>
      <c r="E1" s="12">
        <v>1.4999999999999999E-2</v>
      </c>
      <c r="F1" s="12">
        <v>0.02</v>
      </c>
      <c r="G1" s="12">
        <v>2.5000000000000001E-2</v>
      </c>
      <c r="H1" s="12">
        <v>0.03</v>
      </c>
      <c r="I1" s="12">
        <v>3.5000000000000003E-2</v>
      </c>
      <c r="J1" s="12">
        <v>0.04</v>
      </c>
      <c r="K1" s="12">
        <v>4.4999999999999998E-2</v>
      </c>
      <c r="L1" s="12">
        <v>0.05</v>
      </c>
      <c r="M1" s="12">
        <v>5.5E-2</v>
      </c>
      <c r="N1" s="12">
        <v>0.06</v>
      </c>
      <c r="O1" s="12">
        <v>6.5000000000000002E-2</v>
      </c>
      <c r="P1" s="12">
        <v>7.0000000000000007E-2</v>
      </c>
      <c r="Q1" s="12">
        <v>7.4999999999999997E-2</v>
      </c>
      <c r="R1" s="12">
        <v>0.08</v>
      </c>
      <c r="S1" s="12">
        <v>8.5000000000000006E-2</v>
      </c>
      <c r="T1" s="12">
        <v>0.09</v>
      </c>
      <c r="U1" s="12">
        <v>9.5000000000000001E-2</v>
      </c>
      <c r="V1" s="12">
        <v>0.1</v>
      </c>
      <c r="W1" s="10" t="s">
        <v>26</v>
      </c>
      <c r="X1" s="10" t="s">
        <v>27</v>
      </c>
      <c r="Y1" s="10" t="s">
        <v>28</v>
      </c>
      <c r="Z1" s="11" t="s">
        <v>29</v>
      </c>
    </row>
    <row r="2" spans="1:26" x14ac:dyDescent="0.2">
      <c r="A2" s="10"/>
      <c r="B2" s="30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0"/>
      <c r="X2" s="10"/>
      <c r="Y2" s="10"/>
      <c r="Z2" s="11"/>
    </row>
    <row r="3" spans="1:26" x14ac:dyDescent="0.2">
      <c r="A3" s="15">
        <v>1</v>
      </c>
      <c r="B3" s="43">
        <v>8.2000000000000007E-3</v>
      </c>
      <c r="C3" s="16">
        <v>1.32E-2</v>
      </c>
      <c r="D3" s="16">
        <v>1.8200000000000001E-2</v>
      </c>
      <c r="E3" s="16">
        <v>2.7300000000000001E-2</v>
      </c>
      <c r="F3" s="16">
        <v>3.6499999999999998E-2</v>
      </c>
      <c r="G3" s="16">
        <v>4.5600000000000002E-2</v>
      </c>
      <c r="H3" s="16">
        <v>5.4699999999999999E-2</v>
      </c>
      <c r="I3" s="16">
        <v>6.3799999999999996E-2</v>
      </c>
      <c r="J3" s="16">
        <v>7.2900000000000006E-2</v>
      </c>
      <c r="K3" s="16">
        <v>8.2000000000000003E-2</v>
      </c>
      <c r="L3" s="16">
        <v>9.1200000000000003E-2</v>
      </c>
      <c r="M3" s="16">
        <v>0.1003</v>
      </c>
      <c r="N3" s="16">
        <v>0.1094</v>
      </c>
      <c r="O3" s="16">
        <v>0.11849999999999999</v>
      </c>
      <c r="P3" s="16">
        <v>0.12759999999999999</v>
      </c>
      <c r="Q3" s="16">
        <v>0.13669999999999999</v>
      </c>
      <c r="R3" s="16">
        <v>0.1459</v>
      </c>
      <c r="S3" s="16">
        <v>0.155</v>
      </c>
      <c r="T3" s="16">
        <v>0.1641</v>
      </c>
      <c r="U3" s="16">
        <v>0.17319999999999999</v>
      </c>
      <c r="V3" s="16">
        <v>0.18229999999999999</v>
      </c>
      <c r="W3" s="18">
        <v>0.2467</v>
      </c>
      <c r="X3" s="16">
        <v>0</v>
      </c>
      <c r="Y3" s="17">
        <v>0.03</v>
      </c>
      <c r="Z3" s="16">
        <v>0.05</v>
      </c>
    </row>
    <row r="4" spans="1:26" x14ac:dyDescent="0.2">
      <c r="A4" s="15">
        <v>2</v>
      </c>
      <c r="B4" s="44">
        <v>-4.0000000000000002E-4</v>
      </c>
      <c r="C4" s="16">
        <v>4.5999999999999999E-3</v>
      </c>
      <c r="D4" s="16">
        <v>9.5999999999999992E-3</v>
      </c>
      <c r="E4" s="16">
        <v>1.44E-2</v>
      </c>
      <c r="F4" s="16">
        <v>1.9199999999999998E-2</v>
      </c>
      <c r="G4" s="16">
        <v>2.4E-2</v>
      </c>
      <c r="H4" s="16">
        <v>2.87E-2</v>
      </c>
      <c r="I4" s="16">
        <v>3.3500000000000002E-2</v>
      </c>
      <c r="J4" s="16">
        <v>3.8300000000000001E-2</v>
      </c>
      <c r="K4" s="16">
        <v>4.3099999999999999E-2</v>
      </c>
      <c r="L4" s="16">
        <v>4.7899999999999998E-2</v>
      </c>
      <c r="M4" s="16">
        <v>5.2699999999999997E-2</v>
      </c>
      <c r="N4" s="16">
        <v>5.7500000000000002E-2</v>
      </c>
      <c r="O4" s="16">
        <v>6.2300000000000001E-2</v>
      </c>
      <c r="P4" s="16">
        <v>6.7100000000000007E-2</v>
      </c>
      <c r="Q4" s="16">
        <v>7.1900000000000006E-2</v>
      </c>
      <c r="R4" s="16">
        <v>7.6700000000000004E-2</v>
      </c>
      <c r="S4" s="16">
        <v>8.1500000000000003E-2</v>
      </c>
      <c r="T4" s="16">
        <v>8.6199999999999999E-2</v>
      </c>
      <c r="U4" s="16">
        <v>9.0999999999999998E-2</v>
      </c>
      <c r="V4" s="16">
        <v>9.5799999999999996E-2</v>
      </c>
      <c r="W4" s="18">
        <v>0.1459</v>
      </c>
      <c r="X4" s="17">
        <v>0</v>
      </c>
      <c r="Y4" s="17">
        <v>0.03</v>
      </c>
      <c r="Z4" s="17">
        <v>0.05</v>
      </c>
    </row>
    <row r="5" spans="1:26" x14ac:dyDescent="0.2">
      <c r="A5" s="15">
        <v>3</v>
      </c>
      <c r="B5" s="44">
        <v>-5.7000000000000002E-3</v>
      </c>
      <c r="C5" s="19">
        <v>-6.9999999999999999E-4</v>
      </c>
      <c r="D5" s="16">
        <v>4.3E-3</v>
      </c>
      <c r="E5" s="16">
        <v>6.4000000000000003E-3</v>
      </c>
      <c r="F5" s="16">
        <v>8.5000000000000006E-3</v>
      </c>
      <c r="G5" s="16">
        <v>1.0699999999999999E-2</v>
      </c>
      <c r="H5" s="16">
        <v>1.2800000000000001E-2</v>
      </c>
      <c r="I5" s="16">
        <v>1.49E-2</v>
      </c>
      <c r="J5" s="16">
        <v>1.7100000000000001E-2</v>
      </c>
      <c r="K5" s="16">
        <v>1.9199999999999998E-2</v>
      </c>
      <c r="L5" s="16">
        <v>2.1299999999999999E-2</v>
      </c>
      <c r="M5" s="16">
        <v>2.35E-2</v>
      </c>
      <c r="N5" s="16">
        <v>2.5600000000000001E-2</v>
      </c>
      <c r="O5" s="16">
        <v>2.7699999999999999E-2</v>
      </c>
      <c r="P5" s="16">
        <v>2.9899999999999999E-2</v>
      </c>
      <c r="Q5" s="16">
        <v>3.2000000000000001E-2</v>
      </c>
      <c r="R5" s="16">
        <v>3.4099999999999998E-2</v>
      </c>
      <c r="S5" s="16">
        <v>3.6299999999999999E-2</v>
      </c>
      <c r="T5" s="16">
        <v>3.8399999999999997E-2</v>
      </c>
      <c r="U5" s="16">
        <v>4.0500000000000001E-2</v>
      </c>
      <c r="V5" s="16">
        <v>4.2700000000000002E-2</v>
      </c>
      <c r="W5" s="18">
        <v>0.11509999999999999</v>
      </c>
      <c r="X5" s="17">
        <v>0</v>
      </c>
      <c r="Y5" s="17">
        <v>0.03</v>
      </c>
      <c r="Z5" s="17">
        <v>0.05</v>
      </c>
    </row>
    <row r="6" spans="1:26" x14ac:dyDescent="0.2">
      <c r="A6" s="15">
        <v>4</v>
      </c>
      <c r="B6" s="43">
        <v>2.1100000000000001E-2</v>
      </c>
      <c r="C6" s="16">
        <v>2.5999999999999999E-2</v>
      </c>
      <c r="D6" s="16">
        <v>2.1999999999999999E-2</v>
      </c>
      <c r="E6" s="16">
        <v>3.3000000000000002E-2</v>
      </c>
      <c r="F6" s="16">
        <v>4.3999999999999997E-2</v>
      </c>
      <c r="G6" s="16">
        <v>5.5E-2</v>
      </c>
      <c r="H6" s="16">
        <v>6.6000000000000003E-2</v>
      </c>
      <c r="I6" s="16">
        <v>7.6999999999999999E-2</v>
      </c>
      <c r="J6" s="16">
        <v>8.7999999999999995E-2</v>
      </c>
      <c r="K6" s="16">
        <v>9.9000000000000005E-2</v>
      </c>
      <c r="L6" s="16">
        <v>0.11</v>
      </c>
      <c r="M6" s="16">
        <v>0.121</v>
      </c>
      <c r="N6" s="16">
        <v>0.13200000000000001</v>
      </c>
      <c r="O6" s="16">
        <v>0.14299999999999999</v>
      </c>
      <c r="P6" s="16">
        <v>0.154</v>
      </c>
      <c r="Q6" s="16">
        <v>0.16500000000000001</v>
      </c>
      <c r="R6" s="16">
        <v>0.17599999999999999</v>
      </c>
      <c r="S6" s="16">
        <v>0.187</v>
      </c>
      <c r="T6" s="16">
        <v>0.19800000000000001</v>
      </c>
      <c r="U6" s="16">
        <v>0.20899999999999999</v>
      </c>
      <c r="V6" s="16">
        <v>0.22</v>
      </c>
      <c r="W6" s="18">
        <v>-5.9900000000000002E-2</v>
      </c>
      <c r="X6" s="17">
        <v>0</v>
      </c>
      <c r="Y6" s="17">
        <v>0.03</v>
      </c>
      <c r="Z6" s="17">
        <v>0.05</v>
      </c>
    </row>
    <row r="7" spans="1:26" x14ac:dyDescent="0.2">
      <c r="A7" s="15">
        <v>5</v>
      </c>
      <c r="B7" s="43">
        <v>6.0000000000000001E-3</v>
      </c>
      <c r="C7" s="16">
        <v>1.0999999999999999E-2</v>
      </c>
      <c r="D7" s="16">
        <v>1.6E-2</v>
      </c>
      <c r="E7" s="16">
        <v>2.4E-2</v>
      </c>
      <c r="F7" s="16">
        <v>3.2099999999999997E-2</v>
      </c>
      <c r="G7" s="16">
        <v>4.0099999999999997E-2</v>
      </c>
      <c r="H7" s="16">
        <v>4.8099999999999997E-2</v>
      </c>
      <c r="I7" s="16">
        <v>5.6099999999999997E-2</v>
      </c>
      <c r="J7" s="16">
        <v>6.4100000000000004E-2</v>
      </c>
      <c r="K7" s="16">
        <v>7.2099999999999997E-2</v>
      </c>
      <c r="L7" s="16">
        <v>8.0199999999999994E-2</v>
      </c>
      <c r="M7" s="16">
        <v>8.8200000000000001E-2</v>
      </c>
      <c r="N7" s="16">
        <v>9.6199999999999994E-2</v>
      </c>
      <c r="O7" s="16">
        <v>0.1042</v>
      </c>
      <c r="P7" s="16">
        <v>0.11219999999999999</v>
      </c>
      <c r="Q7" s="16">
        <v>0.1202</v>
      </c>
      <c r="R7" s="16">
        <v>0.1283</v>
      </c>
      <c r="S7" s="16">
        <v>0.1363</v>
      </c>
      <c r="T7" s="16">
        <v>0.14430000000000001</v>
      </c>
      <c r="U7" s="16">
        <v>0.15229999999999999</v>
      </c>
      <c r="V7" s="16">
        <v>0.1603</v>
      </c>
      <c r="W7" s="18">
        <v>0.47289999999999999</v>
      </c>
      <c r="X7" s="17">
        <v>0</v>
      </c>
      <c r="Y7" s="17">
        <v>0.03</v>
      </c>
      <c r="Z7" s="17">
        <v>0.05</v>
      </c>
    </row>
    <row r="8" spans="1:26" x14ac:dyDescent="0.2">
      <c r="A8" s="15">
        <v>6</v>
      </c>
      <c r="B8" s="43">
        <v>6.3E-3</v>
      </c>
      <c r="C8" s="16">
        <v>1.1299999999999999E-2</v>
      </c>
      <c r="D8" s="16">
        <v>1.6299999999999999E-2</v>
      </c>
      <c r="E8" s="16">
        <v>2.4500000000000001E-2</v>
      </c>
      <c r="F8" s="16">
        <v>3.27E-2</v>
      </c>
      <c r="G8" s="16">
        <v>4.0899999999999999E-2</v>
      </c>
      <c r="H8" s="16">
        <v>4.9099999999999998E-2</v>
      </c>
      <c r="I8" s="16">
        <v>5.7200000000000001E-2</v>
      </c>
      <c r="J8" s="16">
        <v>6.54E-2</v>
      </c>
      <c r="K8" s="16">
        <v>7.3599999999999999E-2</v>
      </c>
      <c r="L8" s="16">
        <v>8.1799999999999998E-2</v>
      </c>
      <c r="M8" s="16">
        <v>8.9899999999999994E-2</v>
      </c>
      <c r="N8" s="16">
        <v>9.8100000000000007E-2</v>
      </c>
      <c r="O8" s="16">
        <v>0.10630000000000001</v>
      </c>
      <c r="P8" s="16">
        <v>0.1144</v>
      </c>
      <c r="Q8" s="16">
        <v>0.1226</v>
      </c>
      <c r="R8" s="16">
        <v>0.1308</v>
      </c>
      <c r="S8" s="16">
        <v>0.13900000000000001</v>
      </c>
      <c r="T8" s="16">
        <v>0.1472</v>
      </c>
      <c r="U8" s="16">
        <v>0.15529999999999999</v>
      </c>
      <c r="V8" s="16">
        <v>0.16350000000000001</v>
      </c>
      <c r="W8" s="18">
        <v>0.2288</v>
      </c>
      <c r="X8" s="17">
        <v>0</v>
      </c>
      <c r="Y8" s="17">
        <v>0.03</v>
      </c>
      <c r="Z8" s="17">
        <v>0.05</v>
      </c>
    </row>
    <row r="9" spans="1:26" x14ac:dyDescent="0.2">
      <c r="A9" s="15">
        <v>7</v>
      </c>
      <c r="B9" s="43">
        <v>1.55E-2</v>
      </c>
      <c r="C9" s="16">
        <v>2.0500000000000001E-2</v>
      </c>
      <c r="D9" s="16">
        <v>2.0199999999999999E-2</v>
      </c>
      <c r="E9" s="16">
        <v>3.0300000000000001E-2</v>
      </c>
      <c r="F9" s="16">
        <v>4.0300000000000002E-2</v>
      </c>
      <c r="G9" s="16">
        <v>5.04E-2</v>
      </c>
      <c r="H9" s="16">
        <v>6.0499999999999998E-2</v>
      </c>
      <c r="I9" s="16">
        <v>7.0599999999999996E-2</v>
      </c>
      <c r="J9" s="16">
        <v>8.0699999999999994E-2</v>
      </c>
      <c r="K9" s="16">
        <v>9.0800000000000006E-2</v>
      </c>
      <c r="L9" s="16">
        <v>0.1008</v>
      </c>
      <c r="M9" s="16">
        <v>0.1109</v>
      </c>
      <c r="N9" s="16">
        <v>0.121</v>
      </c>
      <c r="O9" s="16">
        <v>0.13109999999999999</v>
      </c>
      <c r="P9" s="16">
        <v>0.14119999999999999</v>
      </c>
      <c r="Q9" s="16">
        <v>0.15129999999999999</v>
      </c>
      <c r="R9" s="16">
        <v>0.1613</v>
      </c>
      <c r="S9" s="16">
        <v>0.1714</v>
      </c>
      <c r="T9" s="16">
        <v>0.18149999999999999</v>
      </c>
      <c r="U9" s="16">
        <v>0.19159999999999999</v>
      </c>
      <c r="V9" s="16">
        <v>0.20169999999999999</v>
      </c>
      <c r="W9" s="18">
        <v>2.3E-2</v>
      </c>
      <c r="X9" s="17">
        <v>0</v>
      </c>
      <c r="Y9" s="17">
        <v>0.03</v>
      </c>
      <c r="Z9" s="17">
        <v>0.05</v>
      </c>
    </row>
    <row r="10" spans="1:26" x14ac:dyDescent="0.2">
      <c r="A10" s="15">
        <v>8</v>
      </c>
      <c r="B10" s="44">
        <v>-6.7000000000000002E-3</v>
      </c>
      <c r="C10" s="19">
        <v>-1.6999999999999999E-3</v>
      </c>
      <c r="D10" s="19">
        <v>-9.7999999999999997E-3</v>
      </c>
      <c r="E10" s="19">
        <v>-1.47E-2</v>
      </c>
      <c r="F10" s="19">
        <v>-1.9699999999999999E-2</v>
      </c>
      <c r="G10" s="19">
        <v>-2.46E-2</v>
      </c>
      <c r="H10" s="19">
        <v>-2.9499999999999998E-2</v>
      </c>
      <c r="I10" s="19">
        <v>-3.44E-2</v>
      </c>
      <c r="J10" s="19">
        <v>-3.9300000000000002E-2</v>
      </c>
      <c r="K10" s="19">
        <v>-4.4200000000000003E-2</v>
      </c>
      <c r="L10" s="19">
        <v>-4.9200000000000001E-2</v>
      </c>
      <c r="M10" s="19">
        <v>-5.4100000000000002E-2</v>
      </c>
      <c r="N10" s="19">
        <v>-5.8999999999999997E-2</v>
      </c>
      <c r="O10" s="19">
        <v>-6.3899999999999998E-2</v>
      </c>
      <c r="P10" s="19">
        <v>-6.88E-2</v>
      </c>
      <c r="Q10" s="19">
        <v>-7.3700000000000002E-2</v>
      </c>
      <c r="R10" s="19">
        <v>-7.8700000000000006E-2</v>
      </c>
      <c r="S10" s="19">
        <v>-8.3599999999999994E-2</v>
      </c>
      <c r="T10" s="19">
        <v>-8.8499999999999995E-2</v>
      </c>
      <c r="U10" s="19">
        <v>-9.3399999999999997E-2</v>
      </c>
      <c r="V10" s="19">
        <v>-9.8299999999999998E-2</v>
      </c>
      <c r="W10" s="18">
        <v>-0.12709999999999999</v>
      </c>
      <c r="X10" s="17">
        <v>0</v>
      </c>
      <c r="Y10" s="17">
        <v>0.03</v>
      </c>
      <c r="Z10" s="17">
        <v>0.05</v>
      </c>
    </row>
    <row r="11" spans="1:26" x14ac:dyDescent="0.2">
      <c r="A11" s="15">
        <v>9</v>
      </c>
      <c r="B11" s="44">
        <v>-7.4999999999999997E-3</v>
      </c>
      <c r="C11" s="19">
        <v>-2.5000000000000001E-3</v>
      </c>
      <c r="D11" s="16">
        <v>2.3999999999999998E-3</v>
      </c>
      <c r="E11" s="16">
        <v>3.7000000000000002E-3</v>
      </c>
      <c r="F11" s="16">
        <v>4.8999999999999998E-3</v>
      </c>
      <c r="G11" s="16">
        <v>6.1000000000000004E-3</v>
      </c>
      <c r="H11" s="16">
        <v>7.3000000000000001E-3</v>
      </c>
      <c r="I11" s="16">
        <v>8.6E-3</v>
      </c>
      <c r="J11" s="16">
        <v>9.7999999999999997E-3</v>
      </c>
      <c r="K11" s="16">
        <v>1.0999999999999999E-2</v>
      </c>
      <c r="L11" s="16">
        <v>1.23E-2</v>
      </c>
      <c r="M11" s="16">
        <v>1.35E-2</v>
      </c>
      <c r="N11" s="16">
        <v>1.47E-2</v>
      </c>
      <c r="O11" s="16">
        <v>1.5900000000000001E-2</v>
      </c>
      <c r="P11" s="16">
        <v>1.7100000000000001E-2</v>
      </c>
      <c r="Q11" s="16">
        <v>1.84E-2</v>
      </c>
      <c r="R11" s="16">
        <v>1.9599999999999999E-2</v>
      </c>
      <c r="S11" s="16">
        <v>2.0799999999999999E-2</v>
      </c>
      <c r="T11" s="16">
        <v>2.2100000000000002E-2</v>
      </c>
      <c r="U11" s="16">
        <v>2.3300000000000001E-2</v>
      </c>
      <c r="V11" s="16">
        <v>2.4500000000000001E-2</v>
      </c>
      <c r="W11" s="18">
        <v>0.37469999999999998</v>
      </c>
      <c r="X11" s="17">
        <v>0</v>
      </c>
      <c r="Y11" s="17">
        <v>0.03</v>
      </c>
      <c r="Z11" s="17">
        <v>0.05</v>
      </c>
    </row>
    <row r="12" spans="1:26" x14ac:dyDescent="0.2">
      <c r="A12" s="15">
        <v>10</v>
      </c>
      <c r="B12" s="43">
        <v>2.8E-3</v>
      </c>
      <c r="C12" s="16">
        <v>7.7000000000000002E-3</v>
      </c>
      <c r="D12" s="16">
        <v>1.2800000000000001E-2</v>
      </c>
      <c r="E12" s="16">
        <v>1.9199999999999998E-2</v>
      </c>
      <c r="F12" s="16">
        <v>2.5600000000000001E-2</v>
      </c>
      <c r="G12" s="16">
        <v>3.2000000000000001E-2</v>
      </c>
      <c r="H12" s="16">
        <v>3.85E-2</v>
      </c>
      <c r="I12" s="16">
        <v>4.4900000000000002E-2</v>
      </c>
      <c r="J12" s="16">
        <v>5.1299999999999998E-2</v>
      </c>
      <c r="K12" s="16">
        <v>5.7700000000000001E-2</v>
      </c>
      <c r="L12" s="16">
        <v>6.4100000000000004E-2</v>
      </c>
      <c r="M12" s="16">
        <v>7.0499999999999993E-2</v>
      </c>
      <c r="N12" s="16">
        <v>7.6899999999999996E-2</v>
      </c>
      <c r="O12" s="16">
        <v>8.3299999999999999E-2</v>
      </c>
      <c r="P12" s="16">
        <v>8.9700000000000002E-2</v>
      </c>
      <c r="Q12" s="16">
        <v>9.6100000000000005E-2</v>
      </c>
      <c r="R12" s="16">
        <v>0.10249999999999999</v>
      </c>
      <c r="S12" s="16">
        <v>0.1089</v>
      </c>
      <c r="T12" s="16">
        <v>0.1154</v>
      </c>
      <c r="U12" s="16">
        <v>0.12180000000000001</v>
      </c>
      <c r="V12" s="16">
        <v>0.12820000000000001</v>
      </c>
      <c r="W12" s="18">
        <v>8.0600000000000005E-2</v>
      </c>
      <c r="X12" s="17">
        <v>0</v>
      </c>
      <c r="Y12" s="17">
        <v>0.03</v>
      </c>
      <c r="Z12" s="17">
        <v>0.05</v>
      </c>
    </row>
    <row r="13" spans="1:26" x14ac:dyDescent="0.2">
      <c r="A13" s="15">
        <v>11</v>
      </c>
      <c r="B13" s="43">
        <v>1.14E-2</v>
      </c>
      <c r="C13" s="16">
        <v>1.6400000000000001E-2</v>
      </c>
      <c r="D13" s="16">
        <v>2.1399999999999999E-2</v>
      </c>
      <c r="E13" s="16">
        <v>3.2099999999999997E-2</v>
      </c>
      <c r="F13" s="16">
        <v>4.2799999999999998E-2</v>
      </c>
      <c r="G13" s="16">
        <v>5.3499999999999999E-2</v>
      </c>
      <c r="H13" s="16">
        <v>6.4299999999999996E-2</v>
      </c>
      <c r="I13" s="16">
        <v>7.4999999999999997E-2</v>
      </c>
      <c r="J13" s="16">
        <v>8.5699999999999998E-2</v>
      </c>
      <c r="K13" s="16">
        <v>9.64E-2</v>
      </c>
      <c r="L13" s="16">
        <v>0.1071</v>
      </c>
      <c r="M13" s="16">
        <v>0.1178</v>
      </c>
      <c r="N13" s="16">
        <v>0.1285</v>
      </c>
      <c r="O13" s="16">
        <v>0.13919999999999999</v>
      </c>
      <c r="P13" s="16">
        <v>0.14990000000000001</v>
      </c>
      <c r="Q13" s="16">
        <v>0.16059999999999999</v>
      </c>
      <c r="R13" s="16">
        <v>0.17130000000000001</v>
      </c>
      <c r="S13" s="16">
        <v>0.182</v>
      </c>
      <c r="T13" s="16">
        <v>0.1928</v>
      </c>
      <c r="U13" s="16">
        <v>0.20349999999999999</v>
      </c>
      <c r="V13" s="16">
        <v>0.2142</v>
      </c>
      <c r="W13" s="18">
        <v>-3.9100000000000003E-2</v>
      </c>
      <c r="X13" s="17">
        <v>0</v>
      </c>
      <c r="Y13" s="17">
        <v>0.03</v>
      </c>
      <c r="Z13" s="17">
        <v>0.05</v>
      </c>
    </row>
    <row r="14" spans="1:26" x14ac:dyDescent="0.2">
      <c r="A14" s="15">
        <v>12</v>
      </c>
      <c r="B14" s="43">
        <v>3.0000000000000001E-3</v>
      </c>
      <c r="C14" s="16">
        <v>8.0000000000000002E-3</v>
      </c>
      <c r="D14" s="16">
        <v>1.2999999999999999E-2</v>
      </c>
      <c r="E14" s="16">
        <v>1.95E-2</v>
      </c>
      <c r="F14" s="16">
        <v>2.5999999999999999E-2</v>
      </c>
      <c r="G14" s="16">
        <v>3.2500000000000001E-2</v>
      </c>
      <c r="H14" s="16">
        <v>3.9E-2</v>
      </c>
      <c r="I14" s="16">
        <v>4.5600000000000002E-2</v>
      </c>
      <c r="J14" s="16">
        <v>5.21E-2</v>
      </c>
      <c r="K14" s="16">
        <v>5.8599999999999999E-2</v>
      </c>
      <c r="L14" s="16">
        <v>6.5100000000000005E-2</v>
      </c>
      <c r="M14" s="16">
        <v>7.1599999999999997E-2</v>
      </c>
      <c r="N14" s="16">
        <v>7.8100000000000003E-2</v>
      </c>
      <c r="O14" s="16">
        <v>8.4599999999999995E-2</v>
      </c>
      <c r="P14" s="16">
        <v>9.11E-2</v>
      </c>
      <c r="Q14" s="16">
        <v>9.7600000000000006E-2</v>
      </c>
      <c r="R14" s="16">
        <v>0.1041</v>
      </c>
      <c r="S14" s="16">
        <v>0.1106</v>
      </c>
      <c r="T14" s="16">
        <v>0.1171</v>
      </c>
      <c r="U14" s="16">
        <v>0.1237</v>
      </c>
      <c r="V14" s="16">
        <v>0.13020000000000001</v>
      </c>
      <c r="W14" s="18">
        <v>0.2326</v>
      </c>
      <c r="X14" s="17">
        <v>0</v>
      </c>
      <c r="Y14" s="17">
        <v>0.03</v>
      </c>
      <c r="Z14" s="17">
        <v>0.05</v>
      </c>
    </row>
    <row r="15" spans="1:26" x14ac:dyDescent="0.2">
      <c r="A15" s="15">
        <v>13</v>
      </c>
      <c r="B15" s="43">
        <v>1E-4</v>
      </c>
      <c r="C15" s="16">
        <v>5.1000000000000004E-3</v>
      </c>
      <c r="D15" s="16">
        <v>1.6E-2</v>
      </c>
      <c r="E15" s="16">
        <v>2.4E-2</v>
      </c>
      <c r="F15" s="16">
        <v>3.2000000000000001E-2</v>
      </c>
      <c r="G15" s="16">
        <v>0.04</v>
      </c>
      <c r="H15" s="16">
        <v>4.8000000000000001E-2</v>
      </c>
      <c r="I15" s="16">
        <v>5.6000000000000001E-2</v>
      </c>
      <c r="J15" s="16">
        <v>6.4000000000000001E-2</v>
      </c>
      <c r="K15" s="16">
        <v>7.1999999999999995E-2</v>
      </c>
      <c r="L15" s="16">
        <v>0.08</v>
      </c>
      <c r="M15" s="16">
        <v>8.7999999999999995E-2</v>
      </c>
      <c r="N15" s="16">
        <v>9.6000000000000002E-2</v>
      </c>
      <c r="O15" s="16">
        <v>0.104</v>
      </c>
      <c r="P15" s="16">
        <v>0.112</v>
      </c>
      <c r="Q15" s="16">
        <v>0.12</v>
      </c>
      <c r="R15" s="16">
        <v>0.128</v>
      </c>
      <c r="S15" s="16">
        <v>0.13600000000000001</v>
      </c>
      <c r="T15" s="16">
        <v>0.14399999999999999</v>
      </c>
      <c r="U15" s="16">
        <v>0.152</v>
      </c>
      <c r="V15" s="16">
        <v>0.16</v>
      </c>
      <c r="W15" s="18">
        <v>-0.11650000000000001</v>
      </c>
      <c r="X15" s="17">
        <v>0</v>
      </c>
      <c r="Y15" s="17">
        <v>0.03</v>
      </c>
      <c r="Z15" s="17">
        <v>0.05</v>
      </c>
    </row>
    <row r="16" spans="1:26" x14ac:dyDescent="0.2">
      <c r="A16" s="15">
        <v>14</v>
      </c>
      <c r="B16" s="44">
        <v>-3.8E-3</v>
      </c>
      <c r="C16" s="16">
        <v>1.1999999999999999E-3</v>
      </c>
      <c r="D16" s="16">
        <v>6.1999999999999998E-3</v>
      </c>
      <c r="E16" s="16">
        <v>9.2999999999999992E-3</v>
      </c>
      <c r="F16" s="16">
        <v>1.24E-2</v>
      </c>
      <c r="G16" s="16">
        <v>1.55E-2</v>
      </c>
      <c r="H16" s="16">
        <v>1.8700000000000001E-2</v>
      </c>
      <c r="I16" s="16">
        <v>2.18E-2</v>
      </c>
      <c r="J16" s="16">
        <v>2.4899999999999999E-2</v>
      </c>
      <c r="K16" s="16">
        <v>2.8000000000000001E-2</v>
      </c>
      <c r="L16" s="16">
        <v>3.1099999999999999E-2</v>
      </c>
      <c r="M16" s="16">
        <v>3.4200000000000001E-2</v>
      </c>
      <c r="N16" s="16">
        <v>3.73E-2</v>
      </c>
      <c r="O16" s="16">
        <v>4.0399999999999998E-2</v>
      </c>
      <c r="P16" s="16">
        <v>4.3499999999999997E-2</v>
      </c>
      <c r="Q16" s="16">
        <v>4.6600000000000003E-2</v>
      </c>
      <c r="R16" s="16">
        <v>4.9700000000000001E-2</v>
      </c>
      <c r="S16" s="16">
        <v>5.28E-2</v>
      </c>
      <c r="T16" s="16">
        <v>5.6000000000000001E-2</v>
      </c>
      <c r="U16" s="16">
        <v>5.91E-2</v>
      </c>
      <c r="V16" s="16">
        <v>6.2199999999999998E-2</v>
      </c>
      <c r="W16" s="18">
        <v>0.20319999999999999</v>
      </c>
      <c r="X16" s="17">
        <v>0</v>
      </c>
      <c r="Y16" s="17">
        <v>0.03</v>
      </c>
      <c r="Z16" s="17">
        <v>0.05</v>
      </c>
    </row>
    <row r="17" spans="1:26" x14ac:dyDescent="0.2">
      <c r="A17" s="15">
        <v>15</v>
      </c>
      <c r="B17" s="43">
        <v>1.2999999999999999E-3</v>
      </c>
      <c r="C17" s="16">
        <v>6.3E-3</v>
      </c>
      <c r="D17" s="16">
        <v>1.1299999999999999E-2</v>
      </c>
      <c r="E17" s="16">
        <v>1.6899999999999998E-2</v>
      </c>
      <c r="F17" s="16">
        <v>2.2499999999999999E-2</v>
      </c>
      <c r="G17" s="16">
        <v>2.8199999999999999E-2</v>
      </c>
      <c r="H17" s="16">
        <v>3.3799999999999997E-2</v>
      </c>
      <c r="I17" s="16">
        <v>3.9399999999999998E-2</v>
      </c>
      <c r="J17" s="16">
        <v>4.5100000000000001E-2</v>
      </c>
      <c r="K17" s="16">
        <v>5.0700000000000002E-2</v>
      </c>
      <c r="L17" s="16">
        <v>5.6300000000000003E-2</v>
      </c>
      <c r="M17" s="16">
        <v>6.2E-2</v>
      </c>
      <c r="N17" s="16">
        <v>6.7599999999999993E-2</v>
      </c>
      <c r="O17" s="16">
        <v>7.3200000000000001E-2</v>
      </c>
      <c r="P17" s="16">
        <v>7.8899999999999998E-2</v>
      </c>
      <c r="Q17" s="16">
        <v>8.4500000000000006E-2</v>
      </c>
      <c r="R17" s="16">
        <v>9.01E-2</v>
      </c>
      <c r="S17" s="16">
        <v>9.5799999999999996E-2</v>
      </c>
      <c r="T17" s="16">
        <v>0.1014</v>
      </c>
      <c r="U17" s="16">
        <v>0.107</v>
      </c>
      <c r="V17" s="16">
        <v>0.11269999999999999</v>
      </c>
      <c r="W17" s="18">
        <v>0.1167</v>
      </c>
      <c r="X17" s="17">
        <v>0</v>
      </c>
      <c r="Y17" s="17">
        <v>0.03</v>
      </c>
      <c r="Z17" s="17">
        <v>0.05</v>
      </c>
    </row>
    <row r="18" spans="1:26" x14ac:dyDescent="0.2">
      <c r="A18" s="15">
        <v>16</v>
      </c>
      <c r="B18" s="43">
        <v>1.9199999999999998E-2</v>
      </c>
      <c r="C18" s="16">
        <v>2.4199999999999999E-2</v>
      </c>
      <c r="D18" s="16">
        <v>5.4000000000000003E-3</v>
      </c>
      <c r="E18" s="16">
        <v>8.0999999999999996E-3</v>
      </c>
      <c r="F18" s="16">
        <v>1.09E-2</v>
      </c>
      <c r="G18" s="16">
        <v>1.3599999999999999E-2</v>
      </c>
      <c r="H18" s="16">
        <v>1.6299999999999999E-2</v>
      </c>
      <c r="I18" s="16">
        <v>1.9E-2</v>
      </c>
      <c r="J18" s="16">
        <v>2.1700000000000001E-2</v>
      </c>
      <c r="K18" s="16">
        <v>2.4400000000000002E-2</v>
      </c>
      <c r="L18" s="16">
        <v>2.7199999999999998E-2</v>
      </c>
      <c r="M18" s="16">
        <v>2.9899999999999999E-2</v>
      </c>
      <c r="N18" s="16">
        <v>3.2599999999999997E-2</v>
      </c>
      <c r="O18" s="16">
        <v>3.5299999999999998E-2</v>
      </c>
      <c r="P18" s="16">
        <v>3.7999999999999999E-2</v>
      </c>
      <c r="Q18" s="16">
        <v>4.07E-2</v>
      </c>
      <c r="R18" s="16">
        <v>4.3499999999999997E-2</v>
      </c>
      <c r="S18" s="16">
        <v>4.6199999999999998E-2</v>
      </c>
      <c r="T18" s="16">
        <v>4.8899999999999999E-2</v>
      </c>
      <c r="U18" s="16">
        <v>5.16E-2</v>
      </c>
      <c r="V18" s="16">
        <v>5.4300000000000001E-2</v>
      </c>
      <c r="W18" s="18">
        <v>9.4399999999999998E-2</v>
      </c>
      <c r="X18" s="17">
        <v>0</v>
      </c>
      <c r="Y18" s="17">
        <v>0.03</v>
      </c>
      <c r="Z18" s="17">
        <v>0.05</v>
      </c>
    </row>
    <row r="19" spans="1:26" x14ac:dyDescent="0.2">
      <c r="A19" s="15">
        <v>17</v>
      </c>
      <c r="B19" s="43">
        <v>2.29E-2</v>
      </c>
      <c r="C19" s="16">
        <v>2.7900000000000001E-2</v>
      </c>
      <c r="D19" s="16">
        <v>3.3000000000000002E-2</v>
      </c>
      <c r="E19" s="16">
        <v>4.9399999999999999E-2</v>
      </c>
      <c r="F19" s="16">
        <v>6.59E-2</v>
      </c>
      <c r="G19" s="16">
        <v>8.2400000000000001E-2</v>
      </c>
      <c r="H19" s="16">
        <v>9.8799999999999999E-2</v>
      </c>
      <c r="I19" s="16">
        <v>0.1153</v>
      </c>
      <c r="J19" s="16">
        <v>0.1318</v>
      </c>
      <c r="K19" s="16">
        <v>0.14829999999999999</v>
      </c>
      <c r="L19" s="16">
        <v>0.1648</v>
      </c>
      <c r="M19" s="16">
        <v>0.1812</v>
      </c>
      <c r="N19" s="16">
        <v>0.19769999999999999</v>
      </c>
      <c r="O19" s="16">
        <v>0.2142</v>
      </c>
      <c r="P19" s="16">
        <v>0.2306</v>
      </c>
      <c r="Q19" s="16">
        <v>0.24709999999999999</v>
      </c>
      <c r="R19" s="16">
        <v>0.2636</v>
      </c>
      <c r="S19" s="16">
        <v>0.28010000000000002</v>
      </c>
      <c r="T19" s="16">
        <v>0.29659999999999997</v>
      </c>
      <c r="U19" s="16">
        <v>0.313</v>
      </c>
      <c r="V19" s="16">
        <v>0.32950000000000002</v>
      </c>
      <c r="W19" s="18">
        <v>-0.128</v>
      </c>
      <c r="X19" s="17">
        <v>0</v>
      </c>
      <c r="Y19" s="17">
        <v>0.03</v>
      </c>
      <c r="Z19" s="17">
        <v>0.05</v>
      </c>
    </row>
    <row r="20" spans="1:26" x14ac:dyDescent="0.2">
      <c r="A20" s="15">
        <v>18</v>
      </c>
      <c r="B20" s="44">
        <v>-2.35E-2</v>
      </c>
      <c r="C20" s="19">
        <v>-1.8499999999999999E-2</v>
      </c>
      <c r="D20" s="19">
        <v>-1.35E-2</v>
      </c>
      <c r="E20" s="19">
        <v>-2.0299999999999999E-2</v>
      </c>
      <c r="F20" s="19">
        <v>-2.7E-2</v>
      </c>
      <c r="G20" s="19">
        <v>-3.3799999999999997E-2</v>
      </c>
      <c r="H20" s="19">
        <v>-4.0500000000000001E-2</v>
      </c>
      <c r="I20" s="19">
        <v>-4.7199999999999999E-2</v>
      </c>
      <c r="J20" s="19">
        <v>-5.3999999999999999E-2</v>
      </c>
      <c r="K20" s="19">
        <v>-6.08E-2</v>
      </c>
      <c r="L20" s="19">
        <v>-6.7500000000000004E-2</v>
      </c>
      <c r="M20" s="19">
        <v>-7.4300000000000005E-2</v>
      </c>
      <c r="N20" s="19">
        <v>-8.1000000000000003E-2</v>
      </c>
      <c r="O20" s="19">
        <v>-8.7800000000000003E-2</v>
      </c>
      <c r="P20" s="19">
        <v>-9.4500000000000001E-2</v>
      </c>
      <c r="Q20" s="19">
        <v>-0.1013</v>
      </c>
      <c r="R20" s="19">
        <v>-0.108</v>
      </c>
      <c r="S20" s="19">
        <v>-0.1148</v>
      </c>
      <c r="T20" s="19">
        <v>-0.1215</v>
      </c>
      <c r="U20" s="19">
        <v>-0.1283</v>
      </c>
      <c r="V20" s="19">
        <v>-0.13500000000000001</v>
      </c>
      <c r="W20" s="18">
        <v>0.19570000000000001</v>
      </c>
      <c r="X20" s="17">
        <v>0</v>
      </c>
      <c r="Y20" s="17">
        <v>0.03</v>
      </c>
      <c r="Z20" s="17">
        <v>0.05</v>
      </c>
    </row>
    <row r="21" spans="1:26" x14ac:dyDescent="0.2">
      <c r="A21" s="15">
        <v>19</v>
      </c>
      <c r="B21" s="43">
        <v>1.6500000000000001E-2</v>
      </c>
      <c r="C21" s="16">
        <v>2.1499999999999998E-2</v>
      </c>
      <c r="D21" s="16">
        <v>2.6599999999999999E-2</v>
      </c>
      <c r="E21" s="16">
        <v>3.9800000000000002E-2</v>
      </c>
      <c r="F21" s="16">
        <v>5.3100000000000001E-2</v>
      </c>
      <c r="G21" s="16">
        <v>6.6400000000000001E-2</v>
      </c>
      <c r="H21" s="16">
        <v>7.9600000000000004E-2</v>
      </c>
      <c r="I21" s="16">
        <v>9.2899999999999996E-2</v>
      </c>
      <c r="J21" s="16">
        <v>0.1062</v>
      </c>
      <c r="K21" s="16">
        <v>0.1195</v>
      </c>
      <c r="L21" s="16">
        <v>0.1328</v>
      </c>
      <c r="M21" s="16">
        <v>0.14599999999999999</v>
      </c>
      <c r="N21" s="16">
        <v>0.1593</v>
      </c>
      <c r="O21" s="16">
        <v>0.1726</v>
      </c>
      <c r="P21" s="16">
        <v>0.18590000000000001</v>
      </c>
      <c r="Q21" s="16">
        <v>0.1991</v>
      </c>
      <c r="R21" s="16">
        <v>0.21240000000000001</v>
      </c>
      <c r="S21" s="16">
        <v>0.22570000000000001</v>
      </c>
      <c r="T21" s="16">
        <v>0.2389</v>
      </c>
      <c r="U21" s="16">
        <v>0.25219999999999998</v>
      </c>
      <c r="V21" s="16">
        <v>0.26550000000000001</v>
      </c>
      <c r="W21" s="18">
        <v>8.14E-2</v>
      </c>
      <c r="X21" s="17">
        <v>0</v>
      </c>
      <c r="Y21" s="17">
        <v>0.03</v>
      </c>
      <c r="Z21" s="17">
        <v>0.05</v>
      </c>
    </row>
    <row r="22" spans="1:26" x14ac:dyDescent="0.2">
      <c r="A22" s="15">
        <v>20</v>
      </c>
      <c r="B22" s="44">
        <v>-8.0000000000000004E-4</v>
      </c>
      <c r="C22" s="16">
        <v>4.1999999999999997E-3</v>
      </c>
      <c r="D22" s="16">
        <v>9.1999999999999998E-3</v>
      </c>
      <c r="E22" s="16">
        <v>1.38E-2</v>
      </c>
      <c r="F22" s="16">
        <v>1.83E-2</v>
      </c>
      <c r="G22" s="16">
        <v>2.29E-2</v>
      </c>
      <c r="H22" s="16">
        <v>2.75E-2</v>
      </c>
      <c r="I22" s="16">
        <v>3.2099999999999997E-2</v>
      </c>
      <c r="J22" s="16">
        <v>3.6700000000000003E-2</v>
      </c>
      <c r="K22" s="16">
        <v>4.1300000000000003E-2</v>
      </c>
      <c r="L22" s="16">
        <v>4.58E-2</v>
      </c>
      <c r="M22" s="16">
        <v>5.04E-2</v>
      </c>
      <c r="N22" s="16">
        <v>5.5E-2</v>
      </c>
      <c r="O22" s="16">
        <v>5.96E-2</v>
      </c>
      <c r="P22" s="16">
        <v>6.4199999999999993E-2</v>
      </c>
      <c r="Q22" s="16">
        <v>6.88E-2</v>
      </c>
      <c r="R22" s="16">
        <v>7.3300000000000004E-2</v>
      </c>
      <c r="S22" s="16">
        <v>7.7899999999999997E-2</v>
      </c>
      <c r="T22" s="16">
        <v>8.2500000000000004E-2</v>
      </c>
      <c r="U22" s="16">
        <v>8.7099999999999997E-2</v>
      </c>
      <c r="V22" s="16">
        <v>9.1700000000000004E-2</v>
      </c>
      <c r="W22" s="18">
        <v>-0.1052</v>
      </c>
      <c r="X22" s="17">
        <v>0</v>
      </c>
      <c r="Y22" s="17">
        <v>0.03</v>
      </c>
      <c r="Z22" s="17">
        <v>0.05</v>
      </c>
    </row>
    <row r="23" spans="1:26" x14ac:dyDescent="0.2">
      <c r="A23" s="15">
        <v>21</v>
      </c>
      <c r="B23" s="43">
        <v>8.0999999999999996E-3</v>
      </c>
      <c r="C23" s="16">
        <v>1.3100000000000001E-2</v>
      </c>
      <c r="D23" s="16">
        <v>1.8100000000000002E-2</v>
      </c>
      <c r="E23" s="16">
        <v>2.7099999999999999E-2</v>
      </c>
      <c r="F23" s="16">
        <v>3.6200000000000003E-2</v>
      </c>
      <c r="G23" s="16">
        <v>4.5199999999999997E-2</v>
      </c>
      <c r="H23" s="16">
        <v>5.4199999999999998E-2</v>
      </c>
      <c r="I23" s="16">
        <v>6.3299999999999995E-2</v>
      </c>
      <c r="J23" s="16">
        <v>7.2300000000000003E-2</v>
      </c>
      <c r="K23" s="16">
        <v>8.14E-2</v>
      </c>
      <c r="L23" s="16">
        <v>9.0399999999999994E-2</v>
      </c>
      <c r="M23" s="16">
        <v>9.9500000000000005E-2</v>
      </c>
      <c r="N23" s="16">
        <v>0.1085</v>
      </c>
      <c r="O23" s="16">
        <v>0.11749999999999999</v>
      </c>
      <c r="P23" s="16">
        <v>0.12659999999999999</v>
      </c>
      <c r="Q23" s="16">
        <v>0.1356</v>
      </c>
      <c r="R23" s="16">
        <v>0.1447</v>
      </c>
      <c r="S23" s="16">
        <v>0.1537</v>
      </c>
      <c r="T23" s="16">
        <v>0.16270000000000001</v>
      </c>
      <c r="U23" s="16">
        <v>0.17180000000000001</v>
      </c>
      <c r="V23" s="16">
        <v>0.18079999999999999</v>
      </c>
      <c r="W23" s="18">
        <v>-1.9900000000000001E-2</v>
      </c>
      <c r="X23" s="17">
        <v>0</v>
      </c>
      <c r="Y23" s="17">
        <v>0.03</v>
      </c>
      <c r="Z23" s="17">
        <v>0.05</v>
      </c>
    </row>
    <row r="24" spans="1:26" x14ac:dyDescent="0.2">
      <c r="A24" s="15">
        <v>22</v>
      </c>
      <c r="B24" s="43">
        <v>3.5999999999999999E-3</v>
      </c>
      <c r="C24" s="16">
        <v>8.6E-3</v>
      </c>
      <c r="D24" s="16">
        <v>1.35E-2</v>
      </c>
      <c r="E24" s="16">
        <v>2.0299999999999999E-2</v>
      </c>
      <c r="F24" s="16">
        <v>2.7099999999999999E-2</v>
      </c>
      <c r="G24" s="16">
        <v>3.39E-2</v>
      </c>
      <c r="H24" s="16">
        <v>4.0599999999999997E-2</v>
      </c>
      <c r="I24" s="16">
        <v>4.7399999999999998E-2</v>
      </c>
      <c r="J24" s="16">
        <v>5.4199999999999998E-2</v>
      </c>
      <c r="K24" s="16">
        <v>6.0999999999999999E-2</v>
      </c>
      <c r="L24" s="16">
        <v>6.7799999999999999E-2</v>
      </c>
      <c r="M24" s="16">
        <v>7.4499999999999997E-2</v>
      </c>
      <c r="N24" s="16">
        <v>8.1299999999999997E-2</v>
      </c>
      <c r="O24" s="16">
        <v>8.8099999999999998E-2</v>
      </c>
      <c r="P24" s="16">
        <v>9.4799999999999995E-2</v>
      </c>
      <c r="Q24" s="16">
        <v>0.1016</v>
      </c>
      <c r="R24" s="16">
        <v>0.1084</v>
      </c>
      <c r="S24" s="16">
        <v>0.1152</v>
      </c>
      <c r="T24" s="16">
        <v>0.122</v>
      </c>
      <c r="U24" s="16">
        <v>0.12870000000000001</v>
      </c>
      <c r="V24" s="16">
        <v>0.13550000000000001</v>
      </c>
      <c r="W24" s="18">
        <v>0.1154</v>
      </c>
      <c r="X24" s="17">
        <v>0</v>
      </c>
      <c r="Y24" s="17">
        <v>0.03</v>
      </c>
      <c r="Z24" s="17">
        <v>0.05</v>
      </c>
    </row>
    <row r="25" spans="1:26" x14ac:dyDescent="0.2">
      <c r="A25" s="15">
        <v>23</v>
      </c>
      <c r="B25" s="43">
        <v>6.9999999999999999E-4</v>
      </c>
      <c r="C25" s="16">
        <v>5.7000000000000002E-3</v>
      </c>
      <c r="D25" s="16">
        <v>1.0699999999999999E-2</v>
      </c>
      <c r="E25" s="16">
        <v>1.6E-2</v>
      </c>
      <c r="F25" s="16">
        <v>2.1299999999999999E-2</v>
      </c>
      <c r="G25" s="16">
        <v>2.6700000000000002E-2</v>
      </c>
      <c r="H25" s="16">
        <v>3.2000000000000001E-2</v>
      </c>
      <c r="I25" s="16">
        <v>3.73E-2</v>
      </c>
      <c r="J25" s="16">
        <v>4.2700000000000002E-2</v>
      </c>
      <c r="K25" s="16">
        <v>4.8000000000000001E-2</v>
      </c>
      <c r="L25" s="16">
        <v>5.33E-2</v>
      </c>
      <c r="M25" s="16">
        <v>5.8700000000000002E-2</v>
      </c>
      <c r="N25" s="16">
        <v>6.4000000000000001E-2</v>
      </c>
      <c r="O25" s="16">
        <v>6.93E-2</v>
      </c>
      <c r="P25" s="16">
        <v>7.4700000000000003E-2</v>
      </c>
      <c r="Q25" s="16">
        <v>0.08</v>
      </c>
      <c r="R25" s="16">
        <v>8.5300000000000001E-2</v>
      </c>
      <c r="S25" s="16">
        <v>9.0700000000000003E-2</v>
      </c>
      <c r="T25" s="16">
        <v>9.6000000000000002E-2</v>
      </c>
      <c r="U25" s="16">
        <v>0.1013</v>
      </c>
      <c r="V25" s="16">
        <v>0.1067</v>
      </c>
      <c r="W25" s="18">
        <v>0.1714</v>
      </c>
      <c r="X25" s="17">
        <v>0</v>
      </c>
      <c r="Y25" s="17">
        <v>0.03</v>
      </c>
      <c r="Z25" s="17">
        <v>0.05</v>
      </c>
    </row>
    <row r="26" spans="1:26" x14ac:dyDescent="0.2">
      <c r="A26" s="15">
        <v>24</v>
      </c>
      <c r="B26" s="44">
        <v>-1.5599999999999999E-2</v>
      </c>
      <c r="C26" s="19">
        <v>-1.06E-2</v>
      </c>
      <c r="D26" s="16">
        <v>1.4800000000000001E-2</v>
      </c>
      <c r="E26" s="16">
        <v>2.2200000000000001E-2</v>
      </c>
      <c r="F26" s="16">
        <v>2.9700000000000001E-2</v>
      </c>
      <c r="G26" s="16">
        <v>3.7100000000000001E-2</v>
      </c>
      <c r="H26" s="16">
        <v>4.4499999999999998E-2</v>
      </c>
      <c r="I26" s="16">
        <v>5.1900000000000002E-2</v>
      </c>
      <c r="J26" s="16">
        <v>5.9299999999999999E-2</v>
      </c>
      <c r="K26" s="16">
        <v>6.6699999999999995E-2</v>
      </c>
      <c r="L26" s="16">
        <v>7.4200000000000002E-2</v>
      </c>
      <c r="M26" s="16">
        <v>8.1600000000000006E-2</v>
      </c>
      <c r="N26" s="16">
        <v>8.8999999999999996E-2</v>
      </c>
      <c r="O26" s="16">
        <v>9.64E-2</v>
      </c>
      <c r="P26" s="16">
        <v>0.1038</v>
      </c>
      <c r="Q26" s="16">
        <v>0.11119999999999999</v>
      </c>
      <c r="R26" s="16">
        <v>0.1187</v>
      </c>
      <c r="S26" s="16">
        <v>0.12609999999999999</v>
      </c>
      <c r="T26" s="16">
        <v>0.13350000000000001</v>
      </c>
      <c r="U26" s="16">
        <v>0.1409</v>
      </c>
      <c r="V26" s="16">
        <v>0.14829999999999999</v>
      </c>
      <c r="W26" s="18">
        <v>-0.17979999999999999</v>
      </c>
      <c r="X26" s="17">
        <v>0</v>
      </c>
      <c r="Y26" s="17">
        <v>0.03</v>
      </c>
      <c r="Z26" s="17">
        <v>0.05</v>
      </c>
    </row>
    <row r="27" spans="1:26" x14ac:dyDescent="0.2">
      <c r="A27" s="15">
        <v>25</v>
      </c>
      <c r="B27" s="43">
        <v>4.8999999999999998E-3</v>
      </c>
      <c r="C27" s="16">
        <v>9.9000000000000008E-3</v>
      </c>
      <c r="D27" s="16">
        <v>1.2999999999999999E-2</v>
      </c>
      <c r="E27" s="16">
        <v>1.95E-2</v>
      </c>
      <c r="F27" s="16">
        <v>2.5999999999999999E-2</v>
      </c>
      <c r="G27" s="16">
        <v>3.2500000000000001E-2</v>
      </c>
      <c r="H27" s="16">
        <v>3.9E-2</v>
      </c>
      <c r="I27" s="16">
        <v>4.5499999999999999E-2</v>
      </c>
      <c r="J27" s="16">
        <v>5.1999999999999998E-2</v>
      </c>
      <c r="K27" s="16">
        <v>5.8500000000000003E-2</v>
      </c>
      <c r="L27" s="16">
        <v>6.5000000000000002E-2</v>
      </c>
      <c r="M27" s="16">
        <v>7.1499999999999994E-2</v>
      </c>
      <c r="N27" s="16">
        <v>7.8E-2</v>
      </c>
      <c r="O27" s="16">
        <v>8.4500000000000006E-2</v>
      </c>
      <c r="P27" s="16">
        <v>9.0999999999999998E-2</v>
      </c>
      <c r="Q27" s="16">
        <v>9.7500000000000003E-2</v>
      </c>
      <c r="R27" s="16">
        <v>0.104</v>
      </c>
      <c r="S27" s="16">
        <v>0.1105</v>
      </c>
      <c r="T27" s="16">
        <v>0.11700000000000001</v>
      </c>
      <c r="U27" s="16">
        <v>0.1235</v>
      </c>
      <c r="V27" s="16">
        <v>0.13</v>
      </c>
      <c r="W27" s="18">
        <v>-0.28100000000000003</v>
      </c>
      <c r="X27" s="17">
        <v>0</v>
      </c>
      <c r="Y27" s="17">
        <v>0.03</v>
      </c>
      <c r="Z27" s="17">
        <v>0.05</v>
      </c>
    </row>
    <row r="28" spans="1:26" x14ac:dyDescent="0.2">
      <c r="A28" s="15">
        <v>26</v>
      </c>
      <c r="B28" s="44">
        <v>-1.0999999999999999E-2</v>
      </c>
      <c r="C28" s="19">
        <v>-6.0000000000000001E-3</v>
      </c>
      <c r="D28" s="19">
        <v>-7.0000000000000001E-3</v>
      </c>
      <c r="E28" s="19">
        <v>-1.0500000000000001E-2</v>
      </c>
      <c r="F28" s="19">
        <v>-1.4E-2</v>
      </c>
      <c r="G28" s="19">
        <v>-1.7500000000000002E-2</v>
      </c>
      <c r="H28" s="19">
        <v>-2.1000000000000001E-2</v>
      </c>
      <c r="I28" s="19">
        <v>-2.4500000000000001E-2</v>
      </c>
      <c r="J28" s="19">
        <v>-2.8000000000000001E-2</v>
      </c>
      <c r="K28" s="19">
        <v>-3.15E-2</v>
      </c>
      <c r="L28" s="19">
        <v>-3.5000000000000003E-2</v>
      </c>
      <c r="M28" s="19">
        <v>-3.85E-2</v>
      </c>
      <c r="N28" s="19">
        <v>-4.2000000000000003E-2</v>
      </c>
      <c r="O28" s="19">
        <v>-4.5499999999999999E-2</v>
      </c>
      <c r="P28" s="19">
        <v>-4.9000000000000002E-2</v>
      </c>
      <c r="Q28" s="19">
        <v>-5.2499999999999998E-2</v>
      </c>
      <c r="R28" s="19">
        <v>-5.6000000000000001E-2</v>
      </c>
      <c r="S28" s="19">
        <v>-5.9499999999999997E-2</v>
      </c>
      <c r="T28" s="19">
        <v>-6.3E-2</v>
      </c>
      <c r="U28" s="19">
        <v>-6.6500000000000004E-2</v>
      </c>
      <c r="V28" s="19">
        <v>-7.0000000000000007E-2</v>
      </c>
      <c r="W28" s="18">
        <v>0.29430000000000001</v>
      </c>
      <c r="X28" s="17">
        <v>0</v>
      </c>
      <c r="Y28" s="17">
        <v>0.03</v>
      </c>
      <c r="Z28" s="17">
        <v>0.05</v>
      </c>
    </row>
    <row r="29" spans="1:26" x14ac:dyDescent="0.2">
      <c r="A29" s="15">
        <v>27</v>
      </c>
      <c r="B29" s="43">
        <v>4.0000000000000002E-4</v>
      </c>
      <c r="C29" s="16">
        <v>5.4000000000000003E-3</v>
      </c>
      <c r="D29" s="16">
        <v>1.6E-2</v>
      </c>
      <c r="E29" s="16">
        <v>2.4E-2</v>
      </c>
      <c r="F29" s="16">
        <v>3.2000000000000001E-2</v>
      </c>
      <c r="G29" s="16">
        <v>0.04</v>
      </c>
      <c r="H29" s="16">
        <v>4.8000000000000001E-2</v>
      </c>
      <c r="I29" s="16">
        <v>5.6000000000000001E-2</v>
      </c>
      <c r="J29" s="16">
        <v>6.4000000000000001E-2</v>
      </c>
      <c r="K29" s="16">
        <v>7.1999999999999995E-2</v>
      </c>
      <c r="L29" s="16">
        <v>0.08</v>
      </c>
      <c r="M29" s="16">
        <v>8.7999999999999995E-2</v>
      </c>
      <c r="N29" s="16">
        <v>9.6000000000000002E-2</v>
      </c>
      <c r="O29" s="16">
        <v>0.104</v>
      </c>
      <c r="P29" s="16">
        <v>0.112</v>
      </c>
      <c r="Q29" s="16">
        <v>0.12</v>
      </c>
      <c r="R29" s="16">
        <v>0.128</v>
      </c>
      <c r="S29" s="16">
        <v>0.13600000000000001</v>
      </c>
      <c r="T29" s="16">
        <v>0.14399999999999999</v>
      </c>
      <c r="U29" s="16">
        <v>0.152</v>
      </c>
      <c r="V29" s="16">
        <v>0.16</v>
      </c>
      <c r="W29" s="18">
        <v>0.17710000000000001</v>
      </c>
      <c r="X29" s="17">
        <v>0</v>
      </c>
      <c r="Y29" s="17">
        <v>0.03</v>
      </c>
      <c r="Z29" s="17">
        <v>0.05</v>
      </c>
    </row>
    <row r="30" spans="1:26" x14ac:dyDescent="0.2">
      <c r="A30" s="15">
        <v>28</v>
      </c>
      <c r="B30" s="44">
        <v>-1.46E-2</v>
      </c>
      <c r="C30" s="19">
        <v>-9.5999999999999992E-3</v>
      </c>
      <c r="D30" s="16">
        <v>1.0800000000000001E-2</v>
      </c>
      <c r="E30" s="16">
        <v>1.6199999999999999E-2</v>
      </c>
      <c r="F30" s="16">
        <v>2.1700000000000001E-2</v>
      </c>
      <c r="G30" s="16">
        <v>2.7099999999999999E-2</v>
      </c>
      <c r="H30" s="16">
        <v>3.2500000000000001E-2</v>
      </c>
      <c r="I30" s="16">
        <v>3.7900000000000003E-2</v>
      </c>
      <c r="J30" s="16">
        <v>4.3299999999999998E-2</v>
      </c>
      <c r="K30" s="16">
        <v>4.87E-2</v>
      </c>
      <c r="L30" s="16">
        <v>5.4199999999999998E-2</v>
      </c>
      <c r="M30" s="16">
        <v>5.96E-2</v>
      </c>
      <c r="N30" s="16">
        <v>6.5000000000000002E-2</v>
      </c>
      <c r="O30" s="16">
        <v>7.0400000000000004E-2</v>
      </c>
      <c r="P30" s="16">
        <v>7.5800000000000006E-2</v>
      </c>
      <c r="Q30" s="16">
        <v>8.1199999999999994E-2</v>
      </c>
      <c r="R30" s="16">
        <v>8.6699999999999999E-2</v>
      </c>
      <c r="S30" s="16">
        <v>9.2100000000000001E-2</v>
      </c>
      <c r="T30" s="16">
        <v>9.7500000000000003E-2</v>
      </c>
      <c r="U30" s="16">
        <v>0.10290000000000001</v>
      </c>
      <c r="V30" s="16">
        <v>0.10829999999999999</v>
      </c>
      <c r="W30" s="18">
        <v>-0.1232</v>
      </c>
      <c r="X30" s="17">
        <v>0</v>
      </c>
      <c r="Y30" s="17">
        <v>0.03</v>
      </c>
      <c r="Z30" s="17">
        <v>0.05</v>
      </c>
    </row>
    <row r="31" spans="1:26" x14ac:dyDescent="0.2">
      <c r="A31" s="15">
        <v>29</v>
      </c>
      <c r="B31" s="43">
        <v>5.7999999999999996E-3</v>
      </c>
      <c r="C31" s="16">
        <v>1.0800000000000001E-2</v>
      </c>
      <c r="D31" s="16">
        <v>1.5800000000000002E-2</v>
      </c>
      <c r="E31" s="16">
        <v>2.3699999999999999E-2</v>
      </c>
      <c r="F31" s="16">
        <v>3.1600000000000003E-2</v>
      </c>
      <c r="G31" s="16">
        <v>3.95E-2</v>
      </c>
      <c r="H31" s="16">
        <v>4.7500000000000001E-2</v>
      </c>
      <c r="I31" s="16">
        <v>5.5399999999999998E-2</v>
      </c>
      <c r="J31" s="16">
        <v>6.3299999999999995E-2</v>
      </c>
      <c r="K31" s="16">
        <v>7.1199999999999999E-2</v>
      </c>
      <c r="L31" s="16">
        <v>7.9100000000000004E-2</v>
      </c>
      <c r="M31" s="16">
        <v>8.6999999999999994E-2</v>
      </c>
      <c r="N31" s="16">
        <v>9.4899999999999998E-2</v>
      </c>
      <c r="O31" s="16">
        <v>0.1028</v>
      </c>
      <c r="P31" s="16">
        <v>0.11070000000000001</v>
      </c>
      <c r="Q31" s="16">
        <v>0.1186</v>
      </c>
      <c r="R31" s="16">
        <v>0.1265</v>
      </c>
      <c r="S31" s="16">
        <v>0.13439999999999999</v>
      </c>
      <c r="T31" s="16">
        <v>0.1424</v>
      </c>
      <c r="U31" s="16">
        <v>0.15029999999999999</v>
      </c>
      <c r="V31" s="16">
        <v>0.15820000000000001</v>
      </c>
      <c r="W31" s="18">
        <v>3.1E-2</v>
      </c>
      <c r="X31" s="17">
        <v>0</v>
      </c>
      <c r="Y31" s="17">
        <v>0.03</v>
      </c>
      <c r="Z31" s="17">
        <v>0.05</v>
      </c>
    </row>
    <row r="32" spans="1:26" x14ac:dyDescent="0.2">
      <c r="A32" s="15">
        <v>30</v>
      </c>
      <c r="B32" s="44">
        <v>-2.5000000000000001E-3</v>
      </c>
      <c r="C32" s="16">
        <v>2.5000000000000001E-3</v>
      </c>
      <c r="D32" s="16">
        <v>7.4999999999999997E-3</v>
      </c>
      <c r="E32" s="16">
        <v>1.1299999999999999E-2</v>
      </c>
      <c r="F32" s="16">
        <v>1.5100000000000001E-2</v>
      </c>
      <c r="G32" s="16">
        <v>1.8800000000000001E-2</v>
      </c>
      <c r="H32" s="16">
        <v>2.2599999999999999E-2</v>
      </c>
      <c r="I32" s="16">
        <v>2.64E-2</v>
      </c>
      <c r="J32" s="16">
        <v>3.0099999999999998E-2</v>
      </c>
      <c r="K32" s="16">
        <v>3.39E-2</v>
      </c>
      <c r="L32" s="16">
        <v>3.7699999999999997E-2</v>
      </c>
      <c r="M32" s="16">
        <v>4.1399999999999999E-2</v>
      </c>
      <c r="N32" s="16">
        <v>4.5199999999999997E-2</v>
      </c>
      <c r="O32" s="16">
        <v>4.9000000000000002E-2</v>
      </c>
      <c r="P32" s="16">
        <v>5.2699999999999997E-2</v>
      </c>
      <c r="Q32" s="16">
        <v>5.6500000000000002E-2</v>
      </c>
      <c r="R32" s="16">
        <v>6.0299999999999999E-2</v>
      </c>
      <c r="S32" s="16">
        <v>6.4000000000000001E-2</v>
      </c>
      <c r="T32" s="16">
        <v>6.7799999999999999E-2</v>
      </c>
      <c r="U32" s="16">
        <v>7.1599999999999997E-2</v>
      </c>
      <c r="V32" s="16">
        <v>7.5300000000000006E-2</v>
      </c>
      <c r="W32" s="18">
        <v>9.3399999999999997E-2</v>
      </c>
      <c r="X32" s="17">
        <v>0</v>
      </c>
      <c r="Y32" s="17">
        <v>0.03</v>
      </c>
      <c r="Z32" s="17">
        <v>0.05</v>
      </c>
    </row>
    <row r="33" spans="1:26" x14ac:dyDescent="0.2">
      <c r="A33" s="15">
        <v>31</v>
      </c>
      <c r="B33" s="43">
        <v>8.3999999999999995E-3</v>
      </c>
      <c r="C33" s="16">
        <v>1.34E-2</v>
      </c>
      <c r="D33" s="16">
        <v>1.84E-2</v>
      </c>
      <c r="E33" s="16">
        <v>2.76E-2</v>
      </c>
      <c r="F33" s="16">
        <v>3.6799999999999999E-2</v>
      </c>
      <c r="G33" s="16">
        <v>4.5999999999999999E-2</v>
      </c>
      <c r="H33" s="16">
        <v>5.5100000000000003E-2</v>
      </c>
      <c r="I33" s="16">
        <v>6.4299999999999996E-2</v>
      </c>
      <c r="J33" s="16">
        <v>7.3499999999999996E-2</v>
      </c>
      <c r="K33" s="16">
        <v>8.2699999999999996E-2</v>
      </c>
      <c r="L33" s="16">
        <v>9.1899999999999996E-2</v>
      </c>
      <c r="M33" s="16">
        <v>0.1011</v>
      </c>
      <c r="N33" s="16">
        <v>0.1103</v>
      </c>
      <c r="O33" s="16">
        <v>0.1195</v>
      </c>
      <c r="P33" s="16">
        <v>0.12870000000000001</v>
      </c>
      <c r="Q33" s="16">
        <v>0.13789999999999999</v>
      </c>
      <c r="R33" s="16">
        <v>0.14710000000000001</v>
      </c>
      <c r="S33" s="16">
        <v>0.15629999999999999</v>
      </c>
      <c r="T33" s="16">
        <v>0.16539999999999999</v>
      </c>
      <c r="U33" s="16">
        <v>0.17460000000000001</v>
      </c>
      <c r="V33" s="16">
        <v>0.18379999999999999</v>
      </c>
      <c r="W33" s="18">
        <v>0.28910000000000002</v>
      </c>
      <c r="X33" s="17">
        <v>0</v>
      </c>
      <c r="Y33" s="17">
        <v>0.03</v>
      </c>
      <c r="Z33" s="17">
        <v>0.05</v>
      </c>
    </row>
    <row r="34" spans="1:26" x14ac:dyDescent="0.2">
      <c r="A34" s="15">
        <v>32</v>
      </c>
      <c r="B34" s="44">
        <v>-3.3E-3</v>
      </c>
      <c r="C34" s="16">
        <v>1.6999999999999999E-3</v>
      </c>
      <c r="D34" s="16">
        <v>6.7000000000000002E-3</v>
      </c>
      <c r="E34" s="16">
        <v>1.01E-2</v>
      </c>
      <c r="F34" s="16">
        <v>1.35E-2</v>
      </c>
      <c r="G34" s="16">
        <v>1.6799999999999999E-2</v>
      </c>
      <c r="H34" s="16">
        <v>2.0199999999999999E-2</v>
      </c>
      <c r="I34" s="16">
        <v>2.3599999999999999E-2</v>
      </c>
      <c r="J34" s="16">
        <v>2.69E-2</v>
      </c>
      <c r="K34" s="16">
        <v>3.0300000000000001E-2</v>
      </c>
      <c r="L34" s="16">
        <v>3.3700000000000001E-2</v>
      </c>
      <c r="M34" s="16">
        <v>3.6999999999999998E-2</v>
      </c>
      <c r="N34" s="16">
        <v>4.0399999999999998E-2</v>
      </c>
      <c r="O34" s="16">
        <v>4.3799999999999999E-2</v>
      </c>
      <c r="P34" s="16">
        <v>4.7100000000000003E-2</v>
      </c>
      <c r="Q34" s="16">
        <v>5.0500000000000003E-2</v>
      </c>
      <c r="R34" s="16">
        <v>5.3900000000000003E-2</v>
      </c>
      <c r="S34" s="16">
        <v>5.7200000000000001E-2</v>
      </c>
      <c r="T34" s="16">
        <v>6.0600000000000001E-2</v>
      </c>
      <c r="U34" s="16">
        <v>6.4000000000000001E-2</v>
      </c>
      <c r="V34" s="16">
        <v>6.7299999999999999E-2</v>
      </c>
      <c r="W34" s="18">
        <v>-9.98E-2</v>
      </c>
      <c r="X34" s="17">
        <v>0</v>
      </c>
      <c r="Y34" s="17">
        <v>0.03</v>
      </c>
      <c r="Z34" s="17">
        <v>0.05</v>
      </c>
    </row>
    <row r="35" spans="1:26" x14ac:dyDescent="0.2">
      <c r="A35" s="15">
        <v>33</v>
      </c>
      <c r="B35" s="44">
        <v>-1.32E-2</v>
      </c>
      <c r="C35" s="19">
        <v>-8.2000000000000007E-3</v>
      </c>
      <c r="D35" s="16">
        <v>8.9999999999999993E-3</v>
      </c>
      <c r="E35" s="16">
        <v>1.35E-2</v>
      </c>
      <c r="F35" s="16">
        <v>1.7999999999999999E-2</v>
      </c>
      <c r="G35" s="16">
        <v>2.2499999999999999E-2</v>
      </c>
      <c r="H35" s="16">
        <v>2.7E-2</v>
      </c>
      <c r="I35" s="16">
        <v>3.15E-2</v>
      </c>
      <c r="J35" s="16">
        <v>3.5999999999999997E-2</v>
      </c>
      <c r="K35" s="16">
        <v>4.0500000000000001E-2</v>
      </c>
      <c r="L35" s="16">
        <v>4.4999999999999998E-2</v>
      </c>
      <c r="M35" s="16">
        <v>4.9500000000000002E-2</v>
      </c>
      <c r="N35" s="16">
        <v>5.3999999999999999E-2</v>
      </c>
      <c r="O35" s="16">
        <v>5.8500000000000003E-2</v>
      </c>
      <c r="P35" s="16">
        <v>6.3E-2</v>
      </c>
      <c r="Q35" s="16">
        <v>6.7500000000000004E-2</v>
      </c>
      <c r="R35" s="16">
        <v>7.1999999999999995E-2</v>
      </c>
      <c r="S35" s="16">
        <v>7.6499999999999999E-2</v>
      </c>
      <c r="T35" s="16">
        <v>8.1000000000000003E-2</v>
      </c>
      <c r="U35" s="16">
        <v>8.5500000000000007E-2</v>
      </c>
      <c r="V35" s="16">
        <v>0.09</v>
      </c>
      <c r="W35" s="18">
        <v>0.12709999999999999</v>
      </c>
      <c r="X35" s="17">
        <v>0</v>
      </c>
      <c r="Y35" s="17">
        <v>0.03</v>
      </c>
      <c r="Z35" s="17">
        <v>0.05</v>
      </c>
    </row>
    <row r="36" spans="1:26" x14ac:dyDescent="0.2">
      <c r="A36" s="15">
        <v>34</v>
      </c>
      <c r="B36" s="43">
        <v>1.34E-2</v>
      </c>
      <c r="C36" s="16">
        <v>1.84E-2</v>
      </c>
      <c r="D36" s="16">
        <v>2.1999999999999999E-2</v>
      </c>
      <c r="E36" s="16">
        <v>3.3000000000000002E-2</v>
      </c>
      <c r="F36" s="16">
        <v>4.3999999999999997E-2</v>
      </c>
      <c r="G36" s="16">
        <v>5.5E-2</v>
      </c>
      <c r="H36" s="16">
        <v>6.6000000000000003E-2</v>
      </c>
      <c r="I36" s="16">
        <v>7.6999999999999999E-2</v>
      </c>
      <c r="J36" s="16">
        <v>8.7999999999999995E-2</v>
      </c>
      <c r="K36" s="16">
        <v>9.9000000000000005E-2</v>
      </c>
      <c r="L36" s="16">
        <v>0.11</v>
      </c>
      <c r="M36" s="16">
        <v>0.121</v>
      </c>
      <c r="N36" s="16">
        <v>0.13200000000000001</v>
      </c>
      <c r="O36" s="16">
        <v>0.14299999999999999</v>
      </c>
      <c r="P36" s="16">
        <v>0.154</v>
      </c>
      <c r="Q36" s="16">
        <v>0.16500000000000001</v>
      </c>
      <c r="R36" s="16">
        <v>0.17599999999999999</v>
      </c>
      <c r="S36" s="16">
        <v>0.187</v>
      </c>
      <c r="T36" s="16">
        <v>0.19800000000000001</v>
      </c>
      <c r="U36" s="16">
        <v>0.20899999999999999</v>
      </c>
      <c r="V36" s="16">
        <v>0.22</v>
      </c>
      <c r="W36" s="18">
        <v>0.18579999999999999</v>
      </c>
      <c r="X36" s="17">
        <v>0</v>
      </c>
      <c r="Y36" s="17">
        <v>0.03</v>
      </c>
      <c r="Z36" s="17">
        <v>0.05</v>
      </c>
    </row>
    <row r="37" spans="1:26" x14ac:dyDescent="0.2">
      <c r="A37" s="15">
        <v>35</v>
      </c>
      <c r="B37" s="43">
        <v>1.0999999999999999E-2</v>
      </c>
      <c r="C37" s="16">
        <v>1.6E-2</v>
      </c>
      <c r="D37" s="16">
        <v>1.7500000000000002E-2</v>
      </c>
      <c r="E37" s="16">
        <v>2.6200000000000001E-2</v>
      </c>
      <c r="F37" s="16">
        <v>3.5000000000000003E-2</v>
      </c>
      <c r="G37" s="16">
        <v>4.3700000000000003E-2</v>
      </c>
      <c r="H37" s="16">
        <v>5.2499999999999998E-2</v>
      </c>
      <c r="I37" s="16">
        <v>6.1199999999999997E-2</v>
      </c>
      <c r="J37" s="16">
        <v>7.0000000000000007E-2</v>
      </c>
      <c r="K37" s="16">
        <v>7.8799999999999995E-2</v>
      </c>
      <c r="L37" s="16">
        <v>8.7499999999999994E-2</v>
      </c>
      <c r="M37" s="16">
        <v>9.6299999999999997E-2</v>
      </c>
      <c r="N37" s="16">
        <v>0.105</v>
      </c>
      <c r="O37" s="16">
        <v>0.1138</v>
      </c>
      <c r="P37" s="16">
        <v>0.1225</v>
      </c>
      <c r="Q37" s="16">
        <v>0.1313</v>
      </c>
      <c r="R37" s="16">
        <v>0.14000000000000001</v>
      </c>
      <c r="S37" s="16">
        <v>0.1487</v>
      </c>
      <c r="T37" s="16">
        <v>0.1575</v>
      </c>
      <c r="U37" s="16">
        <v>0.1663</v>
      </c>
      <c r="V37" s="16">
        <v>0.17499999999999999</v>
      </c>
      <c r="W37" s="18">
        <v>8.0999999999999996E-3</v>
      </c>
      <c r="X37" s="17">
        <v>0</v>
      </c>
      <c r="Y37" s="17">
        <v>0.03</v>
      </c>
      <c r="Z37" s="17">
        <v>0.05</v>
      </c>
    </row>
    <row r="38" spans="1:26" x14ac:dyDescent="0.2">
      <c r="A38" s="15">
        <v>36</v>
      </c>
      <c r="B38" s="44">
        <v>-7.4999999999999997E-3</v>
      </c>
      <c r="C38" s="19">
        <v>-2.5000000000000001E-3</v>
      </c>
      <c r="D38" s="19">
        <v>-9.2999999999999992E-3</v>
      </c>
      <c r="E38" s="19">
        <v>-1.4E-2</v>
      </c>
      <c r="F38" s="19">
        <v>-1.8700000000000001E-2</v>
      </c>
      <c r="G38" s="19">
        <v>-2.3300000000000001E-2</v>
      </c>
      <c r="H38" s="19">
        <v>-2.8000000000000001E-2</v>
      </c>
      <c r="I38" s="19">
        <v>-3.27E-2</v>
      </c>
      <c r="J38" s="19">
        <v>-3.73E-2</v>
      </c>
      <c r="K38" s="19">
        <v>-4.2000000000000003E-2</v>
      </c>
      <c r="L38" s="19">
        <v>-4.6699999999999998E-2</v>
      </c>
      <c r="M38" s="19">
        <v>-5.1299999999999998E-2</v>
      </c>
      <c r="N38" s="19">
        <v>-5.6000000000000001E-2</v>
      </c>
      <c r="O38" s="19">
        <v>-6.0699999999999997E-2</v>
      </c>
      <c r="P38" s="19">
        <v>-6.5299999999999997E-2</v>
      </c>
      <c r="Q38" s="19">
        <v>-7.0000000000000007E-2</v>
      </c>
      <c r="R38" s="19">
        <v>-7.4700000000000003E-2</v>
      </c>
      <c r="S38" s="19">
        <v>-7.9299999999999995E-2</v>
      </c>
      <c r="T38" s="19">
        <v>-8.4000000000000005E-2</v>
      </c>
      <c r="U38" s="19">
        <v>-8.8700000000000001E-2</v>
      </c>
      <c r="V38" s="19">
        <v>-9.3299999999999994E-2</v>
      </c>
      <c r="W38" s="18">
        <v>0.26740000000000003</v>
      </c>
      <c r="X38" s="17">
        <v>0</v>
      </c>
      <c r="Y38" s="17">
        <v>0.03</v>
      </c>
      <c r="Z38" s="17">
        <v>0.05</v>
      </c>
    </row>
    <row r="39" spans="1:26" x14ac:dyDescent="0.2">
      <c r="A39" s="15">
        <v>37</v>
      </c>
      <c r="B39" s="44">
        <v>-1.8100000000000002E-2</v>
      </c>
      <c r="C39" s="19">
        <v>-1.3100000000000001E-2</v>
      </c>
      <c r="D39" s="19">
        <v>-1.4200000000000001E-2</v>
      </c>
      <c r="E39" s="19">
        <v>-2.1299999999999999E-2</v>
      </c>
      <c r="F39" s="19">
        <v>-2.8299999999999999E-2</v>
      </c>
      <c r="G39" s="19">
        <v>-3.5400000000000001E-2</v>
      </c>
      <c r="H39" s="19">
        <v>-4.2500000000000003E-2</v>
      </c>
      <c r="I39" s="19">
        <v>-4.9599999999999998E-2</v>
      </c>
      <c r="J39" s="19">
        <v>-5.67E-2</v>
      </c>
      <c r="K39" s="19">
        <v>-6.3799999999999996E-2</v>
      </c>
      <c r="L39" s="19">
        <v>-7.0800000000000002E-2</v>
      </c>
      <c r="M39" s="19">
        <v>-7.7899999999999997E-2</v>
      </c>
      <c r="N39" s="19">
        <v>-8.5000000000000006E-2</v>
      </c>
      <c r="O39" s="19">
        <v>-9.2100000000000001E-2</v>
      </c>
      <c r="P39" s="19">
        <v>-9.9199999999999997E-2</v>
      </c>
      <c r="Q39" s="19">
        <v>-0.10630000000000001</v>
      </c>
      <c r="R39" s="19">
        <v>-0.1133</v>
      </c>
      <c r="S39" s="19">
        <v>-0.12039999999999999</v>
      </c>
      <c r="T39" s="19">
        <v>-0.1275</v>
      </c>
      <c r="U39" s="19">
        <v>-0.1346</v>
      </c>
      <c r="V39" s="19">
        <v>-0.14169999999999999</v>
      </c>
      <c r="W39" s="18">
        <v>0.1759</v>
      </c>
      <c r="X39" s="17">
        <v>0</v>
      </c>
      <c r="Y39" s="17">
        <v>0.03</v>
      </c>
      <c r="Z39" s="17">
        <v>0.05</v>
      </c>
    </row>
    <row r="40" spans="1:26" x14ac:dyDescent="0.2">
      <c r="A40" s="15">
        <v>38</v>
      </c>
      <c r="B40" s="44">
        <v>-3.6999999999999998E-2</v>
      </c>
      <c r="C40" s="19">
        <v>-3.1E-2</v>
      </c>
      <c r="D40" s="19">
        <v>-2.7E-2</v>
      </c>
      <c r="E40" s="19">
        <v>-4.0500000000000001E-2</v>
      </c>
      <c r="F40" s="19">
        <v>-5.3900000000000003E-2</v>
      </c>
      <c r="G40" s="19">
        <v>-6.7400000000000002E-2</v>
      </c>
      <c r="H40" s="19">
        <v>-8.09E-2</v>
      </c>
      <c r="I40" s="19">
        <v>-9.4399999999999998E-2</v>
      </c>
      <c r="J40" s="19">
        <v>-0.1079</v>
      </c>
      <c r="K40" s="19">
        <v>-0.12139999999999999</v>
      </c>
      <c r="L40" s="19">
        <v>-0.1348</v>
      </c>
      <c r="M40" s="19">
        <v>-0.14829999999999999</v>
      </c>
      <c r="N40" s="19">
        <v>-0.1618</v>
      </c>
      <c r="O40" s="19">
        <v>-0.17530000000000001</v>
      </c>
      <c r="P40" s="19">
        <v>-0.1888</v>
      </c>
      <c r="Q40" s="19">
        <v>-0.20230000000000001</v>
      </c>
      <c r="R40" s="19">
        <v>-0.2157</v>
      </c>
      <c r="S40" s="19">
        <v>-0.22919999999999999</v>
      </c>
      <c r="T40" s="19">
        <v>-0.2427</v>
      </c>
      <c r="U40" s="19">
        <v>-0.25619999999999998</v>
      </c>
      <c r="V40" s="19">
        <v>-0.2697</v>
      </c>
      <c r="W40" s="18">
        <v>3.85E-2</v>
      </c>
      <c r="X40" s="17">
        <v>0</v>
      </c>
      <c r="Y40" s="17">
        <v>0.03</v>
      </c>
      <c r="Z40" s="17">
        <v>0.05</v>
      </c>
    </row>
    <row r="41" spans="1:26" x14ac:dyDescent="0.2">
      <c r="A41" s="15">
        <v>39</v>
      </c>
      <c r="B41" s="44">
        <v>-2.0299999999999999E-2</v>
      </c>
      <c r="C41" s="19">
        <v>-1.5299999999999999E-2</v>
      </c>
      <c r="D41" s="16">
        <v>1.52E-2</v>
      </c>
      <c r="E41" s="16">
        <v>2.2800000000000001E-2</v>
      </c>
      <c r="F41" s="16">
        <v>3.0300000000000001E-2</v>
      </c>
      <c r="G41" s="16">
        <v>3.7900000000000003E-2</v>
      </c>
      <c r="H41" s="16">
        <v>4.5499999999999999E-2</v>
      </c>
      <c r="I41" s="16">
        <v>5.3100000000000001E-2</v>
      </c>
      <c r="J41" s="16">
        <v>6.0699999999999997E-2</v>
      </c>
      <c r="K41" s="16">
        <v>6.83E-2</v>
      </c>
      <c r="L41" s="16">
        <v>7.5800000000000006E-2</v>
      </c>
      <c r="M41" s="16">
        <v>8.3400000000000002E-2</v>
      </c>
      <c r="N41" s="16">
        <v>9.0999999999999998E-2</v>
      </c>
      <c r="O41" s="16">
        <v>9.8599999999999993E-2</v>
      </c>
      <c r="P41" s="16">
        <v>0.1062</v>
      </c>
      <c r="Q41" s="16">
        <v>0.1138</v>
      </c>
      <c r="R41" s="16">
        <v>0.12130000000000001</v>
      </c>
      <c r="S41" s="16">
        <v>0.12889999999999999</v>
      </c>
      <c r="T41" s="16">
        <v>0.13650000000000001</v>
      </c>
      <c r="U41" s="16">
        <v>0.14410000000000001</v>
      </c>
      <c r="V41" s="16">
        <v>0.1517</v>
      </c>
      <c r="W41" s="18">
        <v>7.5700000000000003E-2</v>
      </c>
      <c r="X41" s="17">
        <v>0</v>
      </c>
      <c r="Y41" s="17">
        <v>0.03</v>
      </c>
      <c r="Z41" s="17">
        <v>0.05</v>
      </c>
    </row>
    <row r="42" spans="1:26" x14ac:dyDescent="0.2">
      <c r="A42" s="15">
        <v>40</v>
      </c>
      <c r="B42" s="44">
        <v>-5.0000000000000001E-3</v>
      </c>
      <c r="C42" s="16">
        <v>0</v>
      </c>
      <c r="D42" s="16">
        <v>8.6999999999999994E-3</v>
      </c>
      <c r="E42" s="16">
        <v>1.2999999999999999E-2</v>
      </c>
      <c r="F42" s="16">
        <v>1.7299999999999999E-2</v>
      </c>
      <c r="G42" s="16">
        <v>2.1700000000000001E-2</v>
      </c>
      <c r="H42" s="16">
        <v>2.5999999999999999E-2</v>
      </c>
      <c r="I42" s="16">
        <v>3.0300000000000001E-2</v>
      </c>
      <c r="J42" s="16">
        <v>3.4700000000000002E-2</v>
      </c>
      <c r="K42" s="16">
        <v>3.9E-2</v>
      </c>
      <c r="L42" s="16">
        <v>4.3299999999999998E-2</v>
      </c>
      <c r="M42" s="16">
        <v>4.7699999999999999E-2</v>
      </c>
      <c r="N42" s="16">
        <v>5.1999999999999998E-2</v>
      </c>
      <c r="O42" s="16">
        <v>5.6300000000000003E-2</v>
      </c>
      <c r="P42" s="16">
        <v>6.0699999999999997E-2</v>
      </c>
      <c r="Q42" s="16">
        <v>6.5000000000000002E-2</v>
      </c>
      <c r="R42" s="16">
        <v>6.93E-2</v>
      </c>
      <c r="S42" s="16">
        <v>7.3700000000000002E-2</v>
      </c>
      <c r="T42" s="16">
        <v>7.8E-2</v>
      </c>
      <c r="U42" s="16">
        <v>8.2299999999999998E-2</v>
      </c>
      <c r="V42" s="16">
        <v>8.6699999999999999E-2</v>
      </c>
      <c r="W42" s="18">
        <v>0.30649999999999999</v>
      </c>
      <c r="X42" s="17">
        <v>0</v>
      </c>
      <c r="Y42" s="17">
        <v>0.03</v>
      </c>
      <c r="Z42" s="17">
        <v>0.05</v>
      </c>
    </row>
    <row r="43" spans="1:26" x14ac:dyDescent="0.2">
      <c r="A43" s="15">
        <v>41</v>
      </c>
      <c r="B43" s="44">
        <v>-6.4000000000000003E-3</v>
      </c>
      <c r="C43" s="19">
        <v>-1.4E-3</v>
      </c>
      <c r="D43" s="16">
        <v>2.0199999999999999E-2</v>
      </c>
      <c r="E43" s="16">
        <v>3.0300000000000001E-2</v>
      </c>
      <c r="F43" s="16">
        <v>4.0300000000000002E-2</v>
      </c>
      <c r="G43" s="16">
        <v>5.04E-2</v>
      </c>
      <c r="H43" s="16">
        <v>6.0499999999999998E-2</v>
      </c>
      <c r="I43" s="16">
        <v>7.0599999999999996E-2</v>
      </c>
      <c r="J43" s="16">
        <v>8.0699999999999994E-2</v>
      </c>
      <c r="K43" s="16">
        <v>9.0800000000000006E-2</v>
      </c>
      <c r="L43" s="16">
        <v>0.1008</v>
      </c>
      <c r="M43" s="16">
        <v>0.1109</v>
      </c>
      <c r="N43" s="16">
        <v>0.121</v>
      </c>
      <c r="O43" s="16">
        <v>0.13109999999999999</v>
      </c>
      <c r="P43" s="16">
        <v>0.14119999999999999</v>
      </c>
      <c r="Q43" s="16">
        <v>0.15129999999999999</v>
      </c>
      <c r="R43" s="16">
        <v>0.1613</v>
      </c>
      <c r="S43" s="16">
        <v>0.1714</v>
      </c>
      <c r="T43" s="16">
        <v>0.18149999999999999</v>
      </c>
      <c r="U43" s="16">
        <v>0.19159999999999999</v>
      </c>
      <c r="V43" s="16">
        <v>0.20169999999999999</v>
      </c>
      <c r="W43" s="18">
        <v>-9.2399999999999996E-2</v>
      </c>
      <c r="X43" s="17">
        <v>0</v>
      </c>
      <c r="Y43" s="17">
        <v>0.03</v>
      </c>
      <c r="Z43" s="17">
        <v>0.05</v>
      </c>
    </row>
    <row r="44" spans="1:26" x14ac:dyDescent="0.2">
      <c r="A44" s="15">
        <v>42</v>
      </c>
      <c r="B44" s="44">
        <v>-5.7000000000000002E-3</v>
      </c>
      <c r="C44" s="19">
        <v>-6.9999999999999999E-4</v>
      </c>
      <c r="D44" s="16">
        <v>1.6799999999999999E-2</v>
      </c>
      <c r="E44" s="16">
        <v>2.52E-2</v>
      </c>
      <c r="F44" s="16">
        <v>3.3700000000000001E-2</v>
      </c>
      <c r="G44" s="16">
        <v>4.2099999999999999E-2</v>
      </c>
      <c r="H44" s="16">
        <v>5.0500000000000003E-2</v>
      </c>
      <c r="I44" s="16">
        <v>5.8900000000000001E-2</v>
      </c>
      <c r="J44" s="16">
        <v>6.7299999999999999E-2</v>
      </c>
      <c r="K44" s="16">
        <v>7.5700000000000003E-2</v>
      </c>
      <c r="L44" s="16">
        <v>8.4199999999999997E-2</v>
      </c>
      <c r="M44" s="16">
        <v>9.2600000000000002E-2</v>
      </c>
      <c r="N44" s="16">
        <v>0.10100000000000001</v>
      </c>
      <c r="O44" s="16">
        <v>0.1094</v>
      </c>
      <c r="P44" s="16">
        <v>0.1178</v>
      </c>
      <c r="Q44" s="16">
        <v>0.12620000000000001</v>
      </c>
      <c r="R44" s="16">
        <v>0.13469999999999999</v>
      </c>
      <c r="S44" s="16">
        <v>0.1431</v>
      </c>
      <c r="T44" s="16">
        <v>0.1515</v>
      </c>
      <c r="U44" s="16">
        <v>0.15989999999999999</v>
      </c>
      <c r="V44" s="16">
        <v>0.16830000000000001</v>
      </c>
      <c r="W44" s="18">
        <v>0.2782</v>
      </c>
      <c r="X44" s="17">
        <v>0</v>
      </c>
      <c r="Y44" s="17">
        <v>0.03</v>
      </c>
      <c r="Z44" s="17">
        <v>0.05</v>
      </c>
    </row>
    <row r="45" spans="1:26" x14ac:dyDescent="0.2">
      <c r="A45" s="15">
        <v>43</v>
      </c>
      <c r="B45" s="43">
        <v>2.3E-3</v>
      </c>
      <c r="C45" s="16">
        <v>7.3000000000000001E-3</v>
      </c>
      <c r="D45" s="16">
        <v>1.6299999999999999E-2</v>
      </c>
      <c r="E45" s="16">
        <v>2.4500000000000001E-2</v>
      </c>
      <c r="F45" s="16">
        <v>3.27E-2</v>
      </c>
      <c r="G45" s="16">
        <v>4.0800000000000003E-2</v>
      </c>
      <c r="H45" s="16">
        <v>4.9000000000000002E-2</v>
      </c>
      <c r="I45" s="16">
        <v>5.7200000000000001E-2</v>
      </c>
      <c r="J45" s="16">
        <v>6.5299999999999997E-2</v>
      </c>
      <c r="K45" s="16">
        <v>7.3499999999999996E-2</v>
      </c>
      <c r="L45" s="16">
        <v>8.1699999999999995E-2</v>
      </c>
      <c r="M45" s="16">
        <v>8.9800000000000005E-2</v>
      </c>
      <c r="N45" s="16">
        <v>9.8000000000000004E-2</v>
      </c>
      <c r="O45" s="16">
        <v>0.1062</v>
      </c>
      <c r="P45" s="16">
        <v>0.1143</v>
      </c>
      <c r="Q45" s="16">
        <v>0.1225</v>
      </c>
      <c r="R45" s="16">
        <v>0.13070000000000001</v>
      </c>
      <c r="S45" s="16">
        <v>0.13880000000000001</v>
      </c>
      <c r="T45" s="16">
        <v>0.14699999999999999</v>
      </c>
      <c r="U45" s="16">
        <v>0.1552</v>
      </c>
      <c r="V45" s="16">
        <v>0.1633</v>
      </c>
      <c r="W45" s="18">
        <v>4.3400000000000001E-2</v>
      </c>
      <c r="X45" s="17">
        <v>0</v>
      </c>
      <c r="Y45" s="17">
        <v>0.03</v>
      </c>
      <c r="Z45" s="17">
        <v>0.05</v>
      </c>
    </row>
    <row r="46" spans="1:26" x14ac:dyDescent="0.2">
      <c r="A46" s="15">
        <v>44</v>
      </c>
      <c r="B46" s="43">
        <v>1.2500000000000001E-2</v>
      </c>
      <c r="C46" s="16">
        <v>1.7500000000000002E-2</v>
      </c>
      <c r="D46" s="19">
        <v>-4.2200000000000001E-2</v>
      </c>
      <c r="E46" s="19">
        <v>-6.3299999999999995E-2</v>
      </c>
      <c r="F46" s="19">
        <v>-8.43E-2</v>
      </c>
      <c r="G46" s="19">
        <v>-0.10539999999999999</v>
      </c>
      <c r="H46" s="19">
        <v>-0.1265</v>
      </c>
      <c r="I46" s="19">
        <v>-0.14760000000000001</v>
      </c>
      <c r="J46" s="19">
        <v>-0.16869999999999999</v>
      </c>
      <c r="K46" s="19">
        <v>-0.1898</v>
      </c>
      <c r="L46" s="19">
        <v>-0.21079999999999999</v>
      </c>
      <c r="M46" s="19">
        <v>-0.2319</v>
      </c>
      <c r="N46" s="19">
        <v>-0.253</v>
      </c>
      <c r="O46" s="19">
        <v>-0.27410000000000001</v>
      </c>
      <c r="P46" s="19">
        <v>-0.29520000000000002</v>
      </c>
      <c r="Q46" s="19">
        <v>-0.31630000000000003</v>
      </c>
      <c r="R46" s="19">
        <v>-0.33729999999999999</v>
      </c>
      <c r="S46" s="19">
        <v>-0.3584</v>
      </c>
      <c r="T46" s="19">
        <v>-0.3795</v>
      </c>
      <c r="U46" s="19">
        <v>-0.40060000000000001</v>
      </c>
      <c r="V46" s="19">
        <v>-0.42170000000000002</v>
      </c>
      <c r="W46" s="18">
        <v>6.9000000000000006E-2</v>
      </c>
      <c r="X46" s="17">
        <v>0</v>
      </c>
      <c r="Y46" s="17">
        <v>0.03</v>
      </c>
      <c r="Z46" s="17">
        <v>0.05</v>
      </c>
    </row>
    <row r="47" spans="1:26" x14ac:dyDescent="0.2">
      <c r="A47" s="15">
        <v>45</v>
      </c>
      <c r="B47" s="43">
        <v>6.0000000000000001E-3</v>
      </c>
      <c r="C47" s="16">
        <v>1.0999999999999999E-2</v>
      </c>
      <c r="D47" s="16">
        <v>2.1999999999999999E-2</v>
      </c>
      <c r="E47" s="16">
        <v>3.3000000000000002E-2</v>
      </c>
      <c r="F47" s="16">
        <v>4.3999999999999997E-2</v>
      </c>
      <c r="G47" s="16">
        <v>5.5E-2</v>
      </c>
      <c r="H47" s="16">
        <v>6.6000000000000003E-2</v>
      </c>
      <c r="I47" s="16">
        <v>7.6999999999999999E-2</v>
      </c>
      <c r="J47" s="16">
        <v>8.7999999999999995E-2</v>
      </c>
      <c r="K47" s="16">
        <v>9.9000000000000005E-2</v>
      </c>
      <c r="L47" s="16">
        <v>0.11</v>
      </c>
      <c r="M47" s="16">
        <v>0.121</v>
      </c>
      <c r="N47" s="16">
        <v>0.13200000000000001</v>
      </c>
      <c r="O47" s="16">
        <v>0.14299999999999999</v>
      </c>
      <c r="P47" s="16">
        <v>0.154</v>
      </c>
      <c r="Q47" s="16">
        <v>0.16500000000000001</v>
      </c>
      <c r="R47" s="16">
        <v>0.17599999999999999</v>
      </c>
      <c r="S47" s="16">
        <v>0.187</v>
      </c>
      <c r="T47" s="16">
        <v>0.19800000000000001</v>
      </c>
      <c r="U47" s="16">
        <v>0.20899999999999999</v>
      </c>
      <c r="V47" s="16">
        <v>0.22</v>
      </c>
      <c r="W47" s="18">
        <v>-1.3599999999999999E-2</v>
      </c>
      <c r="X47" s="17">
        <v>0</v>
      </c>
      <c r="Y47" s="17">
        <v>0.03</v>
      </c>
      <c r="Z47" s="17">
        <v>0.05</v>
      </c>
    </row>
    <row r="48" spans="1:26" x14ac:dyDescent="0.2">
      <c r="A48" s="15">
        <v>46</v>
      </c>
      <c r="B48" s="44">
        <v>-2.1700000000000001E-2</v>
      </c>
      <c r="C48" s="19">
        <v>-1.67E-2</v>
      </c>
      <c r="D48" s="16">
        <v>8.6999999999999994E-3</v>
      </c>
      <c r="E48" s="16">
        <v>1.2999999999999999E-2</v>
      </c>
      <c r="F48" s="16">
        <v>1.7299999999999999E-2</v>
      </c>
      <c r="G48" s="16">
        <v>2.1700000000000001E-2</v>
      </c>
      <c r="H48" s="16">
        <v>2.5999999999999999E-2</v>
      </c>
      <c r="I48" s="16">
        <v>3.0300000000000001E-2</v>
      </c>
      <c r="J48" s="16">
        <v>3.4700000000000002E-2</v>
      </c>
      <c r="K48" s="16">
        <v>3.9E-2</v>
      </c>
      <c r="L48" s="16">
        <v>4.3299999999999998E-2</v>
      </c>
      <c r="M48" s="16">
        <v>4.7699999999999999E-2</v>
      </c>
      <c r="N48" s="16">
        <v>5.1999999999999998E-2</v>
      </c>
      <c r="O48" s="16">
        <v>5.6300000000000003E-2</v>
      </c>
      <c r="P48" s="16">
        <v>6.0699999999999997E-2</v>
      </c>
      <c r="Q48" s="16">
        <v>6.5000000000000002E-2</v>
      </c>
      <c r="R48" s="16">
        <v>6.93E-2</v>
      </c>
      <c r="S48" s="16">
        <v>7.3700000000000002E-2</v>
      </c>
      <c r="T48" s="16">
        <v>7.8E-2</v>
      </c>
      <c r="U48" s="16">
        <v>8.2299999999999998E-2</v>
      </c>
      <c r="V48" s="16">
        <v>8.6699999999999999E-2</v>
      </c>
      <c r="W48" s="18">
        <v>0.35199999999999998</v>
      </c>
      <c r="X48" s="17">
        <v>0</v>
      </c>
      <c r="Y48" s="17">
        <v>0.03</v>
      </c>
      <c r="Z48" s="17">
        <v>0.05</v>
      </c>
    </row>
    <row r="49" spans="1:26" x14ac:dyDescent="0.2">
      <c r="A49" s="15">
        <v>47</v>
      </c>
      <c r="B49" s="44">
        <v>-2.5999999999999999E-3</v>
      </c>
      <c r="C49" s="16">
        <v>2.3999999999999998E-3</v>
      </c>
      <c r="D49" s="16">
        <v>7.4000000000000003E-3</v>
      </c>
      <c r="E49" s="16">
        <v>1.11E-2</v>
      </c>
      <c r="F49" s="16">
        <v>1.49E-2</v>
      </c>
      <c r="G49" s="16">
        <v>1.8599999999999998E-2</v>
      </c>
      <c r="H49" s="16">
        <v>2.23E-2</v>
      </c>
      <c r="I49" s="16">
        <v>2.5999999999999999E-2</v>
      </c>
      <c r="J49" s="16">
        <v>2.9700000000000001E-2</v>
      </c>
      <c r="K49" s="16">
        <v>3.3399999999999999E-2</v>
      </c>
      <c r="L49" s="16">
        <v>3.7199999999999997E-2</v>
      </c>
      <c r="M49" s="16">
        <v>4.0899999999999999E-2</v>
      </c>
      <c r="N49" s="16">
        <v>4.4600000000000001E-2</v>
      </c>
      <c r="O49" s="16">
        <v>4.8300000000000003E-2</v>
      </c>
      <c r="P49" s="16">
        <v>5.1999999999999998E-2</v>
      </c>
      <c r="Q49" s="16">
        <v>5.57E-2</v>
      </c>
      <c r="R49" s="16">
        <v>5.9499999999999997E-2</v>
      </c>
      <c r="S49" s="16">
        <v>6.3200000000000006E-2</v>
      </c>
      <c r="T49" s="16">
        <v>6.6900000000000001E-2</v>
      </c>
      <c r="U49" s="16">
        <v>7.0599999999999996E-2</v>
      </c>
      <c r="V49" s="16">
        <v>7.4300000000000005E-2</v>
      </c>
      <c r="W49" s="18">
        <v>0.18729999999999999</v>
      </c>
      <c r="X49" s="17">
        <v>0</v>
      </c>
      <c r="Y49" s="17">
        <v>0.03</v>
      </c>
      <c r="Z49" s="17">
        <v>0.05</v>
      </c>
    </row>
    <row r="50" spans="1:26" x14ac:dyDescent="0.2">
      <c r="A50" s="15">
        <v>48</v>
      </c>
      <c r="B50" s="43">
        <v>1.01E-2</v>
      </c>
      <c r="C50" s="16">
        <v>1.5100000000000001E-2</v>
      </c>
      <c r="D50" s="16">
        <v>2.01E-2</v>
      </c>
      <c r="E50" s="16">
        <v>3.0200000000000001E-2</v>
      </c>
      <c r="F50" s="16">
        <v>4.02E-2</v>
      </c>
      <c r="G50" s="16">
        <v>5.0299999999999997E-2</v>
      </c>
      <c r="H50" s="16">
        <v>6.0400000000000002E-2</v>
      </c>
      <c r="I50" s="16">
        <v>7.0400000000000004E-2</v>
      </c>
      <c r="J50" s="16">
        <v>8.0500000000000002E-2</v>
      </c>
      <c r="K50" s="16">
        <v>9.0499999999999997E-2</v>
      </c>
      <c r="L50" s="16">
        <v>0.10059999999999999</v>
      </c>
      <c r="M50" s="16">
        <v>0.1106</v>
      </c>
      <c r="N50" s="16">
        <v>0.1207</v>
      </c>
      <c r="O50" s="16">
        <v>0.1308</v>
      </c>
      <c r="P50" s="16">
        <v>0.14080000000000001</v>
      </c>
      <c r="Q50" s="16">
        <v>0.15090000000000001</v>
      </c>
      <c r="R50" s="16">
        <v>0.16089999999999999</v>
      </c>
      <c r="S50" s="16">
        <v>0.17100000000000001</v>
      </c>
      <c r="T50" s="16">
        <v>0.18110000000000001</v>
      </c>
      <c r="U50" s="16">
        <v>0.19109999999999999</v>
      </c>
      <c r="V50" s="16">
        <v>0.20119999999999999</v>
      </c>
      <c r="W50" s="18">
        <v>0.32300000000000001</v>
      </c>
      <c r="X50" s="17">
        <v>0</v>
      </c>
      <c r="Y50" s="17">
        <v>0.03</v>
      </c>
      <c r="Z50" s="17">
        <v>0.05</v>
      </c>
    </row>
    <row r="51" spans="1:26" x14ac:dyDescent="0.2">
      <c r="A51" s="15">
        <v>49</v>
      </c>
      <c r="B51" s="43">
        <v>1.35E-2</v>
      </c>
      <c r="C51" s="16">
        <v>1.8499999999999999E-2</v>
      </c>
      <c r="D51" s="16">
        <v>3.8E-3</v>
      </c>
      <c r="E51" s="16">
        <v>5.7000000000000002E-3</v>
      </c>
      <c r="F51" s="16">
        <v>7.7000000000000002E-3</v>
      </c>
      <c r="G51" s="16">
        <v>9.5999999999999992E-3</v>
      </c>
      <c r="H51" s="16">
        <v>1.15E-2</v>
      </c>
      <c r="I51" s="16">
        <v>1.34E-2</v>
      </c>
      <c r="J51" s="16">
        <v>1.5299999999999999E-2</v>
      </c>
      <c r="K51" s="16">
        <v>1.72E-2</v>
      </c>
      <c r="L51" s="16">
        <v>1.9199999999999998E-2</v>
      </c>
      <c r="M51" s="16">
        <v>2.1100000000000001E-2</v>
      </c>
      <c r="N51" s="16">
        <v>2.3E-2</v>
      </c>
      <c r="O51" s="16">
        <v>2.4899999999999999E-2</v>
      </c>
      <c r="P51" s="16">
        <v>2.6800000000000001E-2</v>
      </c>
      <c r="Q51" s="16">
        <v>2.87E-2</v>
      </c>
      <c r="R51" s="16">
        <v>3.0700000000000002E-2</v>
      </c>
      <c r="S51" s="16">
        <v>3.2599999999999997E-2</v>
      </c>
      <c r="T51" s="16">
        <v>3.4500000000000003E-2</v>
      </c>
      <c r="U51" s="16">
        <v>3.6400000000000002E-2</v>
      </c>
      <c r="V51" s="16">
        <v>3.8300000000000001E-2</v>
      </c>
      <c r="W51" s="18">
        <v>0.25950000000000001</v>
      </c>
      <c r="X51" s="17">
        <v>0</v>
      </c>
      <c r="Y51" s="17">
        <v>0.03</v>
      </c>
      <c r="Z51" s="17">
        <v>0.05</v>
      </c>
    </row>
    <row r="52" spans="1:26" x14ac:dyDescent="0.2">
      <c r="A52" s="15">
        <v>50</v>
      </c>
      <c r="B52" s="43">
        <v>1.89E-2</v>
      </c>
      <c r="C52" s="16">
        <v>2.3699999999999999E-2</v>
      </c>
      <c r="D52" s="16">
        <v>1.0800000000000001E-2</v>
      </c>
      <c r="E52" s="16">
        <v>1.6199999999999999E-2</v>
      </c>
      <c r="F52" s="16">
        <v>2.1700000000000001E-2</v>
      </c>
      <c r="G52" s="16">
        <v>2.7099999999999999E-2</v>
      </c>
      <c r="H52" s="16">
        <v>3.2500000000000001E-2</v>
      </c>
      <c r="I52" s="16">
        <v>3.7900000000000003E-2</v>
      </c>
      <c r="J52" s="16">
        <v>4.3299999999999998E-2</v>
      </c>
      <c r="K52" s="16">
        <v>4.87E-2</v>
      </c>
      <c r="L52" s="16">
        <v>5.4199999999999998E-2</v>
      </c>
      <c r="M52" s="16">
        <v>5.96E-2</v>
      </c>
      <c r="N52" s="16">
        <v>6.5000000000000002E-2</v>
      </c>
      <c r="O52" s="16">
        <v>7.0400000000000004E-2</v>
      </c>
      <c r="P52" s="16">
        <v>7.5800000000000006E-2</v>
      </c>
      <c r="Q52" s="16">
        <v>8.1199999999999994E-2</v>
      </c>
      <c r="R52" s="16">
        <v>8.6699999999999999E-2</v>
      </c>
      <c r="S52" s="16">
        <v>9.2100000000000001E-2</v>
      </c>
      <c r="T52" s="16">
        <v>9.7500000000000003E-2</v>
      </c>
      <c r="U52" s="16">
        <v>0.10290000000000001</v>
      </c>
      <c r="V52" s="16">
        <v>0.10829999999999999</v>
      </c>
      <c r="W52" s="18">
        <v>0.18490000000000001</v>
      </c>
      <c r="X52" s="17">
        <v>0</v>
      </c>
      <c r="Y52" s="17">
        <v>0.03</v>
      </c>
      <c r="Z52" s="17">
        <v>0.05</v>
      </c>
    </row>
    <row r="53" spans="1:26" x14ac:dyDescent="0.2">
      <c r="A53" s="15">
        <v>51</v>
      </c>
      <c r="B53" s="43">
        <v>1.26E-2</v>
      </c>
      <c r="C53" s="16">
        <v>1.7600000000000001E-2</v>
      </c>
      <c r="D53" s="16">
        <v>2.2599999999999999E-2</v>
      </c>
      <c r="E53" s="16">
        <v>3.39E-2</v>
      </c>
      <c r="F53" s="16">
        <v>4.5100000000000001E-2</v>
      </c>
      <c r="G53" s="16">
        <v>5.6399999999999999E-2</v>
      </c>
      <c r="H53" s="16">
        <v>6.7699999999999996E-2</v>
      </c>
      <c r="I53" s="16">
        <v>7.9000000000000001E-2</v>
      </c>
      <c r="J53" s="16">
        <v>9.0300000000000005E-2</v>
      </c>
      <c r="K53" s="16">
        <v>0.1016</v>
      </c>
      <c r="L53" s="16">
        <v>0.1128</v>
      </c>
      <c r="M53" s="16">
        <v>0.1241</v>
      </c>
      <c r="N53" s="16">
        <v>0.13539999999999999</v>
      </c>
      <c r="O53" s="16">
        <v>0.1467</v>
      </c>
      <c r="P53" s="16">
        <v>0.158</v>
      </c>
      <c r="Q53" s="16">
        <v>0.16930000000000001</v>
      </c>
      <c r="R53" s="16">
        <v>0.18049999999999999</v>
      </c>
      <c r="S53" s="16">
        <v>0.1918</v>
      </c>
      <c r="T53" s="16">
        <v>0.2031</v>
      </c>
      <c r="U53" s="16">
        <v>0.21440000000000001</v>
      </c>
      <c r="V53" s="16">
        <v>0.22570000000000001</v>
      </c>
      <c r="W53" s="18">
        <v>-0.1182</v>
      </c>
      <c r="X53" s="17">
        <v>0</v>
      </c>
      <c r="Y53" s="17">
        <v>0.03</v>
      </c>
      <c r="Z53" s="17">
        <v>0.05</v>
      </c>
    </row>
    <row r="54" spans="1:26" x14ac:dyDescent="0.2">
      <c r="A54" s="15">
        <v>52</v>
      </c>
      <c r="B54" s="43">
        <v>1.77E-2</v>
      </c>
      <c r="C54" s="16">
        <v>2.2700000000000001E-2</v>
      </c>
      <c r="D54" s="16">
        <v>1.4800000000000001E-2</v>
      </c>
      <c r="E54" s="16">
        <v>2.2200000000000001E-2</v>
      </c>
      <c r="F54" s="16">
        <v>2.9700000000000001E-2</v>
      </c>
      <c r="G54" s="16">
        <v>3.7100000000000001E-2</v>
      </c>
      <c r="H54" s="16">
        <v>4.4499999999999998E-2</v>
      </c>
      <c r="I54" s="16">
        <v>5.1900000000000002E-2</v>
      </c>
      <c r="J54" s="16">
        <v>5.9299999999999999E-2</v>
      </c>
      <c r="K54" s="16">
        <v>6.6699999999999995E-2</v>
      </c>
      <c r="L54" s="16">
        <v>7.4200000000000002E-2</v>
      </c>
      <c r="M54" s="16">
        <v>8.1600000000000006E-2</v>
      </c>
      <c r="N54" s="16">
        <v>8.8999999999999996E-2</v>
      </c>
      <c r="O54" s="16">
        <v>9.64E-2</v>
      </c>
      <c r="P54" s="16">
        <v>0.1038</v>
      </c>
      <c r="Q54" s="16">
        <v>0.11119999999999999</v>
      </c>
      <c r="R54" s="16">
        <v>0.1187</v>
      </c>
      <c r="S54" s="16">
        <v>0.12609999999999999</v>
      </c>
      <c r="T54" s="16">
        <v>0.13350000000000001</v>
      </c>
      <c r="U54" s="16">
        <v>0.1409</v>
      </c>
      <c r="V54" s="16">
        <v>0.14829999999999999</v>
      </c>
      <c r="W54" s="18">
        <v>-0.1002</v>
      </c>
      <c r="X54" s="17">
        <v>0</v>
      </c>
      <c r="Y54" s="17">
        <v>0.03</v>
      </c>
      <c r="Z54" s="17">
        <v>0.05</v>
      </c>
    </row>
    <row r="55" spans="1:26" x14ac:dyDescent="0.2">
      <c r="A55" s="15">
        <v>53</v>
      </c>
      <c r="B55" s="43">
        <v>2.9100000000000001E-2</v>
      </c>
      <c r="C55" s="16">
        <v>3.4099999999999998E-2</v>
      </c>
      <c r="D55" s="16">
        <v>2.3699999999999999E-2</v>
      </c>
      <c r="E55" s="16">
        <v>3.5499999999999997E-2</v>
      </c>
      <c r="F55" s="16">
        <v>4.7300000000000002E-2</v>
      </c>
      <c r="G55" s="16">
        <v>5.9200000000000003E-2</v>
      </c>
      <c r="H55" s="16">
        <v>7.0999999999999994E-2</v>
      </c>
      <c r="I55" s="16">
        <v>8.2799999999999999E-2</v>
      </c>
      <c r="J55" s="16">
        <v>9.4700000000000006E-2</v>
      </c>
      <c r="K55" s="16">
        <v>0.1065</v>
      </c>
      <c r="L55" s="16">
        <v>0.1183</v>
      </c>
      <c r="M55" s="16">
        <v>0.13020000000000001</v>
      </c>
      <c r="N55" s="16">
        <v>0.14199999999999999</v>
      </c>
      <c r="O55" s="16">
        <v>0.15379999999999999</v>
      </c>
      <c r="P55" s="16">
        <v>0.16569999999999999</v>
      </c>
      <c r="Q55" s="16">
        <v>0.17749999999999999</v>
      </c>
      <c r="R55" s="16">
        <v>0.1893</v>
      </c>
      <c r="S55" s="16">
        <v>0.20119999999999999</v>
      </c>
      <c r="T55" s="16">
        <v>0.21299999999999999</v>
      </c>
      <c r="U55" s="16">
        <v>0.2248</v>
      </c>
      <c r="V55" s="16">
        <v>0.23669999999999999</v>
      </c>
      <c r="W55" s="18">
        <v>-0.2127</v>
      </c>
      <c r="X55" s="17">
        <v>0</v>
      </c>
      <c r="Y55" s="17">
        <v>0.03</v>
      </c>
      <c r="Z55" s="17">
        <v>0.05</v>
      </c>
    </row>
    <row r="56" spans="1:26" x14ac:dyDescent="0.2">
      <c r="A56" s="15">
        <v>54</v>
      </c>
      <c r="B56" s="44">
        <v>-7.1000000000000004E-3</v>
      </c>
      <c r="C56" s="19">
        <v>-2.0999999999999999E-3</v>
      </c>
      <c r="D56" s="16">
        <v>1.6299999999999999E-2</v>
      </c>
      <c r="E56" s="16">
        <v>2.4500000000000001E-2</v>
      </c>
      <c r="F56" s="16">
        <v>3.27E-2</v>
      </c>
      <c r="G56" s="16">
        <v>4.0800000000000003E-2</v>
      </c>
      <c r="H56" s="16">
        <v>4.9000000000000002E-2</v>
      </c>
      <c r="I56" s="16">
        <v>5.7200000000000001E-2</v>
      </c>
      <c r="J56" s="16">
        <v>6.5299999999999997E-2</v>
      </c>
      <c r="K56" s="16">
        <v>7.3499999999999996E-2</v>
      </c>
      <c r="L56" s="16">
        <v>8.1699999999999995E-2</v>
      </c>
      <c r="M56" s="16">
        <v>8.9800000000000005E-2</v>
      </c>
      <c r="N56" s="16">
        <v>9.8000000000000004E-2</v>
      </c>
      <c r="O56" s="16">
        <v>0.1062</v>
      </c>
      <c r="P56" s="16">
        <v>0.1143</v>
      </c>
      <c r="Q56" s="16">
        <v>0.1225</v>
      </c>
      <c r="R56" s="16">
        <v>0.13070000000000001</v>
      </c>
      <c r="S56" s="16">
        <v>0.13880000000000001</v>
      </c>
      <c r="T56" s="16">
        <v>0.14699999999999999</v>
      </c>
      <c r="U56" s="16">
        <v>0.1552</v>
      </c>
      <c r="V56" s="16">
        <v>0.1633</v>
      </c>
      <c r="W56" s="18">
        <v>0.21940000000000001</v>
      </c>
      <c r="X56" s="17">
        <v>0</v>
      </c>
      <c r="Y56" s="17">
        <v>0.03</v>
      </c>
      <c r="Z56" s="17">
        <v>0.05</v>
      </c>
    </row>
    <row r="57" spans="1:26" x14ac:dyDescent="0.2">
      <c r="A57" s="15">
        <v>55</v>
      </c>
      <c r="B57" s="43">
        <v>2.3E-3</v>
      </c>
      <c r="C57" s="16">
        <v>7.3000000000000001E-3</v>
      </c>
      <c r="D57" s="16">
        <v>2.0199999999999999E-2</v>
      </c>
      <c r="E57" s="16">
        <v>3.0300000000000001E-2</v>
      </c>
      <c r="F57" s="16">
        <v>4.0300000000000002E-2</v>
      </c>
      <c r="G57" s="16">
        <v>5.04E-2</v>
      </c>
      <c r="H57" s="16">
        <v>6.0499999999999998E-2</v>
      </c>
      <c r="I57" s="16">
        <v>7.0599999999999996E-2</v>
      </c>
      <c r="J57" s="16">
        <v>8.0699999999999994E-2</v>
      </c>
      <c r="K57" s="16">
        <v>9.0800000000000006E-2</v>
      </c>
      <c r="L57" s="16">
        <v>0.1008</v>
      </c>
      <c r="M57" s="16">
        <v>0.1109</v>
      </c>
      <c r="N57" s="16">
        <v>0.121</v>
      </c>
      <c r="O57" s="16">
        <v>0.13109999999999999</v>
      </c>
      <c r="P57" s="16">
        <v>0.14119999999999999</v>
      </c>
      <c r="Q57" s="16">
        <v>0.15129999999999999</v>
      </c>
      <c r="R57" s="16">
        <v>0.1613</v>
      </c>
      <c r="S57" s="16">
        <v>0.1714</v>
      </c>
      <c r="T57" s="16">
        <v>0.18149999999999999</v>
      </c>
      <c r="U57" s="16">
        <v>0.19159999999999999</v>
      </c>
      <c r="V57" s="16">
        <v>0.20169999999999999</v>
      </c>
      <c r="W57" s="18">
        <v>8.4400000000000003E-2</v>
      </c>
      <c r="X57" s="17">
        <v>0</v>
      </c>
      <c r="Y57" s="17">
        <v>0.03</v>
      </c>
      <c r="Z57" s="17">
        <v>0.05</v>
      </c>
    </row>
    <row r="58" spans="1:26" x14ac:dyDescent="0.2">
      <c r="A58" s="15">
        <v>56</v>
      </c>
      <c r="B58" s="44">
        <v>-1.2500000000000001E-2</v>
      </c>
      <c r="C58" s="19">
        <v>-7.4999999999999997E-3</v>
      </c>
      <c r="D58" s="19">
        <v>-2.5000000000000001E-3</v>
      </c>
      <c r="E58" s="19">
        <v>-3.7000000000000002E-3</v>
      </c>
      <c r="F58" s="19">
        <v>-5.0000000000000001E-3</v>
      </c>
      <c r="G58" s="19">
        <v>-6.1999999999999998E-3</v>
      </c>
      <c r="H58" s="19">
        <v>-7.4000000000000003E-3</v>
      </c>
      <c r="I58" s="19">
        <v>-8.6999999999999994E-3</v>
      </c>
      <c r="J58" s="19">
        <v>-9.9000000000000008E-3</v>
      </c>
      <c r="K58" s="19">
        <v>-1.12E-2</v>
      </c>
      <c r="L58" s="19">
        <v>-1.24E-2</v>
      </c>
      <c r="M58" s="19">
        <v>-1.37E-2</v>
      </c>
      <c r="N58" s="19">
        <v>-1.49E-2</v>
      </c>
      <c r="O58" s="19">
        <v>-1.61E-2</v>
      </c>
      <c r="P58" s="19">
        <v>-1.7399999999999999E-2</v>
      </c>
      <c r="Q58" s="19">
        <v>-1.8599999999999998E-2</v>
      </c>
      <c r="R58" s="19">
        <v>-1.9900000000000001E-2</v>
      </c>
      <c r="S58" s="19">
        <v>-2.1100000000000001E-2</v>
      </c>
      <c r="T58" s="19">
        <v>-2.23E-2</v>
      </c>
      <c r="U58" s="19">
        <v>-2.3599999999999999E-2</v>
      </c>
      <c r="V58" s="19">
        <v>-2.4799999999999999E-2</v>
      </c>
      <c r="W58" s="18">
        <v>5.5500000000000001E-2</v>
      </c>
      <c r="X58" s="17">
        <v>0</v>
      </c>
      <c r="Y58" s="17">
        <v>0.03</v>
      </c>
      <c r="Z58" s="17">
        <v>0.05</v>
      </c>
    </row>
    <row r="59" spans="1:26" x14ac:dyDescent="0.2">
      <c r="A59" s="15">
        <v>57</v>
      </c>
      <c r="B59" s="43">
        <v>2.4500000000000001E-2</v>
      </c>
      <c r="C59" s="16">
        <v>2.93E-2</v>
      </c>
      <c r="D59" s="16">
        <v>3.4500000000000003E-2</v>
      </c>
      <c r="E59" s="16">
        <v>5.1799999999999999E-2</v>
      </c>
      <c r="F59" s="16">
        <v>6.9099999999999995E-2</v>
      </c>
      <c r="G59" s="16">
        <v>8.6400000000000005E-2</v>
      </c>
      <c r="H59" s="16">
        <v>0.1037</v>
      </c>
      <c r="I59" s="16">
        <v>0.12089999999999999</v>
      </c>
      <c r="J59" s="16">
        <v>0.13819999999999999</v>
      </c>
      <c r="K59" s="16">
        <v>0.1555</v>
      </c>
      <c r="L59" s="16">
        <v>0.17269999999999999</v>
      </c>
      <c r="M59" s="16">
        <v>0.19</v>
      </c>
      <c r="N59" s="16">
        <v>0.20730000000000001</v>
      </c>
      <c r="O59" s="16">
        <v>0.22459999999999999</v>
      </c>
      <c r="P59" s="16">
        <v>0.2419</v>
      </c>
      <c r="Q59" s="16">
        <v>0.2591</v>
      </c>
      <c r="R59" s="16">
        <v>0.27639999999999998</v>
      </c>
      <c r="S59" s="16">
        <v>0.29370000000000002</v>
      </c>
      <c r="T59" s="16">
        <v>0.311</v>
      </c>
      <c r="U59" s="16">
        <v>0.32819999999999999</v>
      </c>
      <c r="V59" s="16">
        <v>0.34549999999999997</v>
      </c>
      <c r="W59" s="18">
        <v>0.11650000000000001</v>
      </c>
      <c r="X59" s="17">
        <v>0</v>
      </c>
      <c r="Y59" s="17">
        <v>0.03</v>
      </c>
      <c r="Z59" s="17">
        <v>0.05</v>
      </c>
    </row>
    <row r="60" spans="1:26" x14ac:dyDescent="0.2">
      <c r="A60" s="15">
        <v>58</v>
      </c>
      <c r="B60" s="44">
        <v>-6.4999999999999997E-3</v>
      </c>
      <c r="C60" s="19">
        <v>-1.5E-3</v>
      </c>
      <c r="D60" s="16">
        <v>3.5000000000000001E-3</v>
      </c>
      <c r="E60" s="16">
        <v>5.1999999999999998E-3</v>
      </c>
      <c r="F60" s="16">
        <v>7.0000000000000001E-3</v>
      </c>
      <c r="G60" s="16">
        <v>8.6999999999999994E-3</v>
      </c>
      <c r="H60" s="16">
        <v>1.04E-2</v>
      </c>
      <c r="I60" s="16">
        <v>1.2200000000000001E-2</v>
      </c>
      <c r="J60" s="16">
        <v>1.3899999999999999E-2</v>
      </c>
      <c r="K60" s="16">
        <v>1.5699999999999999E-2</v>
      </c>
      <c r="L60" s="16">
        <v>1.7399999999999999E-2</v>
      </c>
      <c r="M60" s="16">
        <v>1.9199999999999998E-2</v>
      </c>
      <c r="N60" s="16">
        <v>2.0899999999999998E-2</v>
      </c>
      <c r="O60" s="16">
        <v>2.2599999999999999E-2</v>
      </c>
      <c r="P60" s="16">
        <v>2.4400000000000002E-2</v>
      </c>
      <c r="Q60" s="16">
        <v>2.6100000000000002E-2</v>
      </c>
      <c r="R60" s="16">
        <v>2.7900000000000001E-2</v>
      </c>
      <c r="S60" s="16">
        <v>2.9600000000000001E-2</v>
      </c>
      <c r="T60" s="16">
        <v>3.1300000000000001E-2</v>
      </c>
      <c r="U60" s="16">
        <v>3.3099999999999997E-2</v>
      </c>
      <c r="V60" s="16">
        <v>3.4799999999999998E-2</v>
      </c>
      <c r="W60" s="18">
        <v>2.1600000000000001E-2</v>
      </c>
      <c r="X60" s="17">
        <v>0</v>
      </c>
      <c r="Y60" s="17">
        <v>0.03</v>
      </c>
      <c r="Z60" s="17">
        <v>0.05</v>
      </c>
    </row>
    <row r="61" spans="1:26" x14ac:dyDescent="0.2">
      <c r="A61" s="15">
        <v>59</v>
      </c>
      <c r="B61" s="44">
        <v>-5.7000000000000002E-3</v>
      </c>
      <c r="C61" s="19">
        <v>-6.9999999999999999E-4</v>
      </c>
      <c r="D61" s="16">
        <v>1.0800000000000001E-2</v>
      </c>
      <c r="E61" s="16">
        <v>1.6199999999999999E-2</v>
      </c>
      <c r="F61" s="16">
        <v>2.1700000000000001E-2</v>
      </c>
      <c r="G61" s="16">
        <v>2.7099999999999999E-2</v>
      </c>
      <c r="H61" s="16">
        <v>3.2500000000000001E-2</v>
      </c>
      <c r="I61" s="16">
        <v>3.7900000000000003E-2</v>
      </c>
      <c r="J61" s="16">
        <v>4.3299999999999998E-2</v>
      </c>
      <c r="K61" s="16">
        <v>4.87E-2</v>
      </c>
      <c r="L61" s="16">
        <v>5.4199999999999998E-2</v>
      </c>
      <c r="M61" s="16">
        <v>5.96E-2</v>
      </c>
      <c r="N61" s="16">
        <v>6.5000000000000002E-2</v>
      </c>
      <c r="O61" s="16">
        <v>7.0400000000000004E-2</v>
      </c>
      <c r="P61" s="16">
        <v>7.5800000000000006E-2</v>
      </c>
      <c r="Q61" s="16">
        <v>8.1199999999999994E-2</v>
      </c>
      <c r="R61" s="16">
        <v>8.6699999999999999E-2</v>
      </c>
      <c r="S61" s="16">
        <v>9.2100000000000001E-2</v>
      </c>
      <c r="T61" s="16">
        <v>9.7500000000000003E-2</v>
      </c>
      <c r="U61" s="16">
        <v>0.10290000000000001</v>
      </c>
      <c r="V61" s="16">
        <v>0.10829999999999999</v>
      </c>
      <c r="W61" s="18">
        <v>-0.35610000000000003</v>
      </c>
      <c r="X61" s="17">
        <v>0</v>
      </c>
      <c r="Y61" s="17">
        <v>0.03</v>
      </c>
      <c r="Z61" s="17">
        <v>0.05</v>
      </c>
    </row>
    <row r="62" spans="1:26" x14ac:dyDescent="0.2">
      <c r="A62" s="15">
        <v>60</v>
      </c>
      <c r="B62" s="44">
        <v>-6.0000000000000001E-3</v>
      </c>
      <c r="C62" s="19">
        <v>-1E-3</v>
      </c>
      <c r="D62" s="16">
        <v>1.0500000000000001E-2</v>
      </c>
      <c r="E62" s="16">
        <v>1.5800000000000002E-2</v>
      </c>
      <c r="F62" s="16">
        <v>2.1000000000000001E-2</v>
      </c>
      <c r="G62" s="16">
        <v>2.6200000000000001E-2</v>
      </c>
      <c r="H62" s="16">
        <v>3.15E-2</v>
      </c>
      <c r="I62" s="16">
        <v>3.6700000000000003E-2</v>
      </c>
      <c r="J62" s="16">
        <v>4.2000000000000003E-2</v>
      </c>
      <c r="K62" s="16">
        <v>4.7199999999999999E-2</v>
      </c>
      <c r="L62" s="16">
        <v>5.2499999999999998E-2</v>
      </c>
      <c r="M62" s="16">
        <v>5.7799999999999997E-2</v>
      </c>
      <c r="N62" s="16">
        <v>6.3E-2</v>
      </c>
      <c r="O62" s="16">
        <v>6.83E-2</v>
      </c>
      <c r="P62" s="16">
        <v>7.3499999999999996E-2</v>
      </c>
      <c r="Q62" s="16">
        <v>7.8799999999999995E-2</v>
      </c>
      <c r="R62" s="16">
        <v>8.4000000000000005E-2</v>
      </c>
      <c r="S62" s="16">
        <v>8.9300000000000004E-2</v>
      </c>
      <c r="T62" s="16">
        <v>9.4500000000000001E-2</v>
      </c>
      <c r="U62" s="16">
        <v>9.9699999999999997E-2</v>
      </c>
      <c r="V62" s="16">
        <v>0.105</v>
      </c>
      <c r="W62" s="18">
        <v>0.21590000000000001</v>
      </c>
      <c r="X62" s="17">
        <v>0</v>
      </c>
      <c r="Y62" s="17">
        <v>0.03</v>
      </c>
      <c r="Z62" s="17">
        <v>0.05</v>
      </c>
    </row>
    <row r="63" spans="1:26" x14ac:dyDescent="0.2">
      <c r="A63" s="15">
        <v>61</v>
      </c>
      <c r="B63" s="44">
        <v>-1.9599999999999999E-2</v>
      </c>
      <c r="C63" s="19">
        <v>-1.44E-2</v>
      </c>
      <c r="D63" s="19">
        <v>-9.5999999999999992E-3</v>
      </c>
      <c r="E63" s="19">
        <v>-1.44E-2</v>
      </c>
      <c r="F63" s="19">
        <v>-1.9199999999999998E-2</v>
      </c>
      <c r="G63" s="19">
        <v>-2.4E-2</v>
      </c>
      <c r="H63" s="19">
        <v>-2.8799999999999999E-2</v>
      </c>
      <c r="I63" s="19">
        <v>-3.3599999999999998E-2</v>
      </c>
      <c r="J63" s="19">
        <v>-3.8399999999999997E-2</v>
      </c>
      <c r="K63" s="19">
        <v>-4.3200000000000002E-2</v>
      </c>
      <c r="L63" s="19">
        <v>-4.8000000000000001E-2</v>
      </c>
      <c r="M63" s="19">
        <v>-5.28E-2</v>
      </c>
      <c r="N63" s="19">
        <v>-5.7599999999999998E-2</v>
      </c>
      <c r="O63" s="19">
        <v>-6.2399999999999997E-2</v>
      </c>
      <c r="P63" s="19">
        <v>-6.7199999999999996E-2</v>
      </c>
      <c r="Q63" s="19">
        <v>-7.1999999999999995E-2</v>
      </c>
      <c r="R63" s="19">
        <v>-7.6799999999999993E-2</v>
      </c>
      <c r="S63" s="19">
        <v>-8.1600000000000006E-2</v>
      </c>
      <c r="T63" s="19">
        <v>-8.6400000000000005E-2</v>
      </c>
      <c r="U63" s="19">
        <v>-9.1200000000000003E-2</v>
      </c>
      <c r="V63" s="19">
        <v>-9.6000000000000002E-2</v>
      </c>
      <c r="W63" s="18">
        <v>0.1226</v>
      </c>
      <c r="X63" s="17">
        <v>0</v>
      </c>
      <c r="Y63" s="17">
        <v>0.03</v>
      </c>
      <c r="Z63" s="17">
        <v>0.05</v>
      </c>
    </row>
    <row r="64" spans="1:26" x14ac:dyDescent="0.2">
      <c r="A64" s="15">
        <v>62</v>
      </c>
      <c r="B64" s="44">
        <v>-1.7600000000000001E-2</v>
      </c>
      <c r="C64" s="19">
        <v>-1.26E-2</v>
      </c>
      <c r="D64" s="19">
        <v>-7.6E-3</v>
      </c>
      <c r="E64" s="19">
        <v>-1.15E-2</v>
      </c>
      <c r="F64" s="19">
        <v>-1.5299999999999999E-2</v>
      </c>
      <c r="G64" s="19">
        <v>-1.9099999999999999E-2</v>
      </c>
      <c r="H64" s="19">
        <v>-2.29E-2</v>
      </c>
      <c r="I64" s="19">
        <v>-2.6800000000000001E-2</v>
      </c>
      <c r="J64" s="19">
        <v>-3.0599999999999999E-2</v>
      </c>
      <c r="K64" s="19">
        <v>-3.44E-2</v>
      </c>
      <c r="L64" s="19">
        <v>-3.8199999999999998E-2</v>
      </c>
      <c r="M64" s="19">
        <v>-4.2099999999999999E-2</v>
      </c>
      <c r="N64" s="19">
        <v>-4.5900000000000003E-2</v>
      </c>
      <c r="O64" s="19">
        <v>-4.9700000000000001E-2</v>
      </c>
      <c r="P64" s="19">
        <v>-5.3499999999999999E-2</v>
      </c>
      <c r="Q64" s="19">
        <v>-5.74E-2</v>
      </c>
      <c r="R64" s="19">
        <v>-6.1199999999999997E-2</v>
      </c>
      <c r="S64" s="19">
        <v>-6.5000000000000002E-2</v>
      </c>
      <c r="T64" s="19">
        <v>-6.88E-2</v>
      </c>
      <c r="U64" s="19">
        <v>-7.2700000000000001E-2</v>
      </c>
      <c r="V64" s="19">
        <v>-7.6499999999999999E-2</v>
      </c>
      <c r="W64" s="18">
        <v>4.1000000000000003E-3</v>
      </c>
      <c r="X64" s="17">
        <v>0</v>
      </c>
      <c r="Y64" s="17">
        <v>0.03</v>
      </c>
      <c r="Z64" s="17">
        <v>0.05</v>
      </c>
    </row>
    <row r="65" spans="1:26" x14ac:dyDescent="0.2">
      <c r="A65" s="15">
        <v>63</v>
      </c>
      <c r="B65" s="44">
        <v>-3.7000000000000002E-3</v>
      </c>
      <c r="C65" s="16">
        <v>1.2999999999999999E-3</v>
      </c>
      <c r="D65" s="16">
        <v>6.3E-3</v>
      </c>
      <c r="E65" s="16">
        <v>9.4000000000000004E-3</v>
      </c>
      <c r="F65" s="16">
        <v>1.26E-2</v>
      </c>
      <c r="G65" s="16">
        <v>1.5699999999999999E-2</v>
      </c>
      <c r="H65" s="16">
        <v>1.8800000000000001E-2</v>
      </c>
      <c r="I65" s="16">
        <v>2.1999999999999999E-2</v>
      </c>
      <c r="J65" s="16">
        <v>2.5100000000000001E-2</v>
      </c>
      <c r="K65" s="16">
        <v>2.8299999999999999E-2</v>
      </c>
      <c r="L65" s="16">
        <v>3.1399999999999997E-2</v>
      </c>
      <c r="M65" s="16">
        <v>3.4599999999999999E-2</v>
      </c>
      <c r="N65" s="16">
        <v>3.7699999999999997E-2</v>
      </c>
      <c r="O65" s="16">
        <v>4.0800000000000003E-2</v>
      </c>
      <c r="P65" s="16">
        <v>4.3999999999999997E-2</v>
      </c>
      <c r="Q65" s="16">
        <v>4.7100000000000003E-2</v>
      </c>
      <c r="R65" s="16">
        <v>5.0299999999999997E-2</v>
      </c>
      <c r="S65" s="16">
        <v>5.3400000000000003E-2</v>
      </c>
      <c r="T65" s="16">
        <v>5.6500000000000002E-2</v>
      </c>
      <c r="U65" s="16">
        <v>5.9700000000000003E-2</v>
      </c>
      <c r="V65" s="16">
        <v>6.2799999999999995E-2</v>
      </c>
      <c r="W65" s="18">
        <v>0.14510000000000001</v>
      </c>
      <c r="X65" s="17">
        <v>0</v>
      </c>
      <c r="Y65" s="17">
        <v>0.03</v>
      </c>
      <c r="Z65" s="17">
        <v>0.05</v>
      </c>
    </row>
    <row r="66" spans="1:26" x14ac:dyDescent="0.2">
      <c r="A66" s="15">
        <v>64</v>
      </c>
      <c r="B66" s="44">
        <v>-2.3E-3</v>
      </c>
      <c r="C66" s="16">
        <v>2.7000000000000001E-3</v>
      </c>
      <c r="D66" s="16">
        <v>1.4500000000000001E-2</v>
      </c>
      <c r="E66" s="16">
        <v>2.1700000000000001E-2</v>
      </c>
      <c r="F66" s="16">
        <v>2.9000000000000001E-2</v>
      </c>
      <c r="G66" s="16">
        <v>3.6200000000000003E-2</v>
      </c>
      <c r="H66" s="16">
        <v>4.3499999999999997E-2</v>
      </c>
      <c r="I66" s="16">
        <v>5.0799999999999998E-2</v>
      </c>
      <c r="J66" s="16">
        <v>5.8000000000000003E-2</v>
      </c>
      <c r="K66" s="16">
        <v>6.5299999999999997E-2</v>
      </c>
      <c r="L66" s="16">
        <v>7.2499999999999995E-2</v>
      </c>
      <c r="M66" s="16">
        <v>7.9799999999999996E-2</v>
      </c>
      <c r="N66" s="16">
        <v>8.6999999999999994E-2</v>
      </c>
      <c r="O66" s="16">
        <v>9.4299999999999995E-2</v>
      </c>
      <c r="P66" s="16">
        <v>0.10150000000000001</v>
      </c>
      <c r="Q66" s="16">
        <v>0.1087</v>
      </c>
      <c r="R66" s="16">
        <v>0.11600000000000001</v>
      </c>
      <c r="S66" s="16">
        <v>0.1232</v>
      </c>
      <c r="T66" s="16">
        <v>0.1305</v>
      </c>
      <c r="U66" s="16">
        <v>0.13780000000000001</v>
      </c>
      <c r="V66" s="16">
        <v>0.14499999999999999</v>
      </c>
      <c r="W66" s="18">
        <v>0.25269999999999998</v>
      </c>
      <c r="X66" s="17">
        <v>0</v>
      </c>
      <c r="Y66" s="17">
        <v>0.03</v>
      </c>
      <c r="Z66" s="17">
        <v>0.05</v>
      </c>
    </row>
    <row r="67" spans="1:26" x14ac:dyDescent="0.2">
      <c r="A67" s="15">
        <v>65</v>
      </c>
      <c r="B67" s="44">
        <v>-3.9600000000000003E-2</v>
      </c>
      <c r="C67" s="19">
        <v>-3.4599999999999999E-2</v>
      </c>
      <c r="D67" s="19">
        <v>-2.9600000000000001E-2</v>
      </c>
      <c r="E67" s="19">
        <v>-4.4400000000000002E-2</v>
      </c>
      <c r="F67" s="19">
        <v>-5.9299999999999999E-2</v>
      </c>
      <c r="G67" s="19">
        <v>-7.4099999999999999E-2</v>
      </c>
      <c r="H67" s="19">
        <v>-8.8900000000000007E-2</v>
      </c>
      <c r="I67" s="19">
        <v>-0.1037</v>
      </c>
      <c r="J67" s="19">
        <v>-0.11849999999999999</v>
      </c>
      <c r="K67" s="19">
        <v>-0.1333</v>
      </c>
      <c r="L67" s="19">
        <v>-0.1482</v>
      </c>
      <c r="M67" s="19">
        <v>-0.16300000000000001</v>
      </c>
      <c r="N67" s="19">
        <v>-0.17780000000000001</v>
      </c>
      <c r="O67" s="19">
        <v>-0.19259999999999999</v>
      </c>
      <c r="P67" s="19">
        <v>-0.2074</v>
      </c>
      <c r="Q67" s="19">
        <v>-0.22220000000000001</v>
      </c>
      <c r="R67" s="19">
        <v>-0.23710000000000001</v>
      </c>
      <c r="S67" s="19">
        <v>-0.25190000000000001</v>
      </c>
      <c r="T67" s="19">
        <v>-0.26669999999999999</v>
      </c>
      <c r="U67" s="19">
        <v>-0.28149999999999997</v>
      </c>
      <c r="V67" s="19">
        <v>-0.29630000000000001</v>
      </c>
      <c r="W67" s="18">
        <v>0.1239</v>
      </c>
      <c r="X67" s="17">
        <v>0</v>
      </c>
      <c r="Y67" s="17">
        <v>0.03</v>
      </c>
      <c r="Z67" s="17">
        <v>0.05</v>
      </c>
    </row>
    <row r="68" spans="1:26" x14ac:dyDescent="0.2">
      <c r="A68" s="15">
        <v>66</v>
      </c>
      <c r="B68" s="44">
        <v>-2.0000000000000001E-4</v>
      </c>
      <c r="C68" s="16">
        <v>4.8999999999999998E-3</v>
      </c>
      <c r="D68" s="16">
        <v>9.7000000000000003E-3</v>
      </c>
      <c r="E68" s="16">
        <v>1.46E-2</v>
      </c>
      <c r="F68" s="16">
        <v>1.95E-2</v>
      </c>
      <c r="G68" s="16">
        <v>2.4400000000000002E-2</v>
      </c>
      <c r="H68" s="16">
        <v>2.92E-2</v>
      </c>
      <c r="I68" s="16">
        <v>3.4099999999999998E-2</v>
      </c>
      <c r="J68" s="16">
        <v>3.9E-2</v>
      </c>
      <c r="K68" s="16">
        <v>4.3900000000000002E-2</v>
      </c>
      <c r="L68" s="16">
        <v>4.8800000000000003E-2</v>
      </c>
      <c r="M68" s="16">
        <v>5.3600000000000002E-2</v>
      </c>
      <c r="N68" s="16">
        <v>5.8500000000000003E-2</v>
      </c>
      <c r="O68" s="16">
        <v>6.3399999999999998E-2</v>
      </c>
      <c r="P68" s="16">
        <v>6.8199999999999997E-2</v>
      </c>
      <c r="Q68" s="16">
        <v>7.3099999999999998E-2</v>
      </c>
      <c r="R68" s="16">
        <v>7.8E-2</v>
      </c>
      <c r="S68" s="16">
        <v>8.2900000000000001E-2</v>
      </c>
      <c r="T68" s="16">
        <v>8.77E-2</v>
      </c>
      <c r="U68" s="16">
        <v>9.2600000000000002E-2</v>
      </c>
      <c r="V68" s="16">
        <v>9.7500000000000003E-2</v>
      </c>
      <c r="W68" s="18">
        <v>0.2467</v>
      </c>
      <c r="X68" s="17">
        <v>0</v>
      </c>
      <c r="Y68" s="17">
        <v>0.03</v>
      </c>
      <c r="Z68" s="17">
        <v>0.05</v>
      </c>
    </row>
    <row r="69" spans="1:26" x14ac:dyDescent="0.2">
      <c r="A69" s="15">
        <v>67</v>
      </c>
      <c r="B69" s="44">
        <v>-8.3999999999999995E-3</v>
      </c>
      <c r="C69" s="19">
        <v>-3.3999999999999998E-3</v>
      </c>
      <c r="D69" s="16">
        <v>1.6000000000000001E-3</v>
      </c>
      <c r="E69" s="16">
        <v>2.3999999999999998E-3</v>
      </c>
      <c r="F69" s="16">
        <v>3.0999999999999999E-3</v>
      </c>
      <c r="G69" s="16">
        <v>3.8999999999999998E-3</v>
      </c>
      <c r="H69" s="16">
        <v>4.7000000000000002E-3</v>
      </c>
      <c r="I69" s="16">
        <v>5.4999999999999997E-3</v>
      </c>
      <c r="J69" s="16">
        <v>6.3E-3</v>
      </c>
      <c r="K69" s="16">
        <v>7.1000000000000004E-3</v>
      </c>
      <c r="L69" s="16">
        <v>7.7999999999999996E-3</v>
      </c>
      <c r="M69" s="16">
        <v>8.6E-3</v>
      </c>
      <c r="N69" s="16">
        <v>9.4000000000000004E-3</v>
      </c>
      <c r="O69" s="16">
        <v>1.0200000000000001E-2</v>
      </c>
      <c r="P69" s="16">
        <v>1.0999999999999999E-2</v>
      </c>
      <c r="Q69" s="16">
        <v>1.18E-2</v>
      </c>
      <c r="R69" s="16">
        <v>1.2500000000000001E-2</v>
      </c>
      <c r="S69" s="16">
        <v>1.3299999999999999E-2</v>
      </c>
      <c r="T69" s="16">
        <v>1.41E-2</v>
      </c>
      <c r="U69" s="16">
        <v>1.49E-2</v>
      </c>
      <c r="V69" s="16">
        <v>1.5699999999999999E-2</v>
      </c>
      <c r="W69" s="18">
        <v>0.1459</v>
      </c>
      <c r="X69" s="17">
        <v>0</v>
      </c>
      <c r="Y69" s="17">
        <v>0.03</v>
      </c>
      <c r="Z69" s="17">
        <v>0.05</v>
      </c>
    </row>
    <row r="70" spans="1:26" x14ac:dyDescent="0.2">
      <c r="A70" s="15">
        <v>68</v>
      </c>
      <c r="B70" s="43">
        <v>2.4799999999999999E-2</v>
      </c>
      <c r="C70" s="16">
        <v>2.93E-2</v>
      </c>
      <c r="D70" s="16">
        <v>3.4799999999999998E-2</v>
      </c>
      <c r="E70" s="16">
        <v>5.2200000000000003E-2</v>
      </c>
      <c r="F70" s="16">
        <v>6.9500000000000006E-2</v>
      </c>
      <c r="G70" s="16">
        <v>8.6900000000000005E-2</v>
      </c>
      <c r="H70" s="16">
        <v>0.1043</v>
      </c>
      <c r="I70" s="16">
        <v>0.1217</v>
      </c>
      <c r="J70" s="16">
        <v>0.1391</v>
      </c>
      <c r="K70" s="16">
        <v>0.1565</v>
      </c>
      <c r="L70" s="16">
        <v>0.17380000000000001</v>
      </c>
      <c r="M70" s="16">
        <v>0.19120000000000001</v>
      </c>
      <c r="N70" s="16">
        <v>0.20860000000000001</v>
      </c>
      <c r="O70" s="16">
        <v>0.22600000000000001</v>
      </c>
      <c r="P70" s="16">
        <v>0.24340000000000001</v>
      </c>
      <c r="Q70" s="16">
        <v>0.26079999999999998</v>
      </c>
      <c r="R70" s="16">
        <v>0.27810000000000001</v>
      </c>
      <c r="S70" s="16">
        <v>0.29549999999999998</v>
      </c>
      <c r="T70" s="16">
        <v>0.31290000000000001</v>
      </c>
      <c r="U70" s="16">
        <v>0.33029999999999998</v>
      </c>
      <c r="V70" s="16">
        <v>0.34770000000000001</v>
      </c>
      <c r="W70" s="18">
        <v>0.11509999999999999</v>
      </c>
      <c r="X70" s="17">
        <v>0</v>
      </c>
      <c r="Y70" s="17">
        <v>0.03</v>
      </c>
      <c r="Z70" s="17">
        <v>0.05</v>
      </c>
    </row>
    <row r="71" spans="1:26" x14ac:dyDescent="0.2">
      <c r="A71" s="15">
        <v>69</v>
      </c>
      <c r="B71" s="43">
        <v>1.03E-2</v>
      </c>
      <c r="C71" s="16">
        <v>1.5299999999999999E-2</v>
      </c>
      <c r="D71" s="16">
        <v>2.0299999999999999E-2</v>
      </c>
      <c r="E71" s="16">
        <v>3.04E-2</v>
      </c>
      <c r="F71" s="16">
        <v>4.0500000000000001E-2</v>
      </c>
      <c r="G71" s="16">
        <v>5.0700000000000002E-2</v>
      </c>
      <c r="H71" s="16">
        <v>6.08E-2</v>
      </c>
      <c r="I71" s="16">
        <v>7.0900000000000005E-2</v>
      </c>
      <c r="J71" s="16">
        <v>8.1100000000000005E-2</v>
      </c>
      <c r="K71" s="16">
        <v>9.1200000000000003E-2</v>
      </c>
      <c r="L71" s="16">
        <v>0.1013</v>
      </c>
      <c r="M71" s="16">
        <v>0.1115</v>
      </c>
      <c r="N71" s="16">
        <v>0.1216</v>
      </c>
      <c r="O71" s="16">
        <v>0.13170000000000001</v>
      </c>
      <c r="P71" s="16">
        <v>0.1419</v>
      </c>
      <c r="Q71" s="16">
        <v>0.152</v>
      </c>
      <c r="R71" s="16">
        <v>0.16209999999999999</v>
      </c>
      <c r="S71" s="16">
        <v>0.17230000000000001</v>
      </c>
      <c r="T71" s="16">
        <v>0.18240000000000001</v>
      </c>
      <c r="U71" s="16">
        <v>0.1925</v>
      </c>
      <c r="V71" s="16">
        <v>0.20269999999999999</v>
      </c>
      <c r="W71" s="18">
        <v>-5.9900000000000002E-2</v>
      </c>
      <c r="X71" s="17">
        <v>0</v>
      </c>
      <c r="Y71" s="17">
        <v>0.03</v>
      </c>
      <c r="Z71" s="17">
        <v>0.05</v>
      </c>
    </row>
    <row r="72" spans="1:26" x14ac:dyDescent="0.2">
      <c r="A72" s="15">
        <v>70</v>
      </c>
      <c r="B72" s="43">
        <v>1.37E-2</v>
      </c>
      <c r="C72" s="16">
        <v>1.8700000000000001E-2</v>
      </c>
      <c r="D72" s="16">
        <v>2.3699999999999999E-2</v>
      </c>
      <c r="E72" s="16">
        <v>3.56E-2</v>
      </c>
      <c r="F72" s="16">
        <v>4.7500000000000001E-2</v>
      </c>
      <c r="G72" s="16">
        <v>5.9299999999999999E-2</v>
      </c>
      <c r="H72" s="16">
        <v>7.1199999999999999E-2</v>
      </c>
      <c r="I72" s="16">
        <v>8.3099999999999993E-2</v>
      </c>
      <c r="J72" s="16">
        <v>9.4899999999999998E-2</v>
      </c>
      <c r="K72" s="16">
        <v>0.10680000000000001</v>
      </c>
      <c r="L72" s="16">
        <v>0.1187</v>
      </c>
      <c r="M72" s="16">
        <v>0.1305</v>
      </c>
      <c r="N72" s="16">
        <v>0.1424</v>
      </c>
      <c r="O72" s="16">
        <v>0.15429999999999999</v>
      </c>
      <c r="P72" s="16">
        <v>0.1661</v>
      </c>
      <c r="Q72" s="16">
        <v>0.17799999999999999</v>
      </c>
      <c r="R72" s="16">
        <v>0.18990000000000001</v>
      </c>
      <c r="S72" s="16">
        <v>0.20169999999999999</v>
      </c>
      <c r="T72" s="16">
        <v>0.21360000000000001</v>
      </c>
      <c r="U72" s="16">
        <v>0.22550000000000001</v>
      </c>
      <c r="V72" s="16">
        <v>0.23730000000000001</v>
      </c>
      <c r="W72" s="18">
        <v>0.47289999999999999</v>
      </c>
      <c r="X72" s="17">
        <v>0</v>
      </c>
      <c r="Y72" s="17">
        <v>0.03</v>
      </c>
      <c r="Z72" s="17">
        <v>0.05</v>
      </c>
    </row>
    <row r="73" spans="1:26" x14ac:dyDescent="0.2">
      <c r="A73" s="15">
        <v>71</v>
      </c>
      <c r="B73" s="43">
        <v>2.9999999999999997E-4</v>
      </c>
      <c r="C73" s="16">
        <v>5.3E-3</v>
      </c>
      <c r="D73" s="16">
        <v>1.03E-2</v>
      </c>
      <c r="E73" s="16">
        <v>1.55E-2</v>
      </c>
      <c r="F73" s="16">
        <v>2.07E-2</v>
      </c>
      <c r="G73" s="16">
        <v>2.5899999999999999E-2</v>
      </c>
      <c r="H73" s="16">
        <v>3.1099999999999999E-2</v>
      </c>
      <c r="I73" s="16">
        <v>3.6200000000000003E-2</v>
      </c>
      <c r="J73" s="16">
        <v>4.1399999999999999E-2</v>
      </c>
      <c r="K73" s="16">
        <v>4.6600000000000003E-2</v>
      </c>
      <c r="L73" s="16">
        <v>5.1700000000000003E-2</v>
      </c>
      <c r="M73" s="16">
        <v>5.6899999999999999E-2</v>
      </c>
      <c r="N73" s="16">
        <v>6.2100000000000002E-2</v>
      </c>
      <c r="O73" s="16">
        <v>6.7299999999999999E-2</v>
      </c>
      <c r="P73" s="16">
        <v>7.2499999999999995E-2</v>
      </c>
      <c r="Q73" s="16">
        <v>7.7600000000000002E-2</v>
      </c>
      <c r="R73" s="16">
        <v>8.2799999999999999E-2</v>
      </c>
      <c r="S73" s="16">
        <v>8.7999999999999995E-2</v>
      </c>
      <c r="T73" s="16">
        <v>9.3100000000000002E-2</v>
      </c>
      <c r="U73" s="16">
        <v>9.8299999999999998E-2</v>
      </c>
      <c r="V73" s="16">
        <v>0.10349999999999999</v>
      </c>
      <c r="W73" s="18">
        <v>0.2288</v>
      </c>
      <c r="X73" s="17">
        <v>0</v>
      </c>
      <c r="Y73" s="17">
        <v>0.03</v>
      </c>
      <c r="Z73" s="17">
        <v>0.05</v>
      </c>
    </row>
    <row r="74" spans="1:26" x14ac:dyDescent="0.2">
      <c r="A74" s="15">
        <v>72</v>
      </c>
      <c r="B74" s="43">
        <v>3.3E-3</v>
      </c>
      <c r="C74" s="16">
        <v>8.3000000000000001E-3</v>
      </c>
      <c r="D74" s="16">
        <v>1.3299999999999999E-2</v>
      </c>
      <c r="E74" s="16">
        <v>1.9900000000000001E-2</v>
      </c>
      <c r="F74" s="16">
        <v>2.6499999999999999E-2</v>
      </c>
      <c r="G74" s="16">
        <v>3.32E-2</v>
      </c>
      <c r="H74" s="16">
        <v>3.9800000000000002E-2</v>
      </c>
      <c r="I74" s="16">
        <v>4.6399999999999997E-2</v>
      </c>
      <c r="J74" s="16">
        <v>5.3100000000000001E-2</v>
      </c>
      <c r="K74" s="16">
        <v>5.9700000000000003E-2</v>
      </c>
      <c r="L74" s="16">
        <v>6.6299999999999998E-2</v>
      </c>
      <c r="M74" s="16">
        <v>7.2999999999999995E-2</v>
      </c>
      <c r="N74" s="16">
        <v>7.9600000000000004E-2</v>
      </c>
      <c r="O74" s="16">
        <v>8.6199999999999999E-2</v>
      </c>
      <c r="P74" s="16">
        <v>9.2899999999999996E-2</v>
      </c>
      <c r="Q74" s="16">
        <v>9.9500000000000005E-2</v>
      </c>
      <c r="R74" s="16">
        <v>0.1061</v>
      </c>
      <c r="S74" s="16">
        <v>0.1128</v>
      </c>
      <c r="T74" s="16">
        <v>0.11940000000000001</v>
      </c>
      <c r="U74" s="16">
        <v>0.126</v>
      </c>
      <c r="V74" s="16">
        <v>0.13270000000000001</v>
      </c>
      <c r="W74" s="18">
        <v>2.3E-2</v>
      </c>
      <c r="X74" s="17">
        <v>0</v>
      </c>
      <c r="Y74" s="17">
        <v>0.03</v>
      </c>
      <c r="Z74" s="17">
        <v>0.05</v>
      </c>
    </row>
    <row r="75" spans="1:26" x14ac:dyDescent="0.2">
      <c r="A75" s="15">
        <v>73</v>
      </c>
      <c r="B75" s="44">
        <v>-1.6199999999999999E-2</v>
      </c>
      <c r="C75" s="19">
        <v>-1.12E-2</v>
      </c>
      <c r="D75" s="19">
        <v>-6.1999999999999998E-3</v>
      </c>
      <c r="E75" s="19">
        <v>-9.2999999999999992E-3</v>
      </c>
      <c r="F75" s="19">
        <v>-1.24E-2</v>
      </c>
      <c r="G75" s="19">
        <v>-1.55E-2</v>
      </c>
      <c r="H75" s="19">
        <v>-1.8599999999999998E-2</v>
      </c>
      <c r="I75" s="19">
        <v>-2.1700000000000001E-2</v>
      </c>
      <c r="J75" s="19">
        <v>-2.4799999999999999E-2</v>
      </c>
      <c r="K75" s="19">
        <v>-2.7900000000000001E-2</v>
      </c>
      <c r="L75" s="19">
        <v>-3.1E-2</v>
      </c>
      <c r="M75" s="19">
        <v>-3.4099999999999998E-2</v>
      </c>
      <c r="N75" s="19">
        <v>-3.7199999999999997E-2</v>
      </c>
      <c r="O75" s="19">
        <v>-4.0300000000000002E-2</v>
      </c>
      <c r="P75" s="19">
        <v>-4.3400000000000001E-2</v>
      </c>
      <c r="Q75" s="19">
        <v>-4.65E-2</v>
      </c>
      <c r="R75" s="19">
        <v>-4.9599999999999998E-2</v>
      </c>
      <c r="S75" s="19">
        <v>-5.2699999999999997E-2</v>
      </c>
      <c r="T75" s="19">
        <v>-5.5800000000000002E-2</v>
      </c>
      <c r="U75" s="19">
        <v>-5.8900000000000001E-2</v>
      </c>
      <c r="V75" s="19">
        <v>-6.2E-2</v>
      </c>
      <c r="W75" s="18">
        <v>-0.12709999999999999</v>
      </c>
      <c r="X75" s="17">
        <v>0</v>
      </c>
      <c r="Y75" s="17">
        <v>0.03</v>
      </c>
      <c r="Z75" s="17">
        <v>0.05</v>
      </c>
    </row>
    <row r="76" spans="1:26" x14ac:dyDescent="0.2">
      <c r="A76" s="15">
        <v>74</v>
      </c>
      <c r="B76" s="44">
        <v>-5.1999999999999998E-3</v>
      </c>
      <c r="C76" s="19">
        <v>-2.0000000000000001E-4</v>
      </c>
      <c r="D76" s="16">
        <v>4.7999999999999996E-3</v>
      </c>
      <c r="E76" s="16">
        <v>7.1999999999999998E-3</v>
      </c>
      <c r="F76" s="16">
        <v>9.5999999999999992E-3</v>
      </c>
      <c r="G76" s="16">
        <v>1.2E-2</v>
      </c>
      <c r="H76" s="16">
        <v>1.44E-2</v>
      </c>
      <c r="I76" s="16">
        <v>1.6799999999999999E-2</v>
      </c>
      <c r="J76" s="16">
        <v>1.9199999999999998E-2</v>
      </c>
      <c r="K76" s="16">
        <v>2.1600000000000001E-2</v>
      </c>
      <c r="L76" s="16">
        <v>2.4E-2</v>
      </c>
      <c r="M76" s="16">
        <v>2.64E-2</v>
      </c>
      <c r="N76" s="16">
        <v>2.8799999999999999E-2</v>
      </c>
      <c r="O76" s="16">
        <v>3.1199999999999999E-2</v>
      </c>
      <c r="P76" s="16">
        <v>3.3599999999999998E-2</v>
      </c>
      <c r="Q76" s="16">
        <v>3.5999999999999997E-2</v>
      </c>
      <c r="R76" s="16">
        <v>3.8399999999999997E-2</v>
      </c>
      <c r="S76" s="16">
        <v>4.0800000000000003E-2</v>
      </c>
      <c r="T76" s="16">
        <v>4.3200000000000002E-2</v>
      </c>
      <c r="U76" s="16">
        <v>4.5600000000000002E-2</v>
      </c>
      <c r="V76" s="16">
        <v>4.8000000000000001E-2</v>
      </c>
      <c r="W76" s="18">
        <v>0.37469999999999998</v>
      </c>
      <c r="X76" s="17">
        <v>0</v>
      </c>
      <c r="Y76" s="17">
        <v>0.03</v>
      </c>
      <c r="Z76" s="17">
        <v>0.05</v>
      </c>
    </row>
    <row r="77" spans="1:26" x14ac:dyDescent="0.2">
      <c r="A77" s="15">
        <v>75</v>
      </c>
      <c r="B77" s="43">
        <v>4.1000000000000003E-3</v>
      </c>
      <c r="C77" s="16">
        <v>9.1000000000000004E-3</v>
      </c>
      <c r="D77" s="16">
        <v>1.41E-2</v>
      </c>
      <c r="E77" s="16">
        <v>2.1100000000000001E-2</v>
      </c>
      <c r="F77" s="16">
        <v>2.81E-2</v>
      </c>
      <c r="G77" s="16">
        <v>3.5200000000000002E-2</v>
      </c>
      <c r="H77" s="16">
        <v>4.2200000000000001E-2</v>
      </c>
      <c r="I77" s="16">
        <v>4.9200000000000001E-2</v>
      </c>
      <c r="J77" s="16">
        <v>5.6300000000000003E-2</v>
      </c>
      <c r="K77" s="16">
        <v>6.3299999999999995E-2</v>
      </c>
      <c r="L77" s="16">
        <v>7.0300000000000001E-2</v>
      </c>
      <c r="M77" s="16">
        <v>7.7399999999999997E-2</v>
      </c>
      <c r="N77" s="16">
        <v>8.4400000000000003E-2</v>
      </c>
      <c r="O77" s="16">
        <v>9.1399999999999995E-2</v>
      </c>
      <c r="P77" s="16">
        <v>9.8500000000000004E-2</v>
      </c>
      <c r="Q77" s="16">
        <v>0.1055</v>
      </c>
      <c r="R77" s="16">
        <v>0.1125</v>
      </c>
      <c r="S77" s="16">
        <v>0.1196</v>
      </c>
      <c r="T77" s="16">
        <v>0.12659999999999999</v>
      </c>
      <c r="U77" s="16">
        <v>0.1336</v>
      </c>
      <c r="V77" s="16">
        <v>0.14069999999999999</v>
      </c>
      <c r="W77" s="18">
        <v>8.0600000000000005E-2</v>
      </c>
      <c r="X77" s="17">
        <v>0</v>
      </c>
      <c r="Y77" s="17">
        <v>0.03</v>
      </c>
      <c r="Z77" s="17">
        <v>0.05</v>
      </c>
    </row>
    <row r="78" spans="1:26" x14ac:dyDescent="0.2">
      <c r="A78" s="15">
        <v>76</v>
      </c>
      <c r="B78" s="43">
        <v>1.6000000000000001E-3</v>
      </c>
      <c r="C78" s="16">
        <v>6.6E-3</v>
      </c>
      <c r="D78" s="16">
        <v>1.1599999999999999E-2</v>
      </c>
      <c r="E78" s="16">
        <v>1.7399999999999999E-2</v>
      </c>
      <c r="F78" s="16">
        <v>2.3199999999999998E-2</v>
      </c>
      <c r="G78" s="16">
        <v>2.9000000000000001E-2</v>
      </c>
      <c r="H78" s="16">
        <v>3.4700000000000002E-2</v>
      </c>
      <c r="I78" s="16">
        <v>4.0500000000000001E-2</v>
      </c>
      <c r="J78" s="16">
        <v>4.6300000000000001E-2</v>
      </c>
      <c r="K78" s="16">
        <v>5.21E-2</v>
      </c>
      <c r="L78" s="16">
        <v>5.79E-2</v>
      </c>
      <c r="M78" s="16">
        <v>6.3700000000000007E-2</v>
      </c>
      <c r="N78" s="16">
        <v>6.9500000000000006E-2</v>
      </c>
      <c r="O78" s="16">
        <v>7.5300000000000006E-2</v>
      </c>
      <c r="P78" s="16">
        <v>8.1100000000000005E-2</v>
      </c>
      <c r="Q78" s="16">
        <v>8.6900000000000005E-2</v>
      </c>
      <c r="R78" s="16">
        <v>9.2700000000000005E-2</v>
      </c>
      <c r="S78" s="16">
        <v>9.8500000000000004E-2</v>
      </c>
      <c r="T78" s="16">
        <v>0.1042</v>
      </c>
      <c r="U78" s="16">
        <v>0.11</v>
      </c>
      <c r="V78" s="16">
        <v>0.1158</v>
      </c>
      <c r="W78" s="18">
        <v>-3.9100000000000003E-2</v>
      </c>
      <c r="X78" s="17">
        <v>0</v>
      </c>
      <c r="Y78" s="17">
        <v>0.03</v>
      </c>
      <c r="Z78" s="17">
        <v>0.05</v>
      </c>
    </row>
    <row r="79" spans="1:26" x14ac:dyDescent="0.2">
      <c r="A79" s="15">
        <v>77</v>
      </c>
      <c r="B79" s="44">
        <v>-1.0200000000000001E-2</v>
      </c>
      <c r="C79" s="19">
        <v>-5.1999999999999998E-3</v>
      </c>
      <c r="D79" s="19">
        <v>-2.53E-2</v>
      </c>
      <c r="E79" s="19">
        <v>-3.7999999999999999E-2</v>
      </c>
      <c r="F79" s="19">
        <v>-5.0700000000000002E-2</v>
      </c>
      <c r="G79" s="19">
        <v>-6.3299999999999995E-2</v>
      </c>
      <c r="H79" s="19">
        <v>-7.5999999999999998E-2</v>
      </c>
      <c r="I79" s="19">
        <v>-8.8700000000000001E-2</v>
      </c>
      <c r="J79" s="19">
        <v>-0.1013</v>
      </c>
      <c r="K79" s="19">
        <v>-0.114</v>
      </c>
      <c r="L79" s="19">
        <v>-0.12670000000000001</v>
      </c>
      <c r="M79" s="19">
        <v>-0.13930000000000001</v>
      </c>
      <c r="N79" s="19">
        <v>-0.152</v>
      </c>
      <c r="O79" s="19">
        <v>-0.16470000000000001</v>
      </c>
      <c r="P79" s="19">
        <v>-0.17730000000000001</v>
      </c>
      <c r="Q79" s="19">
        <v>-0.19</v>
      </c>
      <c r="R79" s="19">
        <v>-0.20269999999999999</v>
      </c>
      <c r="S79" s="19">
        <v>-0.21529999999999999</v>
      </c>
      <c r="T79" s="19">
        <v>-0.22800000000000001</v>
      </c>
      <c r="U79" s="19">
        <v>-0.2407</v>
      </c>
      <c r="V79" s="19">
        <v>-0.25330000000000003</v>
      </c>
      <c r="W79" s="18">
        <v>0.2326</v>
      </c>
      <c r="X79" s="17">
        <v>0</v>
      </c>
      <c r="Y79" s="17">
        <v>0.03</v>
      </c>
      <c r="Z79" s="17">
        <v>0.05</v>
      </c>
    </row>
    <row r="80" spans="1:26" x14ac:dyDescent="0.2">
      <c r="A80" s="15">
        <v>78</v>
      </c>
      <c r="B80" s="44">
        <v>-8.8000000000000005E-3</v>
      </c>
      <c r="C80" s="19">
        <v>-3.8E-3</v>
      </c>
      <c r="D80" s="16">
        <v>1.1999999999999999E-3</v>
      </c>
      <c r="E80" s="16">
        <v>1.8E-3</v>
      </c>
      <c r="F80" s="16">
        <v>2.3999999999999998E-3</v>
      </c>
      <c r="G80" s="16">
        <v>3.0000000000000001E-3</v>
      </c>
      <c r="H80" s="16">
        <v>3.5999999999999999E-3</v>
      </c>
      <c r="I80" s="16">
        <v>4.1999999999999997E-3</v>
      </c>
      <c r="J80" s="16">
        <v>4.7999999999999996E-3</v>
      </c>
      <c r="K80" s="16">
        <v>5.4000000000000003E-3</v>
      </c>
      <c r="L80" s="16">
        <v>6.0000000000000001E-3</v>
      </c>
      <c r="M80" s="16">
        <v>6.6E-3</v>
      </c>
      <c r="N80" s="16">
        <v>7.1999999999999998E-3</v>
      </c>
      <c r="O80" s="16">
        <v>7.7999999999999996E-3</v>
      </c>
      <c r="P80" s="16">
        <v>8.3999999999999995E-3</v>
      </c>
      <c r="Q80" s="16">
        <v>8.9999999999999993E-3</v>
      </c>
      <c r="R80" s="16">
        <v>9.5999999999999992E-3</v>
      </c>
      <c r="S80" s="16">
        <v>1.0200000000000001E-2</v>
      </c>
      <c r="T80" s="16">
        <v>1.0800000000000001E-2</v>
      </c>
      <c r="U80" s="16">
        <v>1.14E-2</v>
      </c>
      <c r="V80" s="16">
        <v>1.2E-2</v>
      </c>
      <c r="W80" s="18">
        <v>-0.11650000000000001</v>
      </c>
      <c r="X80" s="17">
        <v>0</v>
      </c>
      <c r="Y80" s="17">
        <v>0.03</v>
      </c>
      <c r="Z80" s="17">
        <v>0.05</v>
      </c>
    </row>
    <row r="81" spans="1:26" x14ac:dyDescent="0.2">
      <c r="A81" s="15">
        <v>79</v>
      </c>
      <c r="B81" s="44">
        <v>-4.0000000000000001E-3</v>
      </c>
      <c r="C81" s="16">
        <v>1E-3</v>
      </c>
      <c r="D81" s="16">
        <v>6.0000000000000001E-3</v>
      </c>
      <c r="E81" s="16">
        <v>9.1000000000000004E-3</v>
      </c>
      <c r="F81" s="16">
        <v>1.21E-2</v>
      </c>
      <c r="G81" s="16">
        <v>1.5100000000000001E-2</v>
      </c>
      <c r="H81" s="16">
        <v>1.8100000000000002E-2</v>
      </c>
      <c r="I81" s="16">
        <v>2.12E-2</v>
      </c>
      <c r="J81" s="16">
        <v>2.4199999999999999E-2</v>
      </c>
      <c r="K81" s="16">
        <v>2.7199999999999998E-2</v>
      </c>
      <c r="L81" s="16">
        <v>3.0200000000000001E-2</v>
      </c>
      <c r="M81" s="16">
        <v>3.3300000000000003E-2</v>
      </c>
      <c r="N81" s="16">
        <v>3.6299999999999999E-2</v>
      </c>
      <c r="O81" s="16">
        <v>3.9300000000000002E-2</v>
      </c>
      <c r="P81" s="16">
        <v>4.2299999999999997E-2</v>
      </c>
      <c r="Q81" s="16">
        <v>4.5400000000000003E-2</v>
      </c>
      <c r="R81" s="16">
        <v>4.8399999999999999E-2</v>
      </c>
      <c r="S81" s="16">
        <v>5.1400000000000001E-2</v>
      </c>
      <c r="T81" s="16">
        <v>5.45E-2</v>
      </c>
      <c r="U81" s="16">
        <v>5.7500000000000002E-2</v>
      </c>
      <c r="V81" s="16">
        <v>6.0499999999999998E-2</v>
      </c>
      <c r="W81" s="18">
        <v>0.20319999999999999</v>
      </c>
      <c r="X81" s="17">
        <v>0</v>
      </c>
      <c r="Y81" s="17">
        <v>0.03</v>
      </c>
      <c r="Z81" s="17">
        <v>0.05</v>
      </c>
    </row>
    <row r="82" spans="1:26" x14ac:dyDescent="0.2">
      <c r="A82" s="15">
        <v>80</v>
      </c>
      <c r="B82" s="43">
        <v>6.4000000000000003E-3</v>
      </c>
      <c r="C82" s="16">
        <v>1.14E-2</v>
      </c>
      <c r="D82" s="16">
        <v>1.6400000000000001E-2</v>
      </c>
      <c r="E82" s="16">
        <v>2.46E-2</v>
      </c>
      <c r="F82" s="16">
        <v>3.2800000000000003E-2</v>
      </c>
      <c r="G82" s="16">
        <v>4.1000000000000002E-2</v>
      </c>
      <c r="H82" s="16">
        <v>4.9200000000000001E-2</v>
      </c>
      <c r="I82" s="16">
        <v>5.74E-2</v>
      </c>
      <c r="J82" s="16">
        <v>6.5600000000000006E-2</v>
      </c>
      <c r="K82" s="16">
        <v>7.3800000000000004E-2</v>
      </c>
      <c r="L82" s="16">
        <v>8.2000000000000003E-2</v>
      </c>
      <c r="M82" s="16">
        <v>9.0200000000000002E-2</v>
      </c>
      <c r="N82" s="16">
        <v>9.8400000000000001E-2</v>
      </c>
      <c r="O82" s="16">
        <v>0.1066</v>
      </c>
      <c r="P82" s="16">
        <v>0.1148</v>
      </c>
      <c r="Q82" s="16">
        <v>0.123</v>
      </c>
      <c r="R82" s="16">
        <v>0.13120000000000001</v>
      </c>
      <c r="S82" s="16">
        <v>0.1394</v>
      </c>
      <c r="T82" s="16">
        <v>0.14760000000000001</v>
      </c>
      <c r="U82" s="16">
        <v>0.15579999999999999</v>
      </c>
      <c r="V82" s="16">
        <v>0.16400000000000001</v>
      </c>
      <c r="W82" s="18">
        <v>0.1167</v>
      </c>
      <c r="X82" s="17">
        <v>0</v>
      </c>
      <c r="Y82" s="17">
        <v>0.03</v>
      </c>
      <c r="Z82" s="17">
        <v>0.05</v>
      </c>
    </row>
    <row r="83" spans="1:26" x14ac:dyDescent="0.2">
      <c r="A83" s="15">
        <v>81</v>
      </c>
      <c r="B83" s="44">
        <v>-7.9000000000000008E-3</v>
      </c>
      <c r="C83" s="19">
        <v>-2.8E-3</v>
      </c>
      <c r="D83" s="16">
        <v>2.0999999999999999E-3</v>
      </c>
      <c r="E83" s="16">
        <v>3.2000000000000002E-3</v>
      </c>
      <c r="F83" s="16">
        <v>4.3E-3</v>
      </c>
      <c r="G83" s="16">
        <v>5.3E-3</v>
      </c>
      <c r="H83" s="16">
        <v>6.4000000000000003E-3</v>
      </c>
      <c r="I83" s="16">
        <v>7.4999999999999997E-3</v>
      </c>
      <c r="J83" s="16">
        <v>8.5000000000000006E-3</v>
      </c>
      <c r="K83" s="16">
        <v>9.5999999999999992E-3</v>
      </c>
      <c r="L83" s="16">
        <v>1.0699999999999999E-2</v>
      </c>
      <c r="M83" s="16">
        <v>1.17E-2</v>
      </c>
      <c r="N83" s="16">
        <v>1.2800000000000001E-2</v>
      </c>
      <c r="O83" s="16">
        <v>1.3899999999999999E-2</v>
      </c>
      <c r="P83" s="16">
        <v>1.49E-2</v>
      </c>
      <c r="Q83" s="16">
        <v>1.6E-2</v>
      </c>
      <c r="R83" s="16">
        <v>1.7100000000000001E-2</v>
      </c>
      <c r="S83" s="16">
        <v>1.8100000000000002E-2</v>
      </c>
      <c r="T83" s="16">
        <v>1.9199999999999998E-2</v>
      </c>
      <c r="U83" s="16">
        <v>2.0299999999999999E-2</v>
      </c>
      <c r="V83" s="16">
        <v>2.1299999999999999E-2</v>
      </c>
      <c r="W83" s="18">
        <v>9.4399999999999998E-2</v>
      </c>
      <c r="X83" s="17">
        <v>0</v>
      </c>
      <c r="Y83" s="17">
        <v>0.03</v>
      </c>
      <c r="Z83" s="17">
        <v>0.05</v>
      </c>
    </row>
    <row r="84" spans="1:26" x14ac:dyDescent="0.2">
      <c r="A84" s="15">
        <v>82</v>
      </c>
      <c r="B84" s="43">
        <v>1.26E-2</v>
      </c>
      <c r="C84" s="16">
        <v>1.7600000000000001E-2</v>
      </c>
      <c r="D84" s="16">
        <v>2.2599999999999999E-2</v>
      </c>
      <c r="E84" s="16">
        <v>3.39E-2</v>
      </c>
      <c r="F84" s="16">
        <v>4.5100000000000001E-2</v>
      </c>
      <c r="G84" s="16">
        <v>5.6399999999999999E-2</v>
      </c>
      <c r="H84" s="16">
        <v>6.7699999999999996E-2</v>
      </c>
      <c r="I84" s="16">
        <v>7.9000000000000001E-2</v>
      </c>
      <c r="J84" s="16">
        <v>9.0300000000000005E-2</v>
      </c>
      <c r="K84" s="16">
        <v>0.1016</v>
      </c>
      <c r="L84" s="16">
        <v>0.1128</v>
      </c>
      <c r="M84" s="16">
        <v>0.1241</v>
      </c>
      <c r="N84" s="16">
        <v>0.13539999999999999</v>
      </c>
      <c r="O84" s="16">
        <v>0.1467</v>
      </c>
      <c r="P84" s="16">
        <v>0.158</v>
      </c>
      <c r="Q84" s="16">
        <v>0.16930000000000001</v>
      </c>
      <c r="R84" s="16">
        <v>0.18049999999999999</v>
      </c>
      <c r="S84" s="16">
        <v>0.1918</v>
      </c>
      <c r="T84" s="16">
        <v>0.2031</v>
      </c>
      <c r="U84" s="16">
        <v>0.21440000000000001</v>
      </c>
      <c r="V84" s="16">
        <v>0.22570000000000001</v>
      </c>
      <c r="W84" s="18">
        <v>-0.128</v>
      </c>
      <c r="X84" s="17">
        <v>0</v>
      </c>
      <c r="Y84" s="17">
        <v>0.03</v>
      </c>
      <c r="Z84" s="17">
        <v>0.05</v>
      </c>
    </row>
    <row r="85" spans="1:26" x14ac:dyDescent="0.2">
      <c r="A85" s="15">
        <v>83</v>
      </c>
      <c r="B85" s="43">
        <v>7.1000000000000004E-3</v>
      </c>
      <c r="C85" s="16">
        <v>1.21E-2</v>
      </c>
      <c r="D85" s="16">
        <v>1.7100000000000001E-2</v>
      </c>
      <c r="E85" s="16">
        <v>2.5600000000000001E-2</v>
      </c>
      <c r="F85" s="16">
        <v>3.4200000000000001E-2</v>
      </c>
      <c r="G85" s="16">
        <v>4.2799999999999998E-2</v>
      </c>
      <c r="H85" s="16">
        <v>5.1299999999999998E-2</v>
      </c>
      <c r="I85" s="16">
        <v>5.9799999999999999E-2</v>
      </c>
      <c r="J85" s="16">
        <v>6.8400000000000002E-2</v>
      </c>
      <c r="K85" s="16">
        <v>7.6999999999999999E-2</v>
      </c>
      <c r="L85" s="16">
        <v>8.5500000000000007E-2</v>
      </c>
      <c r="M85" s="16">
        <v>9.4E-2</v>
      </c>
      <c r="N85" s="16">
        <v>0.1026</v>
      </c>
      <c r="O85" s="16">
        <v>0.1111</v>
      </c>
      <c r="P85" s="16">
        <v>0.1197</v>
      </c>
      <c r="Q85" s="16">
        <v>0.1283</v>
      </c>
      <c r="R85" s="16">
        <v>0.1368</v>
      </c>
      <c r="S85" s="16">
        <v>0.1454</v>
      </c>
      <c r="T85" s="16">
        <v>0.15390000000000001</v>
      </c>
      <c r="U85" s="16">
        <v>0.16239999999999999</v>
      </c>
      <c r="V85" s="16">
        <v>0.17100000000000001</v>
      </c>
      <c r="W85" s="18">
        <v>0.19570000000000001</v>
      </c>
      <c r="X85" s="17">
        <v>0</v>
      </c>
      <c r="Y85" s="17">
        <v>0.03</v>
      </c>
      <c r="Z85" s="17">
        <v>0.05</v>
      </c>
    </row>
    <row r="86" spans="1:26" x14ac:dyDescent="0.2">
      <c r="A86" s="15">
        <v>84</v>
      </c>
      <c r="B86" s="44">
        <v>-3.3000000000000002E-2</v>
      </c>
      <c r="C86" s="19">
        <v>-2.8000000000000001E-2</v>
      </c>
      <c r="D86" s="19">
        <v>-2.3E-2</v>
      </c>
      <c r="E86" s="19">
        <v>-3.4500000000000003E-2</v>
      </c>
      <c r="F86" s="19">
        <v>-4.5900000000000003E-2</v>
      </c>
      <c r="G86" s="19">
        <v>-5.74E-2</v>
      </c>
      <c r="H86" s="19">
        <v>-6.8900000000000003E-2</v>
      </c>
      <c r="I86" s="19">
        <v>-8.0399999999999999E-2</v>
      </c>
      <c r="J86" s="19">
        <v>-9.1899999999999996E-2</v>
      </c>
      <c r="K86" s="19">
        <v>-0.10340000000000001</v>
      </c>
      <c r="L86" s="19">
        <v>-0.1148</v>
      </c>
      <c r="M86" s="19">
        <v>-0.1263</v>
      </c>
      <c r="N86" s="19">
        <v>-0.13780000000000001</v>
      </c>
      <c r="O86" s="19">
        <v>-0.14929999999999999</v>
      </c>
      <c r="P86" s="19">
        <v>-0.1608</v>
      </c>
      <c r="Q86" s="19">
        <v>-0.17230000000000001</v>
      </c>
      <c r="R86" s="19">
        <v>-0.1837</v>
      </c>
      <c r="S86" s="19">
        <v>-0.19520000000000001</v>
      </c>
      <c r="T86" s="19">
        <v>-0.20669999999999999</v>
      </c>
      <c r="U86" s="19">
        <v>-0.21820000000000001</v>
      </c>
      <c r="V86" s="19">
        <v>-0.22969999999999999</v>
      </c>
      <c r="W86" s="18">
        <v>8.14E-2</v>
      </c>
      <c r="X86" s="17">
        <v>0</v>
      </c>
      <c r="Y86" s="17">
        <v>0.03</v>
      </c>
      <c r="Z86" s="17">
        <v>0.05</v>
      </c>
    </row>
    <row r="87" spans="1:26" x14ac:dyDescent="0.2">
      <c r="A87" s="15">
        <v>85</v>
      </c>
      <c r="B87" s="43">
        <v>5.5999999999999999E-3</v>
      </c>
      <c r="C87" s="16">
        <v>1.06E-2</v>
      </c>
      <c r="D87" s="16">
        <v>1.5599999999999999E-2</v>
      </c>
      <c r="E87" s="16">
        <v>2.3400000000000001E-2</v>
      </c>
      <c r="F87" s="16">
        <v>3.1199999999999999E-2</v>
      </c>
      <c r="G87" s="16">
        <v>3.9E-2</v>
      </c>
      <c r="H87" s="16">
        <v>4.6800000000000001E-2</v>
      </c>
      <c r="I87" s="16">
        <v>5.4600000000000003E-2</v>
      </c>
      <c r="J87" s="16">
        <v>6.2399999999999997E-2</v>
      </c>
      <c r="K87" s="16">
        <v>7.0199999999999999E-2</v>
      </c>
      <c r="L87" s="16">
        <v>7.8E-2</v>
      </c>
      <c r="M87" s="16">
        <v>8.5800000000000001E-2</v>
      </c>
      <c r="N87" s="16">
        <v>9.3600000000000003E-2</v>
      </c>
      <c r="O87" s="16">
        <v>0.1014</v>
      </c>
      <c r="P87" s="16">
        <v>0.10920000000000001</v>
      </c>
      <c r="Q87" s="16">
        <v>0.11700000000000001</v>
      </c>
      <c r="R87" s="16">
        <v>0.12479999999999999</v>
      </c>
      <c r="S87" s="16">
        <v>0.1326</v>
      </c>
      <c r="T87" s="16">
        <v>0.1404</v>
      </c>
      <c r="U87" s="16">
        <v>0.1482</v>
      </c>
      <c r="V87" s="16">
        <v>0.156</v>
      </c>
      <c r="W87" s="18">
        <v>-0.1052</v>
      </c>
      <c r="X87" s="17">
        <v>0</v>
      </c>
      <c r="Y87" s="17">
        <v>0.03</v>
      </c>
      <c r="Z87" s="17">
        <v>0.05</v>
      </c>
    </row>
    <row r="88" spans="1:26" x14ac:dyDescent="0.2">
      <c r="A88" s="15">
        <v>86</v>
      </c>
      <c r="B88" s="43">
        <v>2.8999999999999998E-3</v>
      </c>
      <c r="C88" s="16">
        <v>7.9000000000000008E-3</v>
      </c>
      <c r="D88" s="16">
        <v>1.29E-2</v>
      </c>
      <c r="E88" s="16">
        <v>1.9300000000000001E-2</v>
      </c>
      <c r="F88" s="16">
        <v>2.58E-2</v>
      </c>
      <c r="G88" s="16">
        <v>3.2199999999999999E-2</v>
      </c>
      <c r="H88" s="16">
        <v>3.8600000000000002E-2</v>
      </c>
      <c r="I88" s="16">
        <v>4.5100000000000001E-2</v>
      </c>
      <c r="J88" s="16">
        <v>5.1499999999999997E-2</v>
      </c>
      <c r="K88" s="16">
        <v>5.8000000000000003E-2</v>
      </c>
      <c r="L88" s="16">
        <v>6.4399999999999999E-2</v>
      </c>
      <c r="M88" s="16">
        <v>7.0900000000000005E-2</v>
      </c>
      <c r="N88" s="16">
        <v>7.7299999999999994E-2</v>
      </c>
      <c r="O88" s="16">
        <v>8.3699999999999997E-2</v>
      </c>
      <c r="P88" s="16">
        <v>9.0200000000000002E-2</v>
      </c>
      <c r="Q88" s="16">
        <v>9.6600000000000005E-2</v>
      </c>
      <c r="R88" s="16">
        <v>0.1031</v>
      </c>
      <c r="S88" s="16">
        <v>0.1095</v>
      </c>
      <c r="T88" s="16">
        <v>0.1159</v>
      </c>
      <c r="U88" s="16">
        <v>0.12239999999999999</v>
      </c>
      <c r="V88" s="16">
        <v>0.1288</v>
      </c>
      <c r="W88" s="18">
        <v>-1.9900000000000001E-2</v>
      </c>
      <c r="X88" s="17">
        <v>0</v>
      </c>
      <c r="Y88" s="17">
        <v>0.03</v>
      </c>
      <c r="Z88" s="17">
        <v>0.05</v>
      </c>
    </row>
    <row r="89" spans="1:26" x14ac:dyDescent="0.2">
      <c r="A89" s="15">
        <v>87</v>
      </c>
      <c r="B89" s="44">
        <v>-2.5999999999999999E-3</v>
      </c>
      <c r="C89" s="16">
        <v>2.3999999999999998E-3</v>
      </c>
      <c r="D89" s="16">
        <v>2.63E-2</v>
      </c>
      <c r="E89" s="16">
        <v>3.95E-2</v>
      </c>
      <c r="F89" s="16">
        <v>5.2699999999999997E-2</v>
      </c>
      <c r="G89" s="16">
        <v>6.5799999999999997E-2</v>
      </c>
      <c r="H89" s="16">
        <v>7.9000000000000001E-2</v>
      </c>
      <c r="I89" s="16">
        <v>9.2200000000000004E-2</v>
      </c>
      <c r="J89" s="16">
        <v>0.1053</v>
      </c>
      <c r="K89" s="16">
        <v>0.11849999999999999</v>
      </c>
      <c r="L89" s="16">
        <v>0.13170000000000001</v>
      </c>
      <c r="M89" s="16">
        <v>0.14480000000000001</v>
      </c>
      <c r="N89" s="16">
        <v>0.158</v>
      </c>
      <c r="O89" s="16">
        <v>0.17119999999999999</v>
      </c>
      <c r="P89" s="16">
        <v>0.18429999999999999</v>
      </c>
      <c r="Q89" s="16">
        <v>0.19750000000000001</v>
      </c>
      <c r="R89" s="16">
        <v>0.2107</v>
      </c>
      <c r="S89" s="16">
        <v>0.2238</v>
      </c>
      <c r="T89" s="16">
        <v>0.23699999999999999</v>
      </c>
      <c r="U89" s="16">
        <v>0.25019999999999998</v>
      </c>
      <c r="V89" s="16">
        <v>0.26329999999999998</v>
      </c>
      <c r="W89" s="18">
        <v>0.1154</v>
      </c>
      <c r="X89" s="17">
        <v>0</v>
      </c>
      <c r="Y89" s="17">
        <v>0.03</v>
      </c>
      <c r="Z89" s="17">
        <v>0.05</v>
      </c>
    </row>
    <row r="90" spans="1:26" x14ac:dyDescent="0.2">
      <c r="A90" s="15">
        <v>88</v>
      </c>
      <c r="B90" s="44">
        <v>-5.5999999999999999E-3</v>
      </c>
      <c r="C90" s="19">
        <v>-5.9999999999999995E-4</v>
      </c>
      <c r="D90" s="16">
        <v>2.0199999999999999E-2</v>
      </c>
      <c r="E90" s="16">
        <v>3.0300000000000001E-2</v>
      </c>
      <c r="F90" s="16">
        <v>4.0300000000000002E-2</v>
      </c>
      <c r="G90" s="16">
        <v>5.04E-2</v>
      </c>
      <c r="H90" s="16">
        <v>6.0499999999999998E-2</v>
      </c>
      <c r="I90" s="16">
        <v>7.0599999999999996E-2</v>
      </c>
      <c r="J90" s="16">
        <v>8.0699999999999994E-2</v>
      </c>
      <c r="K90" s="16">
        <v>9.0800000000000006E-2</v>
      </c>
      <c r="L90" s="16">
        <v>0.1008</v>
      </c>
      <c r="M90" s="16">
        <v>0.1109</v>
      </c>
      <c r="N90" s="16">
        <v>0.121</v>
      </c>
      <c r="O90" s="16">
        <v>0.13109999999999999</v>
      </c>
      <c r="P90" s="16">
        <v>0.14119999999999999</v>
      </c>
      <c r="Q90" s="16">
        <v>0.15129999999999999</v>
      </c>
      <c r="R90" s="16">
        <v>0.1613</v>
      </c>
      <c r="S90" s="16">
        <v>0.1714</v>
      </c>
      <c r="T90" s="16">
        <v>0.18149999999999999</v>
      </c>
      <c r="U90" s="16">
        <v>0.19159999999999999</v>
      </c>
      <c r="V90" s="16">
        <v>0.20169999999999999</v>
      </c>
      <c r="W90" s="18">
        <v>0.1714</v>
      </c>
      <c r="X90" s="17">
        <v>0</v>
      </c>
      <c r="Y90" s="17">
        <v>0.03</v>
      </c>
      <c r="Z90" s="17">
        <v>0.05</v>
      </c>
    </row>
    <row r="91" spans="1:26" x14ac:dyDescent="0.2">
      <c r="A91" s="15">
        <v>89</v>
      </c>
      <c r="B91" s="43">
        <v>2.0999999999999999E-3</v>
      </c>
      <c r="C91" s="16">
        <v>7.1000000000000004E-3</v>
      </c>
      <c r="D91" s="16">
        <v>1.2E-2</v>
      </c>
      <c r="E91" s="16">
        <v>1.8100000000000002E-2</v>
      </c>
      <c r="F91" s="16">
        <v>2.41E-2</v>
      </c>
      <c r="G91" s="16">
        <v>3.0099999999999998E-2</v>
      </c>
      <c r="H91" s="16">
        <v>3.6200000000000003E-2</v>
      </c>
      <c r="I91" s="16">
        <v>4.2200000000000001E-2</v>
      </c>
      <c r="J91" s="16">
        <v>4.82E-2</v>
      </c>
      <c r="K91" s="16">
        <v>5.4199999999999998E-2</v>
      </c>
      <c r="L91" s="16">
        <v>6.0299999999999999E-2</v>
      </c>
      <c r="M91" s="16">
        <v>6.6299999999999998E-2</v>
      </c>
      <c r="N91" s="16">
        <v>7.2300000000000003E-2</v>
      </c>
      <c r="O91" s="16">
        <v>7.8299999999999995E-2</v>
      </c>
      <c r="P91" s="16">
        <v>8.4400000000000003E-2</v>
      </c>
      <c r="Q91" s="16">
        <v>9.0399999999999994E-2</v>
      </c>
      <c r="R91" s="16">
        <v>9.64E-2</v>
      </c>
      <c r="S91" s="16">
        <v>0.1024</v>
      </c>
      <c r="T91" s="16">
        <v>0.1085</v>
      </c>
      <c r="U91" s="16">
        <v>0.1145</v>
      </c>
      <c r="V91" s="16">
        <v>0.1205</v>
      </c>
      <c r="W91" s="18">
        <v>-0.17979999999999999</v>
      </c>
      <c r="X91" s="17">
        <v>0</v>
      </c>
      <c r="Y91" s="17">
        <v>0.03</v>
      </c>
      <c r="Z91" s="17">
        <v>0.05</v>
      </c>
    </row>
    <row r="92" spans="1:26" x14ac:dyDescent="0.2">
      <c r="A92" s="15">
        <v>90</v>
      </c>
      <c r="B92" s="44">
        <v>-9.4000000000000004E-3</v>
      </c>
      <c r="C92" s="19">
        <v>-4.4000000000000003E-3</v>
      </c>
      <c r="D92" s="16">
        <v>2.0799999999999999E-2</v>
      </c>
      <c r="E92" s="16">
        <v>3.1199999999999999E-2</v>
      </c>
      <c r="F92" s="16">
        <v>4.1700000000000001E-2</v>
      </c>
      <c r="G92" s="16">
        <v>5.21E-2</v>
      </c>
      <c r="H92" s="16">
        <v>6.25E-2</v>
      </c>
      <c r="I92" s="16">
        <v>7.2900000000000006E-2</v>
      </c>
      <c r="J92" s="16">
        <v>8.3299999999999999E-2</v>
      </c>
      <c r="K92" s="16">
        <v>9.3700000000000006E-2</v>
      </c>
      <c r="L92" s="16">
        <v>0.1042</v>
      </c>
      <c r="M92" s="16">
        <v>0.11459999999999999</v>
      </c>
      <c r="N92" s="16">
        <v>0.125</v>
      </c>
      <c r="O92" s="16">
        <v>0.13539999999999999</v>
      </c>
      <c r="P92" s="16">
        <v>0.14580000000000001</v>
      </c>
      <c r="Q92" s="16">
        <v>0.15620000000000001</v>
      </c>
      <c r="R92" s="16">
        <v>0.16669999999999999</v>
      </c>
      <c r="S92" s="16">
        <v>0.17710000000000001</v>
      </c>
      <c r="T92" s="16">
        <v>0.1875</v>
      </c>
      <c r="U92" s="16">
        <v>0.19789999999999999</v>
      </c>
      <c r="V92" s="16">
        <v>0.20830000000000001</v>
      </c>
      <c r="W92" s="18">
        <v>-0.28100000000000003</v>
      </c>
      <c r="X92" s="17">
        <v>0</v>
      </c>
      <c r="Y92" s="17">
        <v>0.03</v>
      </c>
      <c r="Z92" s="17">
        <v>0.05</v>
      </c>
    </row>
    <row r="93" spans="1:26" x14ac:dyDescent="0.2">
      <c r="A93" s="15">
        <v>91</v>
      </c>
      <c r="B93" s="43">
        <v>4.7000000000000002E-3</v>
      </c>
      <c r="C93" s="16">
        <v>9.4000000000000004E-3</v>
      </c>
      <c r="D93" s="16">
        <v>1.47E-2</v>
      </c>
      <c r="E93" s="16">
        <v>2.1999999999999999E-2</v>
      </c>
      <c r="F93" s="16">
        <v>2.93E-2</v>
      </c>
      <c r="G93" s="16">
        <v>3.6600000000000001E-2</v>
      </c>
      <c r="H93" s="16">
        <v>4.3900000000000002E-2</v>
      </c>
      <c r="I93" s="16">
        <v>5.1299999999999998E-2</v>
      </c>
      <c r="J93" s="16">
        <v>5.8599999999999999E-2</v>
      </c>
      <c r="K93" s="16">
        <v>6.59E-2</v>
      </c>
      <c r="L93" s="16">
        <v>7.3200000000000001E-2</v>
      </c>
      <c r="M93" s="16">
        <v>8.0600000000000005E-2</v>
      </c>
      <c r="N93" s="16">
        <v>8.7900000000000006E-2</v>
      </c>
      <c r="O93" s="16">
        <v>9.5200000000000007E-2</v>
      </c>
      <c r="P93" s="16">
        <v>0.1026</v>
      </c>
      <c r="Q93" s="16">
        <v>0.1099</v>
      </c>
      <c r="R93" s="16">
        <v>0.1172</v>
      </c>
      <c r="S93" s="16">
        <v>0.1245</v>
      </c>
      <c r="T93" s="16">
        <v>0.1318</v>
      </c>
      <c r="U93" s="16">
        <v>0.13919999999999999</v>
      </c>
      <c r="V93" s="16">
        <v>0.14649999999999999</v>
      </c>
      <c r="W93" s="18">
        <v>0.29430000000000001</v>
      </c>
      <c r="X93" s="17">
        <v>0</v>
      </c>
      <c r="Y93" s="17">
        <v>0.03</v>
      </c>
      <c r="Z93" s="17">
        <v>0.05</v>
      </c>
    </row>
    <row r="94" spans="1:26" x14ac:dyDescent="0.2">
      <c r="A94" s="15">
        <v>92</v>
      </c>
      <c r="B94" s="43">
        <v>1.8E-3</v>
      </c>
      <c r="C94" s="16">
        <v>6.7999999999999996E-3</v>
      </c>
      <c r="D94" s="16">
        <v>1.18E-2</v>
      </c>
      <c r="E94" s="16">
        <v>1.77E-2</v>
      </c>
      <c r="F94" s="16">
        <v>2.35E-2</v>
      </c>
      <c r="G94" s="16">
        <v>2.9399999999999999E-2</v>
      </c>
      <c r="H94" s="16">
        <v>3.5299999999999998E-2</v>
      </c>
      <c r="I94" s="16">
        <v>4.1200000000000001E-2</v>
      </c>
      <c r="J94" s="16">
        <v>4.7100000000000003E-2</v>
      </c>
      <c r="K94" s="16">
        <v>5.2999999999999999E-2</v>
      </c>
      <c r="L94" s="16">
        <v>5.8799999999999998E-2</v>
      </c>
      <c r="M94" s="16">
        <v>6.4699999999999994E-2</v>
      </c>
      <c r="N94" s="16">
        <v>7.0599999999999996E-2</v>
      </c>
      <c r="O94" s="16">
        <v>7.6499999999999999E-2</v>
      </c>
      <c r="P94" s="16">
        <v>8.2400000000000001E-2</v>
      </c>
      <c r="Q94" s="16">
        <v>8.8300000000000003E-2</v>
      </c>
      <c r="R94" s="16">
        <v>9.4100000000000003E-2</v>
      </c>
      <c r="S94" s="16">
        <v>0.1</v>
      </c>
      <c r="T94" s="16">
        <v>0.10589999999999999</v>
      </c>
      <c r="U94" s="16">
        <v>0.1118</v>
      </c>
      <c r="V94" s="16">
        <v>0.1177</v>
      </c>
      <c r="W94" s="18">
        <v>0.17710000000000001</v>
      </c>
      <c r="X94" s="17">
        <v>0</v>
      </c>
      <c r="Y94" s="17">
        <v>0.03</v>
      </c>
      <c r="Z94" s="17">
        <v>0.05</v>
      </c>
    </row>
    <row r="95" spans="1:26" x14ac:dyDescent="0.2">
      <c r="A95" s="15">
        <v>93</v>
      </c>
      <c r="B95" s="44">
        <v>-2.0299999999999999E-2</v>
      </c>
      <c r="C95" s="19">
        <v>-1.5299999999999999E-2</v>
      </c>
      <c r="D95" s="19">
        <v>-1.6299999999999999E-2</v>
      </c>
      <c r="E95" s="19">
        <v>-2.4500000000000001E-2</v>
      </c>
      <c r="F95" s="19">
        <v>-3.27E-2</v>
      </c>
      <c r="G95" s="19">
        <v>-4.0800000000000003E-2</v>
      </c>
      <c r="H95" s="19">
        <v>-4.9000000000000002E-2</v>
      </c>
      <c r="I95" s="19">
        <v>-5.7200000000000001E-2</v>
      </c>
      <c r="J95" s="19">
        <v>-6.5299999999999997E-2</v>
      </c>
      <c r="K95" s="19">
        <v>-7.3499999999999996E-2</v>
      </c>
      <c r="L95" s="19">
        <v>-8.1699999999999995E-2</v>
      </c>
      <c r="M95" s="19">
        <v>-8.9800000000000005E-2</v>
      </c>
      <c r="N95" s="19">
        <v>-9.8000000000000004E-2</v>
      </c>
      <c r="O95" s="19">
        <v>-0.1062</v>
      </c>
      <c r="P95" s="19">
        <v>-0.1143</v>
      </c>
      <c r="Q95" s="19">
        <v>-0.1225</v>
      </c>
      <c r="R95" s="19">
        <v>-0.13070000000000001</v>
      </c>
      <c r="S95" s="19">
        <v>-0.13880000000000001</v>
      </c>
      <c r="T95" s="19">
        <v>-0.14699999999999999</v>
      </c>
      <c r="U95" s="19">
        <v>-0.1552</v>
      </c>
      <c r="V95" s="19">
        <v>-0.1633</v>
      </c>
      <c r="W95" s="18">
        <v>-0.1232</v>
      </c>
      <c r="X95" s="17">
        <v>0</v>
      </c>
      <c r="Y95" s="17">
        <v>0.03</v>
      </c>
      <c r="Z95" s="17">
        <v>0.05</v>
      </c>
    </row>
    <row r="96" spans="1:26" x14ac:dyDescent="0.2">
      <c r="A96" s="15">
        <v>94</v>
      </c>
      <c r="B96" s="43">
        <v>1.26E-2</v>
      </c>
      <c r="C96" s="16">
        <v>1.7600000000000001E-2</v>
      </c>
      <c r="D96" s="16">
        <v>2.24E-2</v>
      </c>
      <c r="E96" s="16">
        <v>3.3599999999999998E-2</v>
      </c>
      <c r="F96" s="16">
        <v>4.48E-2</v>
      </c>
      <c r="G96" s="16">
        <v>5.6000000000000001E-2</v>
      </c>
      <c r="H96" s="16">
        <v>6.7100000000000007E-2</v>
      </c>
      <c r="I96" s="16">
        <v>7.8299999999999995E-2</v>
      </c>
      <c r="J96" s="16">
        <v>8.9499999999999996E-2</v>
      </c>
      <c r="K96" s="16">
        <v>0.1007</v>
      </c>
      <c r="L96" s="16">
        <v>0.1119</v>
      </c>
      <c r="M96" s="16">
        <v>0.1231</v>
      </c>
      <c r="N96" s="16">
        <v>0.1343</v>
      </c>
      <c r="O96" s="16">
        <v>0.14549999999999999</v>
      </c>
      <c r="P96" s="16">
        <v>0.15670000000000001</v>
      </c>
      <c r="Q96" s="16">
        <v>0.16789999999999999</v>
      </c>
      <c r="R96" s="16">
        <v>0.17910000000000001</v>
      </c>
      <c r="S96" s="16">
        <v>0.1903</v>
      </c>
      <c r="T96" s="16">
        <v>0.2014</v>
      </c>
      <c r="U96" s="16">
        <v>0.21260000000000001</v>
      </c>
      <c r="V96" s="16">
        <v>0.2238</v>
      </c>
      <c r="W96" s="18">
        <v>3.1E-2</v>
      </c>
      <c r="X96" s="17">
        <v>0</v>
      </c>
      <c r="Y96" s="17">
        <v>0.03</v>
      </c>
      <c r="Z96" s="17">
        <v>0.05</v>
      </c>
    </row>
    <row r="97" spans="1:26" x14ac:dyDescent="0.2">
      <c r="A97" s="15">
        <v>95</v>
      </c>
      <c r="B97" s="43">
        <v>2.2599999999999999E-2</v>
      </c>
      <c r="C97" s="16">
        <v>2.75E-2</v>
      </c>
      <c r="D97" s="16">
        <v>3.2599999999999997E-2</v>
      </c>
      <c r="E97" s="16">
        <v>4.8899999999999999E-2</v>
      </c>
      <c r="F97" s="16">
        <v>6.5199999999999994E-2</v>
      </c>
      <c r="G97" s="16">
        <v>8.1500000000000003E-2</v>
      </c>
      <c r="H97" s="16">
        <v>9.7900000000000001E-2</v>
      </c>
      <c r="I97" s="16">
        <v>0.1142</v>
      </c>
      <c r="J97" s="16">
        <v>0.1305</v>
      </c>
      <c r="K97" s="16">
        <v>0.14680000000000001</v>
      </c>
      <c r="L97" s="16">
        <v>0.16309999999999999</v>
      </c>
      <c r="M97" s="16">
        <v>0.1794</v>
      </c>
      <c r="N97" s="16">
        <v>0.19570000000000001</v>
      </c>
      <c r="O97" s="16">
        <v>0.21199999999999999</v>
      </c>
      <c r="P97" s="16">
        <v>0.2283</v>
      </c>
      <c r="Q97" s="16">
        <v>0.24460000000000001</v>
      </c>
      <c r="R97" s="16">
        <v>0.26090000000000002</v>
      </c>
      <c r="S97" s="16">
        <v>0.2772</v>
      </c>
      <c r="T97" s="16">
        <v>0.29360000000000003</v>
      </c>
      <c r="U97" s="16">
        <v>0.30990000000000001</v>
      </c>
      <c r="V97" s="16">
        <v>0.32619999999999999</v>
      </c>
      <c r="W97" s="18">
        <v>9.3399999999999997E-2</v>
      </c>
      <c r="X97" s="17">
        <v>0</v>
      </c>
      <c r="Y97" s="17">
        <v>0.03</v>
      </c>
      <c r="Z97" s="17">
        <v>0.05</v>
      </c>
    </row>
    <row r="98" spans="1:26" x14ac:dyDescent="0.2">
      <c r="A98" s="15">
        <v>96</v>
      </c>
      <c r="B98" s="43">
        <v>6.6E-3</v>
      </c>
      <c r="C98" s="16">
        <v>1.1599999999999999E-2</v>
      </c>
      <c r="D98" s="16">
        <v>1.66E-2</v>
      </c>
      <c r="E98" s="16">
        <v>2.4899999999999999E-2</v>
      </c>
      <c r="F98" s="16">
        <v>3.3099999999999997E-2</v>
      </c>
      <c r="G98" s="16">
        <v>4.1399999999999999E-2</v>
      </c>
      <c r="H98" s="16">
        <v>4.9700000000000001E-2</v>
      </c>
      <c r="I98" s="16">
        <v>5.8000000000000003E-2</v>
      </c>
      <c r="J98" s="16">
        <v>6.6299999999999998E-2</v>
      </c>
      <c r="K98" s="16">
        <v>7.46E-2</v>
      </c>
      <c r="L98" s="16">
        <v>8.2799999999999999E-2</v>
      </c>
      <c r="M98" s="16">
        <v>9.11E-2</v>
      </c>
      <c r="N98" s="16">
        <v>9.9400000000000002E-2</v>
      </c>
      <c r="O98" s="16">
        <v>0.1077</v>
      </c>
      <c r="P98" s="16">
        <v>0.11600000000000001</v>
      </c>
      <c r="Q98" s="16">
        <v>0.12429999999999999</v>
      </c>
      <c r="R98" s="16">
        <v>0.13250000000000001</v>
      </c>
      <c r="S98" s="16">
        <v>0.14080000000000001</v>
      </c>
      <c r="T98" s="16">
        <v>0.14910000000000001</v>
      </c>
      <c r="U98" s="16">
        <v>0.15740000000000001</v>
      </c>
      <c r="V98" s="16">
        <v>0.16569999999999999</v>
      </c>
      <c r="W98" s="18">
        <v>0.28910000000000002</v>
      </c>
      <c r="X98" s="17">
        <v>0</v>
      </c>
      <c r="Y98" s="17">
        <v>0.03</v>
      </c>
      <c r="Z98" s="17">
        <v>0.05</v>
      </c>
    </row>
    <row r="99" spans="1:26" x14ac:dyDescent="0.2">
      <c r="A99" s="15">
        <v>97</v>
      </c>
      <c r="B99" s="44">
        <v>-1.7100000000000001E-2</v>
      </c>
      <c r="C99" s="19">
        <v>-1.21E-2</v>
      </c>
      <c r="D99" s="19">
        <v>-7.1000000000000004E-3</v>
      </c>
      <c r="E99" s="19">
        <v>-1.06E-2</v>
      </c>
      <c r="F99" s="19">
        <v>-1.4200000000000001E-2</v>
      </c>
      <c r="G99" s="19">
        <v>-1.77E-2</v>
      </c>
      <c r="H99" s="19">
        <v>-2.12E-2</v>
      </c>
      <c r="I99" s="19">
        <v>-2.4799999999999999E-2</v>
      </c>
      <c r="J99" s="19">
        <v>-2.8299999999999999E-2</v>
      </c>
      <c r="K99" s="19">
        <v>-3.1899999999999998E-2</v>
      </c>
      <c r="L99" s="19">
        <v>-3.5400000000000001E-2</v>
      </c>
      <c r="M99" s="19">
        <v>-3.9E-2</v>
      </c>
      <c r="N99" s="19">
        <v>-4.2500000000000003E-2</v>
      </c>
      <c r="O99" s="19">
        <v>-4.5999999999999999E-2</v>
      </c>
      <c r="P99" s="19">
        <v>-4.9599999999999998E-2</v>
      </c>
      <c r="Q99" s="19">
        <v>-5.3100000000000001E-2</v>
      </c>
      <c r="R99" s="19">
        <v>-5.67E-2</v>
      </c>
      <c r="S99" s="19">
        <v>-6.0199999999999997E-2</v>
      </c>
      <c r="T99" s="19">
        <v>-6.3700000000000007E-2</v>
      </c>
      <c r="U99" s="19">
        <v>-6.7299999999999999E-2</v>
      </c>
      <c r="V99" s="19">
        <v>-7.0800000000000002E-2</v>
      </c>
      <c r="W99" s="18">
        <v>-9.98E-2</v>
      </c>
      <c r="X99" s="17">
        <v>0</v>
      </c>
      <c r="Y99" s="17">
        <v>0.03</v>
      </c>
      <c r="Z99" s="17">
        <v>0.05</v>
      </c>
    </row>
    <row r="100" spans="1:26" x14ac:dyDescent="0.2">
      <c r="A100" s="15">
        <v>98</v>
      </c>
      <c r="B100" s="43">
        <v>1.04E-2</v>
      </c>
      <c r="C100" s="16">
        <v>1.54E-2</v>
      </c>
      <c r="D100" s="16">
        <v>2.0400000000000001E-2</v>
      </c>
      <c r="E100" s="16">
        <v>3.0599999999999999E-2</v>
      </c>
      <c r="F100" s="16">
        <v>4.0800000000000003E-2</v>
      </c>
      <c r="G100" s="16">
        <v>5.0999999999999997E-2</v>
      </c>
      <c r="H100" s="16">
        <v>6.1100000000000002E-2</v>
      </c>
      <c r="I100" s="16">
        <v>7.1300000000000002E-2</v>
      </c>
      <c r="J100" s="16">
        <v>8.1500000000000003E-2</v>
      </c>
      <c r="K100" s="16">
        <v>9.1700000000000004E-2</v>
      </c>
      <c r="L100" s="16">
        <v>0.1019</v>
      </c>
      <c r="M100" s="16">
        <v>0.11210000000000001</v>
      </c>
      <c r="N100" s="16">
        <v>0.12230000000000001</v>
      </c>
      <c r="O100" s="16">
        <v>0.13250000000000001</v>
      </c>
      <c r="P100" s="16">
        <v>0.14269999999999999</v>
      </c>
      <c r="Q100" s="16">
        <v>0.15290000000000001</v>
      </c>
      <c r="R100" s="16">
        <v>0.16309999999999999</v>
      </c>
      <c r="S100" s="16">
        <v>0.17330000000000001</v>
      </c>
      <c r="T100" s="16">
        <v>0.18340000000000001</v>
      </c>
      <c r="U100" s="16">
        <v>0.19359999999999999</v>
      </c>
      <c r="V100" s="16">
        <v>0.20380000000000001</v>
      </c>
      <c r="W100" s="18">
        <v>0.12709999999999999</v>
      </c>
      <c r="X100" s="17">
        <v>0</v>
      </c>
      <c r="Y100" s="17">
        <v>0.03</v>
      </c>
      <c r="Z100" s="17">
        <v>0.05</v>
      </c>
    </row>
    <row r="101" spans="1:26" x14ac:dyDescent="0.2">
      <c r="A101" s="15">
        <v>99</v>
      </c>
      <c r="B101" s="43">
        <v>2.4E-2</v>
      </c>
      <c r="C101" s="16">
        <v>2.9000000000000001E-2</v>
      </c>
      <c r="D101" s="16">
        <v>3.4000000000000002E-2</v>
      </c>
      <c r="E101" s="16">
        <v>5.0900000000000001E-2</v>
      </c>
      <c r="F101" s="16">
        <v>6.7900000000000002E-2</v>
      </c>
      <c r="G101" s="16">
        <v>8.4900000000000003E-2</v>
      </c>
      <c r="H101" s="16">
        <v>0.1019</v>
      </c>
      <c r="I101" s="16">
        <v>0.1188</v>
      </c>
      <c r="J101" s="16">
        <v>0.1358</v>
      </c>
      <c r="K101" s="16">
        <v>0.15279999999999999</v>
      </c>
      <c r="L101" s="16">
        <v>0.16980000000000001</v>
      </c>
      <c r="M101" s="16">
        <v>0.1867</v>
      </c>
      <c r="N101" s="16">
        <v>0.20369999999999999</v>
      </c>
      <c r="O101" s="16">
        <v>0.22070000000000001</v>
      </c>
      <c r="P101" s="16">
        <v>0.23769999999999999</v>
      </c>
      <c r="Q101" s="16">
        <v>0.25459999999999999</v>
      </c>
      <c r="R101" s="16">
        <v>0.27160000000000001</v>
      </c>
      <c r="S101" s="16">
        <v>0.28860000000000002</v>
      </c>
      <c r="T101" s="16">
        <v>0.30549999999999999</v>
      </c>
      <c r="U101" s="16">
        <v>0.32250000000000001</v>
      </c>
      <c r="V101" s="16">
        <v>0.33950000000000002</v>
      </c>
      <c r="W101" s="18">
        <v>0.18579999999999999</v>
      </c>
      <c r="X101" s="17">
        <v>0</v>
      </c>
      <c r="Y101" s="17">
        <v>0.03</v>
      </c>
      <c r="Z101" s="17">
        <v>0.05</v>
      </c>
    </row>
    <row r="102" spans="1:26" x14ac:dyDescent="0.2">
      <c r="A102" s="15">
        <v>100</v>
      </c>
      <c r="B102" s="44">
        <v>-1.52E-2</v>
      </c>
      <c r="C102" s="19">
        <v>-1.0200000000000001E-2</v>
      </c>
      <c r="D102" s="19">
        <v>-5.1000000000000004E-3</v>
      </c>
      <c r="E102" s="19">
        <v>-7.7000000000000002E-3</v>
      </c>
      <c r="F102" s="19">
        <v>-1.03E-2</v>
      </c>
      <c r="G102" s="19">
        <v>-1.29E-2</v>
      </c>
      <c r="H102" s="19">
        <v>-1.54E-2</v>
      </c>
      <c r="I102" s="19">
        <v>-1.7999999999999999E-2</v>
      </c>
      <c r="J102" s="19">
        <v>-2.06E-2</v>
      </c>
      <c r="K102" s="19">
        <v>-2.3199999999999998E-2</v>
      </c>
      <c r="L102" s="19">
        <v>-2.5700000000000001E-2</v>
      </c>
      <c r="M102" s="19">
        <v>-2.8299999999999999E-2</v>
      </c>
      <c r="N102" s="19">
        <v>-3.09E-2</v>
      </c>
      <c r="O102" s="19">
        <v>-3.3500000000000002E-2</v>
      </c>
      <c r="P102" s="19">
        <v>-3.5999999999999997E-2</v>
      </c>
      <c r="Q102" s="19">
        <v>-3.8600000000000002E-2</v>
      </c>
      <c r="R102" s="19">
        <v>-4.1200000000000001E-2</v>
      </c>
      <c r="S102" s="19">
        <v>-4.3799999999999999E-2</v>
      </c>
      <c r="T102" s="19">
        <v>-4.6300000000000001E-2</v>
      </c>
      <c r="U102" s="19">
        <v>-4.8899999999999999E-2</v>
      </c>
      <c r="V102" s="19">
        <v>-5.1499999999999997E-2</v>
      </c>
      <c r="W102" s="18">
        <v>8.0999999999999996E-3</v>
      </c>
      <c r="X102" s="17">
        <v>0</v>
      </c>
      <c r="Y102" s="17">
        <v>0.03</v>
      </c>
      <c r="Z102" s="17">
        <v>0.05</v>
      </c>
    </row>
    <row r="103" spans="1:26" x14ac:dyDescent="0.2">
      <c r="A103" s="15">
        <v>101</v>
      </c>
      <c r="B103" s="45">
        <v>8.2000000000000007E-3</v>
      </c>
      <c r="C103" s="16">
        <v>1.32E-2</v>
      </c>
      <c r="D103" s="16">
        <v>1.8200000000000001E-2</v>
      </c>
      <c r="E103" s="16">
        <v>2.7300000000000001E-2</v>
      </c>
      <c r="F103" s="16">
        <v>3.6499999999999998E-2</v>
      </c>
      <c r="G103" s="16">
        <v>4.5600000000000002E-2</v>
      </c>
      <c r="H103" s="16">
        <v>5.4699999999999999E-2</v>
      </c>
      <c r="I103" s="16">
        <v>6.3799999999999996E-2</v>
      </c>
      <c r="J103" s="16">
        <v>7.2900000000000006E-2</v>
      </c>
      <c r="K103" s="16">
        <v>8.2000000000000003E-2</v>
      </c>
      <c r="L103" s="16">
        <v>9.1200000000000003E-2</v>
      </c>
      <c r="M103" s="16">
        <v>0.1003</v>
      </c>
      <c r="N103" s="16">
        <v>0.1094</v>
      </c>
      <c r="O103" s="16">
        <v>0.11849999999999999</v>
      </c>
      <c r="P103" s="16">
        <v>0.12759999999999999</v>
      </c>
      <c r="Q103" s="16">
        <v>0.13669999999999999</v>
      </c>
      <c r="R103" s="16">
        <v>0.1459</v>
      </c>
      <c r="S103" s="16">
        <v>0.155</v>
      </c>
      <c r="T103" s="16">
        <v>0.1641</v>
      </c>
      <c r="U103" s="16">
        <v>0.17319999999999999</v>
      </c>
      <c r="V103" s="16">
        <v>0.18229999999999999</v>
      </c>
      <c r="W103" s="18">
        <v>0.26740000000000003</v>
      </c>
      <c r="X103" s="17">
        <v>0</v>
      </c>
      <c r="Y103" s="17">
        <v>0.03</v>
      </c>
      <c r="Z103" s="17">
        <v>0.05</v>
      </c>
    </row>
    <row r="104" spans="1:26" x14ac:dyDescent="0.2">
      <c r="A104" s="15">
        <v>102</v>
      </c>
      <c r="B104" s="19">
        <v>-4.0000000000000002E-4</v>
      </c>
      <c r="C104" s="16">
        <v>4.5999999999999999E-3</v>
      </c>
      <c r="D104" s="16">
        <v>9.5999999999999992E-3</v>
      </c>
      <c r="E104" s="16">
        <v>1.44E-2</v>
      </c>
      <c r="F104" s="16">
        <v>1.9199999999999998E-2</v>
      </c>
      <c r="G104" s="16">
        <v>2.4E-2</v>
      </c>
      <c r="H104" s="16">
        <v>2.87E-2</v>
      </c>
      <c r="I104" s="16">
        <v>3.3500000000000002E-2</v>
      </c>
      <c r="J104" s="16">
        <v>3.8300000000000001E-2</v>
      </c>
      <c r="K104" s="16">
        <v>4.3099999999999999E-2</v>
      </c>
      <c r="L104" s="16">
        <v>4.7899999999999998E-2</v>
      </c>
      <c r="M104" s="16">
        <v>5.2699999999999997E-2</v>
      </c>
      <c r="N104" s="16">
        <v>5.7500000000000002E-2</v>
      </c>
      <c r="O104" s="16">
        <v>6.2300000000000001E-2</v>
      </c>
      <c r="P104" s="16">
        <v>6.7100000000000007E-2</v>
      </c>
      <c r="Q104" s="16">
        <v>7.1900000000000006E-2</v>
      </c>
      <c r="R104" s="16">
        <v>7.6700000000000004E-2</v>
      </c>
      <c r="S104" s="16">
        <v>8.1500000000000003E-2</v>
      </c>
      <c r="T104" s="16">
        <v>8.6199999999999999E-2</v>
      </c>
      <c r="U104" s="16">
        <v>9.0999999999999998E-2</v>
      </c>
      <c r="V104" s="16">
        <v>9.5799999999999996E-2</v>
      </c>
      <c r="W104" s="18">
        <v>0.1759</v>
      </c>
      <c r="X104" s="17">
        <v>0</v>
      </c>
      <c r="Y104" s="17">
        <v>0.03</v>
      </c>
      <c r="Z104" s="17">
        <v>0.05</v>
      </c>
    </row>
    <row r="105" spans="1:26" x14ac:dyDescent="0.2">
      <c r="A105" s="15">
        <v>103</v>
      </c>
      <c r="B105" s="19">
        <v>-5.7000000000000002E-3</v>
      </c>
      <c r="C105" s="19">
        <v>-6.9999999999999999E-4</v>
      </c>
      <c r="D105" s="16">
        <v>4.3E-3</v>
      </c>
      <c r="E105" s="16">
        <v>6.4000000000000003E-3</v>
      </c>
      <c r="F105" s="16">
        <v>8.5000000000000006E-3</v>
      </c>
      <c r="G105" s="16">
        <v>1.0699999999999999E-2</v>
      </c>
      <c r="H105" s="16">
        <v>1.2800000000000001E-2</v>
      </c>
      <c r="I105" s="16">
        <v>1.49E-2</v>
      </c>
      <c r="J105" s="16">
        <v>1.7100000000000001E-2</v>
      </c>
      <c r="K105" s="16">
        <v>1.9199999999999998E-2</v>
      </c>
      <c r="L105" s="16">
        <v>2.1299999999999999E-2</v>
      </c>
      <c r="M105" s="16">
        <v>2.35E-2</v>
      </c>
      <c r="N105" s="16">
        <v>2.5600000000000001E-2</v>
      </c>
      <c r="O105" s="16">
        <v>2.7699999999999999E-2</v>
      </c>
      <c r="P105" s="16">
        <v>2.9899999999999999E-2</v>
      </c>
      <c r="Q105" s="16">
        <v>3.2000000000000001E-2</v>
      </c>
      <c r="R105" s="16">
        <v>3.4099999999999998E-2</v>
      </c>
      <c r="S105" s="16">
        <v>3.6299999999999999E-2</v>
      </c>
      <c r="T105" s="16">
        <v>3.8399999999999997E-2</v>
      </c>
      <c r="U105" s="16">
        <v>4.0500000000000001E-2</v>
      </c>
      <c r="V105" s="16">
        <v>4.2700000000000002E-2</v>
      </c>
      <c r="W105" s="18">
        <v>3.85E-2</v>
      </c>
      <c r="X105" s="17">
        <v>0</v>
      </c>
      <c r="Y105" s="17">
        <v>0.03</v>
      </c>
      <c r="Z105" s="17">
        <v>0.05</v>
      </c>
    </row>
    <row r="106" spans="1:26" x14ac:dyDescent="0.2">
      <c r="A106" s="15">
        <v>104</v>
      </c>
      <c r="B106" s="45">
        <v>2.1100000000000001E-2</v>
      </c>
      <c r="C106" s="16">
        <v>2.5999999999999999E-2</v>
      </c>
      <c r="D106" s="16">
        <v>2.1999999999999999E-2</v>
      </c>
      <c r="E106" s="16">
        <v>3.3000000000000002E-2</v>
      </c>
      <c r="F106" s="16">
        <v>4.3999999999999997E-2</v>
      </c>
      <c r="G106" s="16">
        <v>5.5E-2</v>
      </c>
      <c r="H106" s="16">
        <v>6.6000000000000003E-2</v>
      </c>
      <c r="I106" s="16">
        <v>7.6999999999999999E-2</v>
      </c>
      <c r="J106" s="16">
        <v>8.7999999999999995E-2</v>
      </c>
      <c r="K106" s="16">
        <v>9.9000000000000005E-2</v>
      </c>
      <c r="L106" s="16">
        <v>0.11</v>
      </c>
      <c r="M106" s="16">
        <v>0.121</v>
      </c>
      <c r="N106" s="16">
        <v>0.13200000000000001</v>
      </c>
      <c r="O106" s="16">
        <v>0.14299999999999999</v>
      </c>
      <c r="P106" s="16">
        <v>0.154</v>
      </c>
      <c r="Q106" s="16">
        <v>0.16500000000000001</v>
      </c>
      <c r="R106" s="16">
        <v>0.17599999999999999</v>
      </c>
      <c r="S106" s="16">
        <v>0.187</v>
      </c>
      <c r="T106" s="16">
        <v>0.19800000000000001</v>
      </c>
      <c r="U106" s="16">
        <v>0.20899999999999999</v>
      </c>
      <c r="V106" s="16">
        <v>0.22</v>
      </c>
      <c r="W106" s="18">
        <v>7.5700000000000003E-2</v>
      </c>
      <c r="X106" s="17">
        <v>0</v>
      </c>
      <c r="Y106" s="17">
        <v>0.03</v>
      </c>
      <c r="Z106" s="17">
        <v>0.05</v>
      </c>
    </row>
    <row r="107" spans="1:26" x14ac:dyDescent="0.2">
      <c r="A107" s="15">
        <v>105</v>
      </c>
      <c r="B107" s="45">
        <v>6.0000000000000001E-3</v>
      </c>
      <c r="C107" s="16">
        <v>1.0999999999999999E-2</v>
      </c>
      <c r="D107" s="16">
        <v>1.6E-2</v>
      </c>
      <c r="E107" s="16">
        <v>2.4E-2</v>
      </c>
      <c r="F107" s="16">
        <v>3.2099999999999997E-2</v>
      </c>
      <c r="G107" s="16">
        <v>4.0099999999999997E-2</v>
      </c>
      <c r="H107" s="16">
        <v>4.8099999999999997E-2</v>
      </c>
      <c r="I107" s="16">
        <v>5.6099999999999997E-2</v>
      </c>
      <c r="J107" s="16">
        <v>6.4100000000000004E-2</v>
      </c>
      <c r="K107" s="16">
        <v>7.2099999999999997E-2</v>
      </c>
      <c r="L107" s="16">
        <v>8.0199999999999994E-2</v>
      </c>
      <c r="M107" s="16">
        <v>8.8200000000000001E-2</v>
      </c>
      <c r="N107" s="16">
        <v>9.6199999999999994E-2</v>
      </c>
      <c r="O107" s="16">
        <v>0.1042</v>
      </c>
      <c r="P107" s="16">
        <v>0.11219999999999999</v>
      </c>
      <c r="Q107" s="16">
        <v>0.1202</v>
      </c>
      <c r="R107" s="16">
        <v>0.1283</v>
      </c>
      <c r="S107" s="16">
        <v>0.1363</v>
      </c>
      <c r="T107" s="16">
        <v>0.14430000000000001</v>
      </c>
      <c r="U107" s="16">
        <v>0.15229999999999999</v>
      </c>
      <c r="V107" s="16">
        <v>0.1603</v>
      </c>
      <c r="W107" s="18">
        <v>0.30649999999999999</v>
      </c>
      <c r="X107" s="17">
        <v>0</v>
      </c>
      <c r="Y107" s="17">
        <v>0.03</v>
      </c>
      <c r="Z107" s="17">
        <v>0.05</v>
      </c>
    </row>
    <row r="108" spans="1:26" x14ac:dyDescent="0.2">
      <c r="A108" s="15">
        <v>106</v>
      </c>
      <c r="B108" s="45">
        <v>6.3E-3</v>
      </c>
      <c r="C108" s="16">
        <v>1.1299999999999999E-2</v>
      </c>
      <c r="D108" s="16">
        <v>1.6299999999999999E-2</v>
      </c>
      <c r="E108" s="16">
        <v>2.4500000000000001E-2</v>
      </c>
      <c r="F108" s="16">
        <v>3.27E-2</v>
      </c>
      <c r="G108" s="16">
        <v>4.0899999999999999E-2</v>
      </c>
      <c r="H108" s="16">
        <v>4.9099999999999998E-2</v>
      </c>
      <c r="I108" s="16">
        <v>5.7200000000000001E-2</v>
      </c>
      <c r="J108" s="16">
        <v>6.54E-2</v>
      </c>
      <c r="K108" s="16">
        <v>7.3599999999999999E-2</v>
      </c>
      <c r="L108" s="16">
        <v>8.1799999999999998E-2</v>
      </c>
      <c r="M108" s="16">
        <v>8.9899999999999994E-2</v>
      </c>
      <c r="N108" s="16">
        <v>9.8100000000000007E-2</v>
      </c>
      <c r="O108" s="16">
        <v>0.10630000000000001</v>
      </c>
      <c r="P108" s="16">
        <v>0.1144</v>
      </c>
      <c r="Q108" s="16">
        <v>0.1226</v>
      </c>
      <c r="R108" s="16">
        <v>0.1308</v>
      </c>
      <c r="S108" s="16">
        <v>0.13900000000000001</v>
      </c>
      <c r="T108" s="16">
        <v>0.1472</v>
      </c>
      <c r="U108" s="16">
        <v>0.15529999999999999</v>
      </c>
      <c r="V108" s="16">
        <v>0.16350000000000001</v>
      </c>
      <c r="W108" s="18">
        <v>-9.2399999999999996E-2</v>
      </c>
      <c r="X108" s="17">
        <v>0</v>
      </c>
      <c r="Y108" s="17">
        <v>0.03</v>
      </c>
      <c r="Z108" s="17">
        <v>0.05</v>
      </c>
    </row>
    <row r="109" spans="1:26" x14ac:dyDescent="0.2">
      <c r="A109" s="15">
        <v>107</v>
      </c>
      <c r="B109" s="45">
        <v>1.55E-2</v>
      </c>
      <c r="C109" s="16">
        <v>2.0500000000000001E-2</v>
      </c>
      <c r="D109" s="16">
        <v>2.0199999999999999E-2</v>
      </c>
      <c r="E109" s="16">
        <v>3.0300000000000001E-2</v>
      </c>
      <c r="F109" s="16">
        <v>4.0300000000000002E-2</v>
      </c>
      <c r="G109" s="16">
        <v>5.04E-2</v>
      </c>
      <c r="H109" s="16">
        <v>6.0499999999999998E-2</v>
      </c>
      <c r="I109" s="16">
        <v>7.0599999999999996E-2</v>
      </c>
      <c r="J109" s="16">
        <v>8.0699999999999994E-2</v>
      </c>
      <c r="K109" s="16">
        <v>9.0800000000000006E-2</v>
      </c>
      <c r="L109" s="16">
        <v>0.1008</v>
      </c>
      <c r="M109" s="16">
        <v>0.1109</v>
      </c>
      <c r="N109" s="16">
        <v>0.121</v>
      </c>
      <c r="O109" s="16">
        <v>0.13109999999999999</v>
      </c>
      <c r="P109" s="16">
        <v>0.14119999999999999</v>
      </c>
      <c r="Q109" s="16">
        <v>0.15129999999999999</v>
      </c>
      <c r="R109" s="16">
        <v>0.1613</v>
      </c>
      <c r="S109" s="16">
        <v>0.1714</v>
      </c>
      <c r="T109" s="16">
        <v>0.18149999999999999</v>
      </c>
      <c r="U109" s="16">
        <v>0.19159999999999999</v>
      </c>
      <c r="V109" s="16">
        <v>0.20169999999999999</v>
      </c>
      <c r="W109" s="18">
        <v>0.2782</v>
      </c>
      <c r="X109" s="17">
        <v>0</v>
      </c>
      <c r="Y109" s="17">
        <v>0.03</v>
      </c>
      <c r="Z109" s="17">
        <v>0.05</v>
      </c>
    </row>
    <row r="110" spans="1:26" x14ac:dyDescent="0.2">
      <c r="A110" s="15">
        <v>108</v>
      </c>
      <c r="B110" s="19">
        <v>-6.7000000000000002E-3</v>
      </c>
      <c r="C110" s="19">
        <v>-1.6999999999999999E-3</v>
      </c>
      <c r="D110" s="19">
        <v>-9.7999999999999997E-3</v>
      </c>
      <c r="E110" s="19">
        <v>-1.47E-2</v>
      </c>
      <c r="F110" s="19">
        <v>-1.9699999999999999E-2</v>
      </c>
      <c r="G110" s="19">
        <v>-2.46E-2</v>
      </c>
      <c r="H110" s="19">
        <v>-2.9499999999999998E-2</v>
      </c>
      <c r="I110" s="19">
        <v>-3.44E-2</v>
      </c>
      <c r="J110" s="19">
        <v>-3.9300000000000002E-2</v>
      </c>
      <c r="K110" s="19">
        <v>-4.4200000000000003E-2</v>
      </c>
      <c r="L110" s="19">
        <v>-4.9200000000000001E-2</v>
      </c>
      <c r="M110" s="19">
        <v>-5.4100000000000002E-2</v>
      </c>
      <c r="N110" s="19">
        <v>-5.8999999999999997E-2</v>
      </c>
      <c r="O110" s="19">
        <v>-6.3899999999999998E-2</v>
      </c>
      <c r="P110" s="19">
        <v>-6.88E-2</v>
      </c>
      <c r="Q110" s="19">
        <v>-7.3700000000000002E-2</v>
      </c>
      <c r="R110" s="19">
        <v>-7.8700000000000006E-2</v>
      </c>
      <c r="S110" s="19">
        <v>-8.3599999999999994E-2</v>
      </c>
      <c r="T110" s="19">
        <v>-8.8499999999999995E-2</v>
      </c>
      <c r="U110" s="19">
        <v>-9.3399999999999997E-2</v>
      </c>
      <c r="V110" s="19">
        <v>-9.8299999999999998E-2</v>
      </c>
      <c r="W110" s="18">
        <v>4.3400000000000001E-2</v>
      </c>
      <c r="X110" s="17">
        <v>0</v>
      </c>
      <c r="Y110" s="17">
        <v>0.03</v>
      </c>
      <c r="Z110" s="17">
        <v>0.05</v>
      </c>
    </row>
    <row r="111" spans="1:26" x14ac:dyDescent="0.2">
      <c r="A111" s="15">
        <v>109</v>
      </c>
      <c r="B111" s="19">
        <v>-7.4999999999999997E-3</v>
      </c>
      <c r="C111" s="19">
        <v>-2.5000000000000001E-3</v>
      </c>
      <c r="D111" s="16">
        <v>2.3999999999999998E-3</v>
      </c>
      <c r="E111" s="16">
        <v>3.7000000000000002E-3</v>
      </c>
      <c r="F111" s="16">
        <v>4.8999999999999998E-3</v>
      </c>
      <c r="G111" s="16">
        <v>6.1000000000000004E-3</v>
      </c>
      <c r="H111" s="16">
        <v>7.3000000000000001E-3</v>
      </c>
      <c r="I111" s="16">
        <v>8.6E-3</v>
      </c>
      <c r="J111" s="16">
        <v>9.7999999999999997E-3</v>
      </c>
      <c r="K111" s="16">
        <v>1.0999999999999999E-2</v>
      </c>
      <c r="L111" s="16">
        <v>1.23E-2</v>
      </c>
      <c r="M111" s="16">
        <v>1.35E-2</v>
      </c>
      <c r="N111" s="16">
        <v>1.47E-2</v>
      </c>
      <c r="O111" s="16">
        <v>1.5900000000000001E-2</v>
      </c>
      <c r="P111" s="16">
        <v>1.7100000000000001E-2</v>
      </c>
      <c r="Q111" s="16">
        <v>1.84E-2</v>
      </c>
      <c r="R111" s="16">
        <v>1.9599999999999999E-2</v>
      </c>
      <c r="S111" s="16">
        <v>2.0799999999999999E-2</v>
      </c>
      <c r="T111" s="16">
        <v>2.2100000000000002E-2</v>
      </c>
      <c r="U111" s="16">
        <v>2.3300000000000001E-2</v>
      </c>
      <c r="V111" s="16">
        <v>2.4500000000000001E-2</v>
      </c>
      <c r="W111" s="18">
        <v>6.9000000000000006E-2</v>
      </c>
      <c r="X111" s="17">
        <v>0</v>
      </c>
      <c r="Y111" s="17">
        <v>0.03</v>
      </c>
      <c r="Z111" s="17">
        <v>0.05</v>
      </c>
    </row>
    <row r="112" spans="1:26" x14ac:dyDescent="0.2">
      <c r="A112" s="15">
        <v>110</v>
      </c>
      <c r="B112" s="45">
        <v>2.8E-3</v>
      </c>
      <c r="C112" s="16">
        <v>7.7000000000000002E-3</v>
      </c>
      <c r="D112" s="16">
        <v>1.2800000000000001E-2</v>
      </c>
      <c r="E112" s="16">
        <v>1.9199999999999998E-2</v>
      </c>
      <c r="F112" s="16">
        <v>2.5600000000000001E-2</v>
      </c>
      <c r="G112" s="16">
        <v>3.2000000000000001E-2</v>
      </c>
      <c r="H112" s="16">
        <v>3.85E-2</v>
      </c>
      <c r="I112" s="16">
        <v>4.4900000000000002E-2</v>
      </c>
      <c r="J112" s="16">
        <v>5.1299999999999998E-2</v>
      </c>
      <c r="K112" s="16">
        <v>5.7700000000000001E-2</v>
      </c>
      <c r="L112" s="16">
        <v>6.4100000000000004E-2</v>
      </c>
      <c r="M112" s="16">
        <v>7.0499999999999993E-2</v>
      </c>
      <c r="N112" s="16">
        <v>7.6899999999999996E-2</v>
      </c>
      <c r="O112" s="16">
        <v>8.3299999999999999E-2</v>
      </c>
      <c r="P112" s="16">
        <v>8.9700000000000002E-2</v>
      </c>
      <c r="Q112" s="16">
        <v>9.6100000000000005E-2</v>
      </c>
      <c r="R112" s="16">
        <v>0.10249999999999999</v>
      </c>
      <c r="S112" s="16">
        <v>0.1089</v>
      </c>
      <c r="T112" s="16">
        <v>0.1154</v>
      </c>
      <c r="U112" s="16">
        <v>0.12180000000000001</v>
      </c>
      <c r="V112" s="16">
        <v>0.12820000000000001</v>
      </c>
      <c r="W112" s="18">
        <v>-1.3599999999999999E-2</v>
      </c>
      <c r="X112" s="17">
        <v>0</v>
      </c>
      <c r="Y112" s="17">
        <v>0.03</v>
      </c>
      <c r="Z112" s="17">
        <v>0.05</v>
      </c>
    </row>
    <row r="113" spans="1:26" x14ac:dyDescent="0.2">
      <c r="A113" s="15">
        <v>111</v>
      </c>
      <c r="B113" s="45">
        <v>1.14E-2</v>
      </c>
      <c r="C113" s="16">
        <v>1.6400000000000001E-2</v>
      </c>
      <c r="D113" s="16">
        <v>2.1399999999999999E-2</v>
      </c>
      <c r="E113" s="16">
        <v>3.2099999999999997E-2</v>
      </c>
      <c r="F113" s="16">
        <v>4.2799999999999998E-2</v>
      </c>
      <c r="G113" s="16">
        <v>5.3499999999999999E-2</v>
      </c>
      <c r="H113" s="16">
        <v>6.4299999999999996E-2</v>
      </c>
      <c r="I113" s="16">
        <v>7.4999999999999997E-2</v>
      </c>
      <c r="J113" s="16">
        <v>8.5699999999999998E-2</v>
      </c>
      <c r="K113" s="16">
        <v>9.64E-2</v>
      </c>
      <c r="L113" s="16">
        <v>0.1071</v>
      </c>
      <c r="M113" s="16">
        <v>0.1178</v>
      </c>
      <c r="N113" s="16">
        <v>0.1285</v>
      </c>
      <c r="O113" s="16">
        <v>0.13919999999999999</v>
      </c>
      <c r="P113" s="16">
        <v>0.14990000000000001</v>
      </c>
      <c r="Q113" s="16">
        <v>0.16059999999999999</v>
      </c>
      <c r="R113" s="16">
        <v>0.17130000000000001</v>
      </c>
      <c r="S113" s="16">
        <v>0.182</v>
      </c>
      <c r="T113" s="16">
        <v>0.1928</v>
      </c>
      <c r="U113" s="16">
        <v>0.20349999999999999</v>
      </c>
      <c r="V113" s="16">
        <v>0.2142</v>
      </c>
      <c r="W113" s="18">
        <v>0.35199999999999998</v>
      </c>
      <c r="X113" s="17">
        <v>0</v>
      </c>
      <c r="Y113" s="17">
        <v>0.03</v>
      </c>
      <c r="Z113" s="17">
        <v>0.05</v>
      </c>
    </row>
    <row r="114" spans="1:26" x14ac:dyDescent="0.2">
      <c r="A114" s="15">
        <v>112</v>
      </c>
      <c r="B114" s="45">
        <v>3.0000000000000001E-3</v>
      </c>
      <c r="C114" s="16">
        <v>8.0000000000000002E-3</v>
      </c>
      <c r="D114" s="16">
        <v>1.2999999999999999E-2</v>
      </c>
      <c r="E114" s="16">
        <v>1.95E-2</v>
      </c>
      <c r="F114" s="16">
        <v>2.5999999999999999E-2</v>
      </c>
      <c r="G114" s="16">
        <v>3.2500000000000001E-2</v>
      </c>
      <c r="H114" s="16">
        <v>3.9E-2</v>
      </c>
      <c r="I114" s="16">
        <v>4.5600000000000002E-2</v>
      </c>
      <c r="J114" s="16">
        <v>5.21E-2</v>
      </c>
      <c r="K114" s="16">
        <v>5.8599999999999999E-2</v>
      </c>
      <c r="L114" s="16">
        <v>6.5100000000000005E-2</v>
      </c>
      <c r="M114" s="16">
        <v>7.1599999999999997E-2</v>
      </c>
      <c r="N114" s="16">
        <v>7.8100000000000003E-2</v>
      </c>
      <c r="O114" s="16">
        <v>8.4599999999999995E-2</v>
      </c>
      <c r="P114" s="16">
        <v>9.11E-2</v>
      </c>
      <c r="Q114" s="16">
        <v>9.7600000000000006E-2</v>
      </c>
      <c r="R114" s="16">
        <v>0.1041</v>
      </c>
      <c r="S114" s="16">
        <v>0.1106</v>
      </c>
      <c r="T114" s="16">
        <v>0.1171</v>
      </c>
      <c r="U114" s="16">
        <v>0.1237</v>
      </c>
      <c r="V114" s="16">
        <v>0.13020000000000001</v>
      </c>
      <c r="W114" s="18">
        <v>0.18729999999999999</v>
      </c>
      <c r="X114" s="17">
        <v>0</v>
      </c>
      <c r="Y114" s="17">
        <v>0.03</v>
      </c>
      <c r="Z114" s="17">
        <v>0.05</v>
      </c>
    </row>
    <row r="115" spans="1:26" x14ac:dyDescent="0.2">
      <c r="A115" s="15">
        <v>113</v>
      </c>
      <c r="B115" s="45">
        <v>1E-4</v>
      </c>
      <c r="C115" s="16">
        <v>5.1000000000000004E-3</v>
      </c>
      <c r="D115" s="16">
        <v>1.6E-2</v>
      </c>
      <c r="E115" s="16">
        <v>2.4E-2</v>
      </c>
      <c r="F115" s="16">
        <v>3.2000000000000001E-2</v>
      </c>
      <c r="G115" s="16">
        <v>0.04</v>
      </c>
      <c r="H115" s="16">
        <v>4.8000000000000001E-2</v>
      </c>
      <c r="I115" s="16">
        <v>5.6000000000000001E-2</v>
      </c>
      <c r="J115" s="16">
        <v>6.4000000000000001E-2</v>
      </c>
      <c r="K115" s="16">
        <v>7.1999999999999995E-2</v>
      </c>
      <c r="L115" s="16">
        <v>0.08</v>
      </c>
      <c r="M115" s="16">
        <v>8.7999999999999995E-2</v>
      </c>
      <c r="N115" s="16">
        <v>9.6000000000000002E-2</v>
      </c>
      <c r="O115" s="16">
        <v>0.104</v>
      </c>
      <c r="P115" s="16">
        <v>0.112</v>
      </c>
      <c r="Q115" s="16">
        <v>0.12</v>
      </c>
      <c r="R115" s="16">
        <v>0.128</v>
      </c>
      <c r="S115" s="16">
        <v>0.13600000000000001</v>
      </c>
      <c r="T115" s="16">
        <v>0.14399999999999999</v>
      </c>
      <c r="U115" s="16">
        <v>0.152</v>
      </c>
      <c r="V115" s="16">
        <v>0.16</v>
      </c>
      <c r="W115" s="18">
        <v>0.32300000000000001</v>
      </c>
      <c r="X115" s="17">
        <v>0</v>
      </c>
      <c r="Y115" s="17">
        <v>0.03</v>
      </c>
      <c r="Z115" s="17">
        <v>0.05</v>
      </c>
    </row>
    <row r="116" spans="1:26" x14ac:dyDescent="0.2">
      <c r="A116" s="15">
        <v>114</v>
      </c>
      <c r="B116" s="19">
        <v>-3.8E-3</v>
      </c>
      <c r="C116" s="16">
        <v>1.1999999999999999E-3</v>
      </c>
      <c r="D116" s="16">
        <v>6.1999999999999998E-3</v>
      </c>
      <c r="E116" s="16">
        <v>9.2999999999999992E-3</v>
      </c>
      <c r="F116" s="16">
        <v>1.24E-2</v>
      </c>
      <c r="G116" s="16">
        <v>1.55E-2</v>
      </c>
      <c r="H116" s="16">
        <v>1.8700000000000001E-2</v>
      </c>
      <c r="I116" s="16">
        <v>2.18E-2</v>
      </c>
      <c r="J116" s="16">
        <v>2.4899999999999999E-2</v>
      </c>
      <c r="K116" s="16">
        <v>2.8000000000000001E-2</v>
      </c>
      <c r="L116" s="16">
        <v>3.1099999999999999E-2</v>
      </c>
      <c r="M116" s="16">
        <v>3.4200000000000001E-2</v>
      </c>
      <c r="N116" s="16">
        <v>3.73E-2</v>
      </c>
      <c r="O116" s="16">
        <v>4.0399999999999998E-2</v>
      </c>
      <c r="P116" s="16">
        <v>4.3499999999999997E-2</v>
      </c>
      <c r="Q116" s="16">
        <v>4.6600000000000003E-2</v>
      </c>
      <c r="R116" s="16">
        <v>4.9700000000000001E-2</v>
      </c>
      <c r="S116" s="16">
        <v>5.28E-2</v>
      </c>
      <c r="T116" s="16">
        <v>5.6000000000000001E-2</v>
      </c>
      <c r="U116" s="16">
        <v>5.91E-2</v>
      </c>
      <c r="V116" s="16">
        <v>6.2199999999999998E-2</v>
      </c>
      <c r="W116" s="18">
        <v>0.25950000000000001</v>
      </c>
      <c r="X116" s="17">
        <v>0</v>
      </c>
      <c r="Y116" s="17">
        <v>0.03</v>
      </c>
      <c r="Z116" s="17">
        <v>0.05</v>
      </c>
    </row>
    <row r="117" spans="1:26" x14ac:dyDescent="0.2">
      <c r="A117" s="15">
        <v>115</v>
      </c>
      <c r="B117" s="45">
        <v>1.2999999999999999E-3</v>
      </c>
      <c r="C117" s="16">
        <v>6.3E-3</v>
      </c>
      <c r="D117" s="16">
        <v>1.1299999999999999E-2</v>
      </c>
      <c r="E117" s="16">
        <v>1.6899999999999998E-2</v>
      </c>
      <c r="F117" s="16">
        <v>2.2499999999999999E-2</v>
      </c>
      <c r="G117" s="16">
        <v>2.8199999999999999E-2</v>
      </c>
      <c r="H117" s="16">
        <v>3.3799999999999997E-2</v>
      </c>
      <c r="I117" s="16">
        <v>3.9399999999999998E-2</v>
      </c>
      <c r="J117" s="16">
        <v>4.5100000000000001E-2</v>
      </c>
      <c r="K117" s="16">
        <v>5.0700000000000002E-2</v>
      </c>
      <c r="L117" s="16">
        <v>5.6300000000000003E-2</v>
      </c>
      <c r="M117" s="16">
        <v>6.2E-2</v>
      </c>
      <c r="N117" s="16">
        <v>6.7599999999999993E-2</v>
      </c>
      <c r="O117" s="16">
        <v>7.3200000000000001E-2</v>
      </c>
      <c r="P117" s="16">
        <v>7.8899999999999998E-2</v>
      </c>
      <c r="Q117" s="16">
        <v>8.4500000000000006E-2</v>
      </c>
      <c r="R117" s="16">
        <v>9.01E-2</v>
      </c>
      <c r="S117" s="16">
        <v>9.5799999999999996E-2</v>
      </c>
      <c r="T117" s="16">
        <v>0.1014</v>
      </c>
      <c r="U117" s="16">
        <v>0.107</v>
      </c>
      <c r="V117" s="16">
        <v>0.11269999999999999</v>
      </c>
      <c r="W117" s="18">
        <v>0.18490000000000001</v>
      </c>
      <c r="X117" s="17">
        <v>0</v>
      </c>
      <c r="Y117" s="17">
        <v>0.03</v>
      </c>
      <c r="Z117" s="17">
        <v>0.05</v>
      </c>
    </row>
    <row r="118" spans="1:26" x14ac:dyDescent="0.2">
      <c r="A118" s="15">
        <v>116</v>
      </c>
      <c r="B118" s="45">
        <v>1.9199999999999998E-2</v>
      </c>
      <c r="C118" s="16">
        <v>2.4199999999999999E-2</v>
      </c>
      <c r="D118" s="16">
        <v>5.4000000000000003E-3</v>
      </c>
      <c r="E118" s="16">
        <v>8.0999999999999996E-3</v>
      </c>
      <c r="F118" s="16">
        <v>1.09E-2</v>
      </c>
      <c r="G118" s="16">
        <v>1.3599999999999999E-2</v>
      </c>
      <c r="H118" s="16">
        <v>1.6299999999999999E-2</v>
      </c>
      <c r="I118" s="16">
        <v>1.9E-2</v>
      </c>
      <c r="J118" s="16">
        <v>2.1700000000000001E-2</v>
      </c>
      <c r="K118" s="16">
        <v>2.4400000000000002E-2</v>
      </c>
      <c r="L118" s="16">
        <v>2.7199999999999998E-2</v>
      </c>
      <c r="M118" s="16">
        <v>2.9899999999999999E-2</v>
      </c>
      <c r="N118" s="16">
        <v>3.2599999999999997E-2</v>
      </c>
      <c r="O118" s="16">
        <v>3.5299999999999998E-2</v>
      </c>
      <c r="P118" s="16">
        <v>3.7999999999999999E-2</v>
      </c>
      <c r="Q118" s="16">
        <v>4.07E-2</v>
      </c>
      <c r="R118" s="16">
        <v>4.3499999999999997E-2</v>
      </c>
      <c r="S118" s="16">
        <v>4.6199999999999998E-2</v>
      </c>
      <c r="T118" s="16">
        <v>4.8899999999999999E-2</v>
      </c>
      <c r="U118" s="16">
        <v>5.16E-2</v>
      </c>
      <c r="V118" s="16">
        <v>5.4300000000000001E-2</v>
      </c>
      <c r="W118" s="18">
        <v>-0.1182</v>
      </c>
      <c r="X118" s="17">
        <v>0</v>
      </c>
      <c r="Y118" s="17">
        <v>0.03</v>
      </c>
      <c r="Z118" s="17">
        <v>0.05</v>
      </c>
    </row>
    <row r="119" spans="1:26" x14ac:dyDescent="0.2">
      <c r="A119" s="15">
        <v>117</v>
      </c>
      <c r="B119" s="45">
        <v>2.29E-2</v>
      </c>
      <c r="C119" s="16">
        <v>2.7900000000000001E-2</v>
      </c>
      <c r="D119" s="16">
        <v>3.3000000000000002E-2</v>
      </c>
      <c r="E119" s="16">
        <v>4.9399999999999999E-2</v>
      </c>
      <c r="F119" s="16">
        <v>6.59E-2</v>
      </c>
      <c r="G119" s="16">
        <v>8.2400000000000001E-2</v>
      </c>
      <c r="H119" s="16">
        <v>9.8799999999999999E-2</v>
      </c>
      <c r="I119" s="16">
        <v>0.1153</v>
      </c>
      <c r="J119" s="16">
        <v>0.1318</v>
      </c>
      <c r="K119" s="16">
        <v>0.14829999999999999</v>
      </c>
      <c r="L119" s="16">
        <v>0.1648</v>
      </c>
      <c r="M119" s="16">
        <v>0.1812</v>
      </c>
      <c r="N119" s="16">
        <v>0.19769999999999999</v>
      </c>
      <c r="O119" s="16">
        <v>0.2142</v>
      </c>
      <c r="P119" s="16">
        <v>0.2306</v>
      </c>
      <c r="Q119" s="16">
        <v>0.24709999999999999</v>
      </c>
      <c r="R119" s="16">
        <v>0.2636</v>
      </c>
      <c r="S119" s="16">
        <v>0.28010000000000002</v>
      </c>
      <c r="T119" s="16">
        <v>0.29659999999999997</v>
      </c>
      <c r="U119" s="16">
        <v>0.313</v>
      </c>
      <c r="V119" s="16">
        <v>0.32950000000000002</v>
      </c>
      <c r="W119" s="18">
        <v>-0.1002</v>
      </c>
      <c r="X119" s="17">
        <v>0</v>
      </c>
      <c r="Y119" s="17">
        <v>0.03</v>
      </c>
      <c r="Z119" s="17">
        <v>0.05</v>
      </c>
    </row>
    <row r="120" spans="1:26" x14ac:dyDescent="0.2">
      <c r="A120" s="15">
        <v>118</v>
      </c>
      <c r="B120" s="19">
        <v>-2.35E-2</v>
      </c>
      <c r="C120" s="19">
        <v>-1.8499999999999999E-2</v>
      </c>
      <c r="D120" s="19">
        <v>-1.35E-2</v>
      </c>
      <c r="E120" s="19">
        <v>-2.0299999999999999E-2</v>
      </c>
      <c r="F120" s="19">
        <v>-2.7E-2</v>
      </c>
      <c r="G120" s="19">
        <v>-3.3799999999999997E-2</v>
      </c>
      <c r="H120" s="19">
        <v>-4.0500000000000001E-2</v>
      </c>
      <c r="I120" s="19">
        <v>-4.7199999999999999E-2</v>
      </c>
      <c r="J120" s="19">
        <v>-5.3999999999999999E-2</v>
      </c>
      <c r="K120" s="19">
        <v>-6.08E-2</v>
      </c>
      <c r="L120" s="19">
        <v>-6.7500000000000004E-2</v>
      </c>
      <c r="M120" s="19">
        <v>-7.4300000000000005E-2</v>
      </c>
      <c r="N120" s="19">
        <v>-8.1000000000000003E-2</v>
      </c>
      <c r="O120" s="19">
        <v>-8.7800000000000003E-2</v>
      </c>
      <c r="P120" s="19">
        <v>-9.4500000000000001E-2</v>
      </c>
      <c r="Q120" s="19">
        <v>-0.1013</v>
      </c>
      <c r="R120" s="19">
        <v>-0.108</v>
      </c>
      <c r="S120" s="19">
        <v>-0.1148</v>
      </c>
      <c r="T120" s="19">
        <v>-0.1215</v>
      </c>
      <c r="U120" s="19">
        <v>-0.1283</v>
      </c>
      <c r="V120" s="19">
        <v>-0.13500000000000001</v>
      </c>
      <c r="W120" s="18">
        <v>-0.2127</v>
      </c>
      <c r="X120" s="17">
        <v>0</v>
      </c>
      <c r="Y120" s="17">
        <v>0.03</v>
      </c>
      <c r="Z120" s="17">
        <v>0.05</v>
      </c>
    </row>
    <row r="121" spans="1:26" x14ac:dyDescent="0.2">
      <c r="A121" s="15">
        <v>119</v>
      </c>
      <c r="B121" s="45">
        <v>1.6500000000000001E-2</v>
      </c>
      <c r="C121" s="16">
        <v>2.1499999999999998E-2</v>
      </c>
      <c r="D121" s="16">
        <v>2.6599999999999999E-2</v>
      </c>
      <c r="E121" s="16">
        <v>3.9800000000000002E-2</v>
      </c>
      <c r="F121" s="16">
        <v>5.3100000000000001E-2</v>
      </c>
      <c r="G121" s="16">
        <v>6.6400000000000001E-2</v>
      </c>
      <c r="H121" s="16">
        <v>7.9600000000000004E-2</v>
      </c>
      <c r="I121" s="16">
        <v>9.2899999999999996E-2</v>
      </c>
      <c r="J121" s="16">
        <v>0.1062</v>
      </c>
      <c r="K121" s="16">
        <v>0.1195</v>
      </c>
      <c r="L121" s="16">
        <v>0.1328</v>
      </c>
      <c r="M121" s="16">
        <v>0.14599999999999999</v>
      </c>
      <c r="N121" s="16">
        <v>0.1593</v>
      </c>
      <c r="O121" s="16">
        <v>0.1726</v>
      </c>
      <c r="P121" s="16">
        <v>0.18590000000000001</v>
      </c>
      <c r="Q121" s="16">
        <v>0.1991</v>
      </c>
      <c r="R121" s="16">
        <v>0.21240000000000001</v>
      </c>
      <c r="S121" s="16">
        <v>0.22570000000000001</v>
      </c>
      <c r="T121" s="16">
        <v>0.2389</v>
      </c>
      <c r="U121" s="16">
        <v>0.25219999999999998</v>
      </c>
      <c r="V121" s="16">
        <v>0.26550000000000001</v>
      </c>
      <c r="W121" s="18">
        <v>0.21940000000000001</v>
      </c>
      <c r="X121" s="17">
        <v>0</v>
      </c>
      <c r="Y121" s="17">
        <v>0.03</v>
      </c>
      <c r="Z121" s="17">
        <v>0.05</v>
      </c>
    </row>
    <row r="122" spans="1:26" x14ac:dyDescent="0.2">
      <c r="A122" s="15">
        <v>120</v>
      </c>
      <c r="B122" s="19">
        <v>-8.0000000000000004E-4</v>
      </c>
      <c r="C122" s="16">
        <v>4.1999999999999997E-3</v>
      </c>
      <c r="D122" s="16">
        <v>9.1999999999999998E-3</v>
      </c>
      <c r="E122" s="16">
        <v>1.38E-2</v>
      </c>
      <c r="F122" s="16">
        <v>1.83E-2</v>
      </c>
      <c r="G122" s="16">
        <v>2.29E-2</v>
      </c>
      <c r="H122" s="16">
        <v>2.75E-2</v>
      </c>
      <c r="I122" s="16">
        <v>3.2099999999999997E-2</v>
      </c>
      <c r="J122" s="16">
        <v>3.6700000000000003E-2</v>
      </c>
      <c r="K122" s="16">
        <v>4.1300000000000003E-2</v>
      </c>
      <c r="L122" s="16">
        <v>4.58E-2</v>
      </c>
      <c r="M122" s="16">
        <v>5.04E-2</v>
      </c>
      <c r="N122" s="16">
        <v>5.5E-2</v>
      </c>
      <c r="O122" s="16">
        <v>5.96E-2</v>
      </c>
      <c r="P122" s="16">
        <v>6.4199999999999993E-2</v>
      </c>
      <c r="Q122" s="16">
        <v>6.88E-2</v>
      </c>
      <c r="R122" s="16">
        <v>7.3300000000000004E-2</v>
      </c>
      <c r="S122" s="16">
        <v>7.7899999999999997E-2</v>
      </c>
      <c r="T122" s="16">
        <v>8.2500000000000004E-2</v>
      </c>
      <c r="U122" s="16">
        <v>8.7099999999999997E-2</v>
      </c>
      <c r="V122" s="16">
        <v>9.1700000000000004E-2</v>
      </c>
      <c r="W122" s="18">
        <v>8.4400000000000003E-2</v>
      </c>
      <c r="X122" s="17">
        <v>0</v>
      </c>
      <c r="Y122" s="17">
        <v>0.03</v>
      </c>
      <c r="Z122" s="17">
        <v>0.05</v>
      </c>
    </row>
    <row r="123" spans="1:26" x14ac:dyDescent="0.2">
      <c r="A123" s="15">
        <v>121</v>
      </c>
      <c r="B123" s="45">
        <v>8.0999999999999996E-3</v>
      </c>
      <c r="C123" s="16">
        <v>1.3100000000000001E-2</v>
      </c>
      <c r="D123" s="16">
        <v>1.8100000000000002E-2</v>
      </c>
      <c r="E123" s="16">
        <v>2.7099999999999999E-2</v>
      </c>
      <c r="F123" s="16">
        <v>3.6200000000000003E-2</v>
      </c>
      <c r="G123" s="16">
        <v>4.5199999999999997E-2</v>
      </c>
      <c r="H123" s="16">
        <v>5.4199999999999998E-2</v>
      </c>
      <c r="I123" s="16">
        <v>6.3299999999999995E-2</v>
      </c>
      <c r="J123" s="16">
        <v>7.2300000000000003E-2</v>
      </c>
      <c r="K123" s="16">
        <v>8.14E-2</v>
      </c>
      <c r="L123" s="16">
        <v>9.0399999999999994E-2</v>
      </c>
      <c r="M123" s="16">
        <v>9.9500000000000005E-2</v>
      </c>
      <c r="N123" s="16">
        <v>0.1085</v>
      </c>
      <c r="O123" s="16">
        <v>0.11749999999999999</v>
      </c>
      <c r="P123" s="16">
        <v>0.12659999999999999</v>
      </c>
      <c r="Q123" s="16">
        <v>0.1356</v>
      </c>
      <c r="R123" s="16">
        <v>0.1447</v>
      </c>
      <c r="S123" s="16">
        <v>0.1537</v>
      </c>
      <c r="T123" s="16">
        <v>0.16270000000000001</v>
      </c>
      <c r="U123" s="16">
        <v>0.17180000000000001</v>
      </c>
      <c r="V123" s="16">
        <v>0.18079999999999999</v>
      </c>
      <c r="W123" s="18">
        <v>5.5500000000000001E-2</v>
      </c>
      <c r="X123" s="17">
        <v>0</v>
      </c>
      <c r="Y123" s="17">
        <v>0.03</v>
      </c>
      <c r="Z123" s="17">
        <v>0.05</v>
      </c>
    </row>
    <row r="124" spans="1:26" x14ac:dyDescent="0.2">
      <c r="A124" s="15">
        <v>122</v>
      </c>
      <c r="B124" s="45">
        <v>3.5999999999999999E-3</v>
      </c>
      <c r="C124" s="16">
        <v>8.6E-3</v>
      </c>
      <c r="D124" s="16">
        <v>1.35E-2</v>
      </c>
      <c r="E124" s="16">
        <v>2.0299999999999999E-2</v>
      </c>
      <c r="F124" s="16">
        <v>2.7099999999999999E-2</v>
      </c>
      <c r="G124" s="16">
        <v>3.39E-2</v>
      </c>
      <c r="H124" s="16">
        <v>4.0599999999999997E-2</v>
      </c>
      <c r="I124" s="16">
        <v>4.7399999999999998E-2</v>
      </c>
      <c r="J124" s="16">
        <v>5.4199999999999998E-2</v>
      </c>
      <c r="K124" s="16">
        <v>6.0999999999999999E-2</v>
      </c>
      <c r="L124" s="16">
        <v>6.7799999999999999E-2</v>
      </c>
      <c r="M124" s="16">
        <v>7.4499999999999997E-2</v>
      </c>
      <c r="N124" s="16">
        <v>8.1299999999999997E-2</v>
      </c>
      <c r="O124" s="16">
        <v>8.8099999999999998E-2</v>
      </c>
      <c r="P124" s="16">
        <v>9.4799999999999995E-2</v>
      </c>
      <c r="Q124" s="16">
        <v>0.1016</v>
      </c>
      <c r="R124" s="16">
        <v>0.1084</v>
      </c>
      <c r="S124" s="16">
        <v>0.1152</v>
      </c>
      <c r="T124" s="16">
        <v>0.122</v>
      </c>
      <c r="U124" s="16">
        <v>0.12870000000000001</v>
      </c>
      <c r="V124" s="16">
        <v>0.13550000000000001</v>
      </c>
      <c r="W124" s="18">
        <v>0.11650000000000001</v>
      </c>
      <c r="X124" s="17">
        <v>0</v>
      </c>
      <c r="Y124" s="17">
        <v>0.03</v>
      </c>
      <c r="Z124" s="17">
        <v>0.05</v>
      </c>
    </row>
    <row r="125" spans="1:26" x14ac:dyDescent="0.2">
      <c r="A125" s="15">
        <v>123</v>
      </c>
      <c r="B125" s="45">
        <v>6.9999999999999999E-4</v>
      </c>
      <c r="C125" s="16">
        <v>5.7000000000000002E-3</v>
      </c>
      <c r="D125" s="16">
        <v>1.0699999999999999E-2</v>
      </c>
      <c r="E125" s="16">
        <v>1.6E-2</v>
      </c>
      <c r="F125" s="16">
        <v>2.1299999999999999E-2</v>
      </c>
      <c r="G125" s="16">
        <v>2.6700000000000002E-2</v>
      </c>
      <c r="H125" s="16">
        <v>3.2000000000000001E-2</v>
      </c>
      <c r="I125" s="16">
        <v>3.73E-2</v>
      </c>
      <c r="J125" s="16">
        <v>4.2700000000000002E-2</v>
      </c>
      <c r="K125" s="16">
        <v>4.8000000000000001E-2</v>
      </c>
      <c r="L125" s="16">
        <v>5.33E-2</v>
      </c>
      <c r="M125" s="16">
        <v>5.8700000000000002E-2</v>
      </c>
      <c r="N125" s="16">
        <v>6.4000000000000001E-2</v>
      </c>
      <c r="O125" s="16">
        <v>6.93E-2</v>
      </c>
      <c r="P125" s="16">
        <v>7.4700000000000003E-2</v>
      </c>
      <c r="Q125" s="16">
        <v>0.08</v>
      </c>
      <c r="R125" s="16">
        <v>8.5300000000000001E-2</v>
      </c>
      <c r="S125" s="16">
        <v>9.0700000000000003E-2</v>
      </c>
      <c r="T125" s="16">
        <v>9.6000000000000002E-2</v>
      </c>
      <c r="U125" s="16">
        <v>0.1013</v>
      </c>
      <c r="V125" s="16">
        <v>0.1067</v>
      </c>
      <c r="W125" s="18">
        <v>2.1600000000000001E-2</v>
      </c>
      <c r="X125" s="17">
        <v>0</v>
      </c>
      <c r="Y125" s="17">
        <v>0.03</v>
      </c>
      <c r="Z125" s="17">
        <v>0.05</v>
      </c>
    </row>
    <row r="126" spans="1:26" x14ac:dyDescent="0.2">
      <c r="A126" s="15">
        <v>124</v>
      </c>
      <c r="B126" s="19">
        <v>-1.5599999999999999E-2</v>
      </c>
      <c r="C126" s="19">
        <v>-1.06E-2</v>
      </c>
      <c r="D126" s="16">
        <v>1.4800000000000001E-2</v>
      </c>
      <c r="E126" s="16">
        <v>2.2200000000000001E-2</v>
      </c>
      <c r="F126" s="16">
        <v>2.9700000000000001E-2</v>
      </c>
      <c r="G126" s="16">
        <v>3.7100000000000001E-2</v>
      </c>
      <c r="H126" s="16">
        <v>4.4499999999999998E-2</v>
      </c>
      <c r="I126" s="16">
        <v>5.1900000000000002E-2</v>
      </c>
      <c r="J126" s="16">
        <v>5.9299999999999999E-2</v>
      </c>
      <c r="K126" s="16">
        <v>6.6699999999999995E-2</v>
      </c>
      <c r="L126" s="16">
        <v>7.4200000000000002E-2</v>
      </c>
      <c r="M126" s="16">
        <v>8.1600000000000006E-2</v>
      </c>
      <c r="N126" s="16">
        <v>8.8999999999999996E-2</v>
      </c>
      <c r="O126" s="16">
        <v>9.64E-2</v>
      </c>
      <c r="P126" s="16">
        <v>0.1038</v>
      </c>
      <c r="Q126" s="16">
        <v>0.11119999999999999</v>
      </c>
      <c r="R126" s="16">
        <v>0.1187</v>
      </c>
      <c r="S126" s="16">
        <v>0.12609999999999999</v>
      </c>
      <c r="T126" s="16">
        <v>0.13350000000000001</v>
      </c>
      <c r="U126" s="16">
        <v>0.1409</v>
      </c>
      <c r="V126" s="16">
        <v>0.14829999999999999</v>
      </c>
      <c r="W126" s="18">
        <v>-0.35610000000000003</v>
      </c>
      <c r="X126" s="17">
        <v>0</v>
      </c>
      <c r="Y126" s="17">
        <v>0.03</v>
      </c>
      <c r="Z126" s="17">
        <v>0.05</v>
      </c>
    </row>
    <row r="127" spans="1:26" x14ac:dyDescent="0.2">
      <c r="A127" s="15">
        <v>125</v>
      </c>
      <c r="B127" s="45">
        <v>4.8999999999999998E-3</v>
      </c>
      <c r="C127" s="16">
        <v>9.9000000000000008E-3</v>
      </c>
      <c r="D127" s="16">
        <v>1.2999999999999999E-2</v>
      </c>
      <c r="E127" s="16">
        <v>1.95E-2</v>
      </c>
      <c r="F127" s="16">
        <v>2.5999999999999999E-2</v>
      </c>
      <c r="G127" s="16">
        <v>3.2500000000000001E-2</v>
      </c>
      <c r="H127" s="16">
        <v>3.9E-2</v>
      </c>
      <c r="I127" s="16">
        <v>4.5499999999999999E-2</v>
      </c>
      <c r="J127" s="16">
        <v>5.1999999999999998E-2</v>
      </c>
      <c r="K127" s="16">
        <v>5.8500000000000003E-2</v>
      </c>
      <c r="L127" s="16">
        <v>6.5000000000000002E-2</v>
      </c>
      <c r="M127" s="16">
        <v>7.1499999999999994E-2</v>
      </c>
      <c r="N127" s="16">
        <v>7.8E-2</v>
      </c>
      <c r="O127" s="16">
        <v>8.4500000000000006E-2</v>
      </c>
      <c r="P127" s="16">
        <v>9.0999999999999998E-2</v>
      </c>
      <c r="Q127" s="16">
        <v>9.7500000000000003E-2</v>
      </c>
      <c r="R127" s="16">
        <v>0.104</v>
      </c>
      <c r="S127" s="16">
        <v>0.1105</v>
      </c>
      <c r="T127" s="16">
        <v>0.11700000000000001</v>
      </c>
      <c r="U127" s="16">
        <v>0.1235</v>
      </c>
      <c r="V127" s="16">
        <v>0.13</v>
      </c>
      <c r="W127" s="18">
        <v>0.21590000000000001</v>
      </c>
      <c r="X127" s="17">
        <v>0</v>
      </c>
      <c r="Y127" s="17">
        <v>0.03</v>
      </c>
      <c r="Z127" s="17">
        <v>0.05</v>
      </c>
    </row>
    <row r="128" spans="1:26" x14ac:dyDescent="0.2">
      <c r="A128" s="15">
        <v>126</v>
      </c>
      <c r="B128" s="19">
        <v>-1.0999999999999999E-2</v>
      </c>
      <c r="C128" s="19">
        <v>-6.0000000000000001E-3</v>
      </c>
      <c r="D128" s="19">
        <v>-7.0000000000000001E-3</v>
      </c>
      <c r="E128" s="19">
        <v>-1.0500000000000001E-2</v>
      </c>
      <c r="F128" s="19">
        <v>-1.4E-2</v>
      </c>
      <c r="G128" s="19">
        <v>-1.7500000000000002E-2</v>
      </c>
      <c r="H128" s="19">
        <v>-2.1000000000000001E-2</v>
      </c>
      <c r="I128" s="19">
        <v>-2.4500000000000001E-2</v>
      </c>
      <c r="J128" s="19">
        <v>-2.8000000000000001E-2</v>
      </c>
      <c r="K128" s="19">
        <v>-3.15E-2</v>
      </c>
      <c r="L128" s="19">
        <v>-3.5000000000000003E-2</v>
      </c>
      <c r="M128" s="19">
        <v>-3.85E-2</v>
      </c>
      <c r="N128" s="19">
        <v>-4.2000000000000003E-2</v>
      </c>
      <c r="O128" s="19">
        <v>-4.5499999999999999E-2</v>
      </c>
      <c r="P128" s="19">
        <v>-4.9000000000000002E-2</v>
      </c>
      <c r="Q128" s="19">
        <v>-5.2499999999999998E-2</v>
      </c>
      <c r="R128" s="19">
        <v>-5.6000000000000001E-2</v>
      </c>
      <c r="S128" s="19">
        <v>-5.9499999999999997E-2</v>
      </c>
      <c r="T128" s="19">
        <v>-6.3E-2</v>
      </c>
      <c r="U128" s="19">
        <v>-6.6500000000000004E-2</v>
      </c>
      <c r="V128" s="19">
        <v>-7.0000000000000007E-2</v>
      </c>
      <c r="W128" s="18">
        <v>0.1226</v>
      </c>
      <c r="X128" s="17">
        <v>0</v>
      </c>
      <c r="Y128" s="17">
        <v>0.03</v>
      </c>
      <c r="Z128" s="17">
        <v>0.05</v>
      </c>
    </row>
    <row r="129" spans="1:26" x14ac:dyDescent="0.2">
      <c r="A129" s="15">
        <v>127</v>
      </c>
      <c r="B129" s="45">
        <v>4.0000000000000002E-4</v>
      </c>
      <c r="C129" s="16">
        <v>5.4000000000000003E-3</v>
      </c>
      <c r="D129" s="16">
        <v>1.6E-2</v>
      </c>
      <c r="E129" s="16">
        <v>2.4E-2</v>
      </c>
      <c r="F129" s="16">
        <v>3.2000000000000001E-2</v>
      </c>
      <c r="G129" s="16">
        <v>0.04</v>
      </c>
      <c r="H129" s="16">
        <v>4.8000000000000001E-2</v>
      </c>
      <c r="I129" s="16">
        <v>5.6000000000000001E-2</v>
      </c>
      <c r="J129" s="16">
        <v>6.4000000000000001E-2</v>
      </c>
      <c r="K129" s="16">
        <v>7.1999999999999995E-2</v>
      </c>
      <c r="L129" s="16">
        <v>0.08</v>
      </c>
      <c r="M129" s="16">
        <v>8.7999999999999995E-2</v>
      </c>
      <c r="N129" s="16">
        <v>9.6000000000000002E-2</v>
      </c>
      <c r="O129" s="16">
        <v>0.104</v>
      </c>
      <c r="P129" s="16">
        <v>0.112</v>
      </c>
      <c r="Q129" s="16">
        <v>0.12</v>
      </c>
      <c r="R129" s="16">
        <v>0.128</v>
      </c>
      <c r="S129" s="16">
        <v>0.13600000000000001</v>
      </c>
      <c r="T129" s="16">
        <v>0.14399999999999999</v>
      </c>
      <c r="U129" s="16">
        <v>0.152</v>
      </c>
      <c r="V129" s="16">
        <v>0.16</v>
      </c>
      <c r="W129" s="18">
        <v>4.1000000000000003E-3</v>
      </c>
      <c r="X129" s="17">
        <v>0</v>
      </c>
      <c r="Y129" s="17">
        <v>0.03</v>
      </c>
      <c r="Z129" s="17">
        <v>0.05</v>
      </c>
    </row>
    <row r="130" spans="1:26" x14ac:dyDescent="0.2">
      <c r="A130" s="15">
        <v>128</v>
      </c>
      <c r="B130" s="19">
        <v>-1.46E-2</v>
      </c>
      <c r="C130" s="19">
        <v>-9.5999999999999992E-3</v>
      </c>
      <c r="D130" s="16">
        <v>1.0800000000000001E-2</v>
      </c>
      <c r="E130" s="16">
        <v>1.6199999999999999E-2</v>
      </c>
      <c r="F130" s="16">
        <v>2.1700000000000001E-2</v>
      </c>
      <c r="G130" s="16">
        <v>2.7099999999999999E-2</v>
      </c>
      <c r="H130" s="16">
        <v>3.2500000000000001E-2</v>
      </c>
      <c r="I130" s="16">
        <v>3.7900000000000003E-2</v>
      </c>
      <c r="J130" s="16">
        <v>4.3299999999999998E-2</v>
      </c>
      <c r="K130" s="16">
        <v>4.87E-2</v>
      </c>
      <c r="L130" s="16">
        <v>5.4199999999999998E-2</v>
      </c>
      <c r="M130" s="16">
        <v>5.96E-2</v>
      </c>
      <c r="N130" s="16">
        <v>6.5000000000000002E-2</v>
      </c>
      <c r="O130" s="16">
        <v>7.0400000000000004E-2</v>
      </c>
      <c r="P130" s="16">
        <v>7.5800000000000006E-2</v>
      </c>
      <c r="Q130" s="16">
        <v>8.1199999999999994E-2</v>
      </c>
      <c r="R130" s="16">
        <v>8.6699999999999999E-2</v>
      </c>
      <c r="S130" s="16">
        <v>9.2100000000000001E-2</v>
      </c>
      <c r="T130" s="16">
        <v>9.7500000000000003E-2</v>
      </c>
      <c r="U130" s="16">
        <v>0.10290000000000001</v>
      </c>
      <c r="V130" s="16">
        <v>0.10829999999999999</v>
      </c>
      <c r="W130" s="18">
        <v>0.14510000000000001</v>
      </c>
      <c r="X130" s="17">
        <v>0</v>
      </c>
      <c r="Y130" s="17">
        <v>0.03</v>
      </c>
      <c r="Z130" s="17">
        <v>0.05</v>
      </c>
    </row>
    <row r="131" spans="1:26" x14ac:dyDescent="0.2">
      <c r="A131" s="15">
        <v>129</v>
      </c>
      <c r="B131" s="45">
        <v>5.7999999999999996E-3</v>
      </c>
      <c r="C131" s="16">
        <v>1.0800000000000001E-2</v>
      </c>
      <c r="D131" s="16">
        <v>1.5800000000000002E-2</v>
      </c>
      <c r="E131" s="16">
        <v>2.3699999999999999E-2</v>
      </c>
      <c r="F131" s="16">
        <v>3.1600000000000003E-2</v>
      </c>
      <c r="G131" s="16">
        <v>3.95E-2</v>
      </c>
      <c r="H131" s="16">
        <v>4.7500000000000001E-2</v>
      </c>
      <c r="I131" s="16">
        <v>5.5399999999999998E-2</v>
      </c>
      <c r="J131" s="16">
        <v>6.3299999999999995E-2</v>
      </c>
      <c r="K131" s="16">
        <v>7.1199999999999999E-2</v>
      </c>
      <c r="L131" s="16">
        <v>7.9100000000000004E-2</v>
      </c>
      <c r="M131" s="16">
        <v>8.6999999999999994E-2</v>
      </c>
      <c r="N131" s="16">
        <v>9.4899999999999998E-2</v>
      </c>
      <c r="O131" s="16">
        <v>0.1028</v>
      </c>
      <c r="P131" s="16">
        <v>0.11070000000000001</v>
      </c>
      <c r="Q131" s="16">
        <v>0.1186</v>
      </c>
      <c r="R131" s="16">
        <v>0.1265</v>
      </c>
      <c r="S131" s="16">
        <v>0.13439999999999999</v>
      </c>
      <c r="T131" s="16">
        <v>0.1424</v>
      </c>
      <c r="U131" s="16">
        <v>0.15029999999999999</v>
      </c>
      <c r="V131" s="16">
        <v>0.15820000000000001</v>
      </c>
      <c r="W131" s="18">
        <v>0.25269999999999998</v>
      </c>
      <c r="X131" s="17">
        <v>0</v>
      </c>
      <c r="Y131" s="17">
        <v>0.03</v>
      </c>
      <c r="Z131" s="17">
        <v>0.05</v>
      </c>
    </row>
    <row r="132" spans="1:26" x14ac:dyDescent="0.2">
      <c r="A132" s="15">
        <v>130</v>
      </c>
      <c r="B132" s="19">
        <v>-2.5000000000000001E-3</v>
      </c>
      <c r="C132" s="16">
        <v>2.5000000000000001E-3</v>
      </c>
      <c r="D132" s="16">
        <v>7.4999999999999997E-3</v>
      </c>
      <c r="E132" s="16">
        <v>1.1299999999999999E-2</v>
      </c>
      <c r="F132" s="16">
        <v>1.5100000000000001E-2</v>
      </c>
      <c r="G132" s="16">
        <v>1.8800000000000001E-2</v>
      </c>
      <c r="H132" s="16">
        <v>2.2599999999999999E-2</v>
      </c>
      <c r="I132" s="16">
        <v>2.64E-2</v>
      </c>
      <c r="J132" s="16">
        <v>3.0099999999999998E-2</v>
      </c>
      <c r="K132" s="16">
        <v>3.39E-2</v>
      </c>
      <c r="L132" s="16">
        <v>3.7699999999999997E-2</v>
      </c>
      <c r="M132" s="16">
        <v>4.1399999999999999E-2</v>
      </c>
      <c r="N132" s="16">
        <v>4.5199999999999997E-2</v>
      </c>
      <c r="O132" s="16">
        <v>4.9000000000000002E-2</v>
      </c>
      <c r="P132" s="16">
        <v>5.2699999999999997E-2</v>
      </c>
      <c r="Q132" s="16">
        <v>5.6500000000000002E-2</v>
      </c>
      <c r="R132" s="16">
        <v>6.0299999999999999E-2</v>
      </c>
      <c r="S132" s="16">
        <v>6.4000000000000001E-2</v>
      </c>
      <c r="T132" s="16">
        <v>6.7799999999999999E-2</v>
      </c>
      <c r="U132" s="16">
        <v>7.1599999999999997E-2</v>
      </c>
      <c r="V132" s="16">
        <v>7.5300000000000006E-2</v>
      </c>
      <c r="W132" s="18">
        <v>0.1239</v>
      </c>
      <c r="X132" s="17">
        <v>0</v>
      </c>
      <c r="Y132" s="17">
        <v>0.03</v>
      </c>
      <c r="Z132" s="17">
        <v>0.05</v>
      </c>
    </row>
    <row r="133" spans="1:26" x14ac:dyDescent="0.2">
      <c r="A133" s="15">
        <v>131</v>
      </c>
      <c r="B133" s="45">
        <v>8.3999999999999995E-3</v>
      </c>
      <c r="C133" s="16">
        <v>1.34E-2</v>
      </c>
      <c r="D133" s="16">
        <v>1.84E-2</v>
      </c>
      <c r="E133" s="16">
        <v>2.76E-2</v>
      </c>
      <c r="F133" s="16">
        <v>3.6799999999999999E-2</v>
      </c>
      <c r="G133" s="16">
        <v>4.5999999999999999E-2</v>
      </c>
      <c r="H133" s="16">
        <v>5.5100000000000003E-2</v>
      </c>
      <c r="I133" s="16">
        <v>6.4299999999999996E-2</v>
      </c>
      <c r="J133" s="16">
        <v>7.3499999999999996E-2</v>
      </c>
      <c r="K133" s="16">
        <v>8.2699999999999996E-2</v>
      </c>
      <c r="L133" s="16">
        <v>9.1899999999999996E-2</v>
      </c>
      <c r="M133" s="16">
        <v>0.1011</v>
      </c>
      <c r="N133" s="16">
        <v>0.1103</v>
      </c>
      <c r="O133" s="16">
        <v>0.1195</v>
      </c>
      <c r="P133" s="16">
        <v>0.12870000000000001</v>
      </c>
      <c r="Q133" s="16">
        <v>0.13789999999999999</v>
      </c>
      <c r="R133" s="16">
        <v>0.14710000000000001</v>
      </c>
      <c r="S133" s="16">
        <v>0.15629999999999999</v>
      </c>
      <c r="T133" s="16">
        <v>0.16539999999999999</v>
      </c>
      <c r="U133" s="16">
        <v>0.17460000000000001</v>
      </c>
      <c r="V133" s="16">
        <v>0.18379999999999999</v>
      </c>
      <c r="W133" s="18">
        <v>0.2467</v>
      </c>
      <c r="X133" s="17">
        <v>0</v>
      </c>
      <c r="Y133" s="17">
        <v>0.03</v>
      </c>
      <c r="Z133" s="17">
        <v>0.05</v>
      </c>
    </row>
    <row r="134" spans="1:26" x14ac:dyDescent="0.2">
      <c r="A134" s="15">
        <v>132</v>
      </c>
      <c r="B134" s="19">
        <v>-3.3E-3</v>
      </c>
      <c r="C134" s="16">
        <v>1.6999999999999999E-3</v>
      </c>
      <c r="D134" s="16">
        <v>6.7000000000000002E-3</v>
      </c>
      <c r="E134" s="16">
        <v>1.01E-2</v>
      </c>
      <c r="F134" s="16">
        <v>1.35E-2</v>
      </c>
      <c r="G134" s="16">
        <v>1.6799999999999999E-2</v>
      </c>
      <c r="H134" s="16">
        <v>2.0199999999999999E-2</v>
      </c>
      <c r="I134" s="16">
        <v>2.3599999999999999E-2</v>
      </c>
      <c r="J134" s="16">
        <v>2.69E-2</v>
      </c>
      <c r="K134" s="16">
        <v>3.0300000000000001E-2</v>
      </c>
      <c r="L134" s="16">
        <v>3.3700000000000001E-2</v>
      </c>
      <c r="M134" s="16">
        <v>3.6999999999999998E-2</v>
      </c>
      <c r="N134" s="16">
        <v>4.0399999999999998E-2</v>
      </c>
      <c r="O134" s="16">
        <v>4.3799999999999999E-2</v>
      </c>
      <c r="P134" s="16">
        <v>4.7100000000000003E-2</v>
      </c>
      <c r="Q134" s="16">
        <v>5.0500000000000003E-2</v>
      </c>
      <c r="R134" s="16">
        <v>5.3900000000000003E-2</v>
      </c>
      <c r="S134" s="16">
        <v>5.7200000000000001E-2</v>
      </c>
      <c r="T134" s="16">
        <v>6.0600000000000001E-2</v>
      </c>
      <c r="U134" s="16">
        <v>6.4000000000000001E-2</v>
      </c>
      <c r="V134" s="16">
        <v>6.7299999999999999E-2</v>
      </c>
      <c r="W134" s="18">
        <v>0.1459</v>
      </c>
      <c r="X134" s="17">
        <v>0</v>
      </c>
      <c r="Y134" s="17">
        <v>0.03</v>
      </c>
      <c r="Z134" s="17">
        <v>0.05</v>
      </c>
    </row>
    <row r="135" spans="1:26" x14ac:dyDescent="0.2">
      <c r="A135" s="15">
        <v>133</v>
      </c>
      <c r="B135" s="19">
        <v>-1.32E-2</v>
      </c>
      <c r="C135" s="19">
        <v>-8.2000000000000007E-3</v>
      </c>
      <c r="D135" s="16">
        <v>8.9999999999999993E-3</v>
      </c>
      <c r="E135" s="16">
        <v>1.35E-2</v>
      </c>
      <c r="F135" s="16">
        <v>1.7999999999999999E-2</v>
      </c>
      <c r="G135" s="16">
        <v>2.2499999999999999E-2</v>
      </c>
      <c r="H135" s="16">
        <v>2.7E-2</v>
      </c>
      <c r="I135" s="16">
        <v>3.15E-2</v>
      </c>
      <c r="J135" s="16">
        <v>3.5999999999999997E-2</v>
      </c>
      <c r="K135" s="16">
        <v>4.0500000000000001E-2</v>
      </c>
      <c r="L135" s="16">
        <v>4.4999999999999998E-2</v>
      </c>
      <c r="M135" s="16">
        <v>4.9500000000000002E-2</v>
      </c>
      <c r="N135" s="16">
        <v>5.3999999999999999E-2</v>
      </c>
      <c r="O135" s="16">
        <v>5.8500000000000003E-2</v>
      </c>
      <c r="P135" s="16">
        <v>6.3E-2</v>
      </c>
      <c r="Q135" s="16">
        <v>6.7500000000000004E-2</v>
      </c>
      <c r="R135" s="16">
        <v>7.1999999999999995E-2</v>
      </c>
      <c r="S135" s="16">
        <v>7.6499999999999999E-2</v>
      </c>
      <c r="T135" s="16">
        <v>8.1000000000000003E-2</v>
      </c>
      <c r="U135" s="16">
        <v>8.5500000000000007E-2</v>
      </c>
      <c r="V135" s="16">
        <v>0.09</v>
      </c>
      <c r="W135" s="18">
        <v>0.11509999999999999</v>
      </c>
      <c r="X135" s="17">
        <v>0</v>
      </c>
      <c r="Y135" s="17">
        <v>0.03</v>
      </c>
      <c r="Z135" s="17">
        <v>0.05</v>
      </c>
    </row>
    <row r="136" spans="1:26" x14ac:dyDescent="0.2">
      <c r="A136" s="15">
        <v>134</v>
      </c>
      <c r="B136" s="45">
        <v>1.34E-2</v>
      </c>
      <c r="C136" s="16">
        <v>1.84E-2</v>
      </c>
      <c r="D136" s="16">
        <v>2.1999999999999999E-2</v>
      </c>
      <c r="E136" s="16">
        <v>3.3000000000000002E-2</v>
      </c>
      <c r="F136" s="16">
        <v>4.3999999999999997E-2</v>
      </c>
      <c r="G136" s="16">
        <v>5.5E-2</v>
      </c>
      <c r="H136" s="16">
        <v>6.6000000000000003E-2</v>
      </c>
      <c r="I136" s="16">
        <v>7.6999999999999999E-2</v>
      </c>
      <c r="J136" s="16">
        <v>8.7999999999999995E-2</v>
      </c>
      <c r="K136" s="16">
        <v>9.9000000000000005E-2</v>
      </c>
      <c r="L136" s="16">
        <v>0.11</v>
      </c>
      <c r="M136" s="16">
        <v>0.121</v>
      </c>
      <c r="N136" s="16">
        <v>0.13200000000000001</v>
      </c>
      <c r="O136" s="16">
        <v>0.14299999999999999</v>
      </c>
      <c r="P136" s="16">
        <v>0.154</v>
      </c>
      <c r="Q136" s="16">
        <v>0.16500000000000001</v>
      </c>
      <c r="R136" s="16">
        <v>0.17599999999999999</v>
      </c>
      <c r="S136" s="16">
        <v>0.187</v>
      </c>
      <c r="T136" s="16">
        <v>0.19800000000000001</v>
      </c>
      <c r="U136" s="16">
        <v>0.20899999999999999</v>
      </c>
      <c r="V136" s="16">
        <v>0.22</v>
      </c>
      <c r="W136" s="18">
        <v>-5.9900000000000002E-2</v>
      </c>
      <c r="X136" s="17">
        <v>0</v>
      </c>
      <c r="Y136" s="17">
        <v>0.03</v>
      </c>
      <c r="Z136" s="17">
        <v>0.05</v>
      </c>
    </row>
    <row r="137" spans="1:26" x14ac:dyDescent="0.2">
      <c r="A137" s="15">
        <v>135</v>
      </c>
      <c r="B137" s="45">
        <v>1.0999999999999999E-2</v>
      </c>
      <c r="C137" s="16">
        <v>1.6E-2</v>
      </c>
      <c r="D137" s="16">
        <v>1.7500000000000002E-2</v>
      </c>
      <c r="E137" s="16">
        <v>2.6200000000000001E-2</v>
      </c>
      <c r="F137" s="16">
        <v>3.5000000000000003E-2</v>
      </c>
      <c r="G137" s="16">
        <v>4.3700000000000003E-2</v>
      </c>
      <c r="H137" s="16">
        <v>5.2499999999999998E-2</v>
      </c>
      <c r="I137" s="16">
        <v>6.1199999999999997E-2</v>
      </c>
      <c r="J137" s="16">
        <v>7.0000000000000007E-2</v>
      </c>
      <c r="K137" s="16">
        <v>7.8799999999999995E-2</v>
      </c>
      <c r="L137" s="16">
        <v>8.7499999999999994E-2</v>
      </c>
      <c r="M137" s="16">
        <v>9.6299999999999997E-2</v>
      </c>
      <c r="N137" s="16">
        <v>0.105</v>
      </c>
      <c r="O137" s="16">
        <v>0.1138</v>
      </c>
      <c r="P137" s="16">
        <v>0.1225</v>
      </c>
      <c r="Q137" s="16">
        <v>0.1313</v>
      </c>
      <c r="R137" s="16">
        <v>0.14000000000000001</v>
      </c>
      <c r="S137" s="16">
        <v>0.1487</v>
      </c>
      <c r="T137" s="16">
        <v>0.1575</v>
      </c>
      <c r="U137" s="16">
        <v>0.1663</v>
      </c>
      <c r="V137" s="16">
        <v>0.17499999999999999</v>
      </c>
      <c r="W137" s="18">
        <v>0.47289999999999999</v>
      </c>
      <c r="X137" s="17">
        <v>0</v>
      </c>
      <c r="Y137" s="17">
        <v>0.03</v>
      </c>
      <c r="Z137" s="17">
        <v>0.05</v>
      </c>
    </row>
    <row r="138" spans="1:26" x14ac:dyDescent="0.2">
      <c r="A138" s="15">
        <v>136</v>
      </c>
      <c r="B138" s="19">
        <v>-7.4999999999999997E-3</v>
      </c>
      <c r="C138" s="19">
        <v>-2.5000000000000001E-3</v>
      </c>
      <c r="D138" s="19">
        <v>-9.2999999999999992E-3</v>
      </c>
      <c r="E138" s="19">
        <v>-1.4E-2</v>
      </c>
      <c r="F138" s="19">
        <v>-1.8700000000000001E-2</v>
      </c>
      <c r="G138" s="19">
        <v>-2.3300000000000001E-2</v>
      </c>
      <c r="H138" s="19">
        <v>-2.8000000000000001E-2</v>
      </c>
      <c r="I138" s="19">
        <v>-3.27E-2</v>
      </c>
      <c r="J138" s="19">
        <v>-3.73E-2</v>
      </c>
      <c r="K138" s="19">
        <v>-4.2000000000000003E-2</v>
      </c>
      <c r="L138" s="19">
        <v>-4.6699999999999998E-2</v>
      </c>
      <c r="M138" s="19">
        <v>-5.1299999999999998E-2</v>
      </c>
      <c r="N138" s="19">
        <v>-5.6000000000000001E-2</v>
      </c>
      <c r="O138" s="19">
        <v>-6.0699999999999997E-2</v>
      </c>
      <c r="P138" s="19">
        <v>-6.5299999999999997E-2</v>
      </c>
      <c r="Q138" s="19">
        <v>-7.0000000000000007E-2</v>
      </c>
      <c r="R138" s="19">
        <v>-7.4700000000000003E-2</v>
      </c>
      <c r="S138" s="19">
        <v>-7.9299999999999995E-2</v>
      </c>
      <c r="T138" s="19">
        <v>-8.4000000000000005E-2</v>
      </c>
      <c r="U138" s="19">
        <v>-8.8700000000000001E-2</v>
      </c>
      <c r="V138" s="19">
        <v>-9.3299999999999994E-2</v>
      </c>
      <c r="W138" s="18">
        <v>0.2288</v>
      </c>
      <c r="X138" s="17">
        <v>0</v>
      </c>
      <c r="Y138" s="17">
        <v>0.03</v>
      </c>
      <c r="Z138" s="17">
        <v>0.05</v>
      </c>
    </row>
    <row r="139" spans="1:26" x14ac:dyDescent="0.2">
      <c r="A139" s="15">
        <v>137</v>
      </c>
      <c r="B139" s="19">
        <v>-1.8100000000000002E-2</v>
      </c>
      <c r="C139" s="19">
        <v>-1.3100000000000001E-2</v>
      </c>
      <c r="D139" s="19">
        <v>-1.4200000000000001E-2</v>
      </c>
      <c r="E139" s="19">
        <v>-2.1299999999999999E-2</v>
      </c>
      <c r="F139" s="19">
        <v>-2.8299999999999999E-2</v>
      </c>
      <c r="G139" s="19">
        <v>-3.5400000000000001E-2</v>
      </c>
      <c r="H139" s="19">
        <v>-4.2500000000000003E-2</v>
      </c>
      <c r="I139" s="19">
        <v>-4.9599999999999998E-2</v>
      </c>
      <c r="J139" s="19">
        <v>-5.67E-2</v>
      </c>
      <c r="K139" s="19">
        <v>-6.3799999999999996E-2</v>
      </c>
      <c r="L139" s="19">
        <v>-7.0800000000000002E-2</v>
      </c>
      <c r="M139" s="19">
        <v>-7.7899999999999997E-2</v>
      </c>
      <c r="N139" s="19">
        <v>-8.5000000000000006E-2</v>
      </c>
      <c r="O139" s="19">
        <v>-9.2100000000000001E-2</v>
      </c>
      <c r="P139" s="19">
        <v>-9.9199999999999997E-2</v>
      </c>
      <c r="Q139" s="19">
        <v>-0.10630000000000001</v>
      </c>
      <c r="R139" s="19">
        <v>-0.1133</v>
      </c>
      <c r="S139" s="19">
        <v>-0.12039999999999999</v>
      </c>
      <c r="T139" s="19">
        <v>-0.1275</v>
      </c>
      <c r="U139" s="19">
        <v>-0.1346</v>
      </c>
      <c r="V139" s="19">
        <v>-0.14169999999999999</v>
      </c>
      <c r="W139" s="18">
        <v>2.3E-2</v>
      </c>
      <c r="X139" s="17">
        <v>0</v>
      </c>
      <c r="Y139" s="17">
        <v>0.03</v>
      </c>
      <c r="Z139" s="17">
        <v>0.05</v>
      </c>
    </row>
    <row r="140" spans="1:26" x14ac:dyDescent="0.2">
      <c r="A140" s="15">
        <v>138</v>
      </c>
      <c r="B140" s="19">
        <v>-3.6999999999999998E-2</v>
      </c>
      <c r="C140" s="19">
        <v>-3.1E-2</v>
      </c>
      <c r="D140" s="19">
        <v>-2.7E-2</v>
      </c>
      <c r="E140" s="19">
        <v>-4.0500000000000001E-2</v>
      </c>
      <c r="F140" s="19">
        <v>-5.3900000000000003E-2</v>
      </c>
      <c r="G140" s="19">
        <v>-6.7400000000000002E-2</v>
      </c>
      <c r="H140" s="19">
        <v>-8.09E-2</v>
      </c>
      <c r="I140" s="19">
        <v>-9.4399999999999998E-2</v>
      </c>
      <c r="J140" s="19">
        <v>-0.1079</v>
      </c>
      <c r="K140" s="19">
        <v>-0.12139999999999999</v>
      </c>
      <c r="L140" s="19">
        <v>-0.1348</v>
      </c>
      <c r="M140" s="19">
        <v>-0.14829999999999999</v>
      </c>
      <c r="N140" s="19">
        <v>-0.1618</v>
      </c>
      <c r="O140" s="19">
        <v>-0.17530000000000001</v>
      </c>
      <c r="P140" s="19">
        <v>-0.1888</v>
      </c>
      <c r="Q140" s="19">
        <v>-0.20230000000000001</v>
      </c>
      <c r="R140" s="19">
        <v>-0.2157</v>
      </c>
      <c r="S140" s="19">
        <v>-0.22919999999999999</v>
      </c>
      <c r="T140" s="19">
        <v>-0.2427</v>
      </c>
      <c r="U140" s="19">
        <v>-0.25619999999999998</v>
      </c>
      <c r="V140" s="19">
        <v>-0.2697</v>
      </c>
      <c r="W140" s="18">
        <v>-0.12709999999999999</v>
      </c>
      <c r="X140" s="17">
        <v>0</v>
      </c>
      <c r="Y140" s="17">
        <v>0.03</v>
      </c>
      <c r="Z140" s="17">
        <v>0.05</v>
      </c>
    </row>
    <row r="141" spans="1:26" x14ac:dyDescent="0.2">
      <c r="A141" s="15">
        <v>139</v>
      </c>
      <c r="B141" s="19">
        <v>-2.0299999999999999E-2</v>
      </c>
      <c r="C141" s="19">
        <v>-1.5299999999999999E-2</v>
      </c>
      <c r="D141" s="16">
        <v>1.52E-2</v>
      </c>
      <c r="E141" s="16">
        <v>2.2800000000000001E-2</v>
      </c>
      <c r="F141" s="16">
        <v>3.0300000000000001E-2</v>
      </c>
      <c r="G141" s="16">
        <v>3.7900000000000003E-2</v>
      </c>
      <c r="H141" s="16">
        <v>4.5499999999999999E-2</v>
      </c>
      <c r="I141" s="16">
        <v>5.3100000000000001E-2</v>
      </c>
      <c r="J141" s="16">
        <v>6.0699999999999997E-2</v>
      </c>
      <c r="K141" s="16">
        <v>6.83E-2</v>
      </c>
      <c r="L141" s="16">
        <v>7.5800000000000006E-2</v>
      </c>
      <c r="M141" s="16">
        <v>8.3400000000000002E-2</v>
      </c>
      <c r="N141" s="16">
        <v>9.0999999999999998E-2</v>
      </c>
      <c r="O141" s="16">
        <v>9.8599999999999993E-2</v>
      </c>
      <c r="P141" s="16">
        <v>0.1062</v>
      </c>
      <c r="Q141" s="16">
        <v>0.1138</v>
      </c>
      <c r="R141" s="16">
        <v>0.12130000000000001</v>
      </c>
      <c r="S141" s="16">
        <v>0.12889999999999999</v>
      </c>
      <c r="T141" s="16">
        <v>0.13650000000000001</v>
      </c>
      <c r="U141" s="16">
        <v>0.14410000000000001</v>
      </c>
      <c r="V141" s="16">
        <v>0.1517</v>
      </c>
      <c r="W141" s="18">
        <v>0.37469999999999998</v>
      </c>
      <c r="X141" s="17">
        <v>0</v>
      </c>
      <c r="Y141" s="17">
        <v>0.03</v>
      </c>
      <c r="Z141" s="17">
        <v>0.05</v>
      </c>
    </row>
    <row r="142" spans="1:26" x14ac:dyDescent="0.2">
      <c r="A142" s="15">
        <v>140</v>
      </c>
      <c r="B142" s="19">
        <v>-5.0000000000000001E-3</v>
      </c>
      <c r="C142" s="16">
        <v>0</v>
      </c>
      <c r="D142" s="16">
        <v>8.6999999999999994E-3</v>
      </c>
      <c r="E142" s="16">
        <v>1.2999999999999999E-2</v>
      </c>
      <c r="F142" s="16">
        <v>1.7299999999999999E-2</v>
      </c>
      <c r="G142" s="16">
        <v>2.1700000000000001E-2</v>
      </c>
      <c r="H142" s="16">
        <v>2.5999999999999999E-2</v>
      </c>
      <c r="I142" s="16">
        <v>3.0300000000000001E-2</v>
      </c>
      <c r="J142" s="16">
        <v>3.4700000000000002E-2</v>
      </c>
      <c r="K142" s="16">
        <v>3.9E-2</v>
      </c>
      <c r="L142" s="16">
        <v>4.3299999999999998E-2</v>
      </c>
      <c r="M142" s="16">
        <v>4.7699999999999999E-2</v>
      </c>
      <c r="N142" s="16">
        <v>5.1999999999999998E-2</v>
      </c>
      <c r="O142" s="16">
        <v>5.6300000000000003E-2</v>
      </c>
      <c r="P142" s="16">
        <v>6.0699999999999997E-2</v>
      </c>
      <c r="Q142" s="16">
        <v>6.5000000000000002E-2</v>
      </c>
      <c r="R142" s="16">
        <v>6.93E-2</v>
      </c>
      <c r="S142" s="16">
        <v>7.3700000000000002E-2</v>
      </c>
      <c r="T142" s="16">
        <v>7.8E-2</v>
      </c>
      <c r="U142" s="16">
        <v>8.2299999999999998E-2</v>
      </c>
      <c r="V142" s="16">
        <v>8.6699999999999999E-2</v>
      </c>
      <c r="W142" s="18">
        <v>8.0600000000000005E-2</v>
      </c>
      <c r="X142" s="17">
        <v>0</v>
      </c>
      <c r="Y142" s="17">
        <v>0.03</v>
      </c>
      <c r="Z142" s="17">
        <v>0.05</v>
      </c>
    </row>
    <row r="143" spans="1:26" x14ac:dyDescent="0.2">
      <c r="A143" s="15">
        <v>141</v>
      </c>
      <c r="B143" s="19">
        <v>-6.4000000000000003E-3</v>
      </c>
      <c r="C143" s="19">
        <v>-1.4E-3</v>
      </c>
      <c r="D143" s="16">
        <v>2.0199999999999999E-2</v>
      </c>
      <c r="E143" s="16">
        <v>3.0300000000000001E-2</v>
      </c>
      <c r="F143" s="16">
        <v>4.0300000000000002E-2</v>
      </c>
      <c r="G143" s="16">
        <v>5.04E-2</v>
      </c>
      <c r="H143" s="16">
        <v>6.0499999999999998E-2</v>
      </c>
      <c r="I143" s="16">
        <v>7.0599999999999996E-2</v>
      </c>
      <c r="J143" s="16">
        <v>8.0699999999999994E-2</v>
      </c>
      <c r="K143" s="16">
        <v>9.0800000000000006E-2</v>
      </c>
      <c r="L143" s="16">
        <v>0.1008</v>
      </c>
      <c r="M143" s="16">
        <v>0.1109</v>
      </c>
      <c r="N143" s="16">
        <v>0.121</v>
      </c>
      <c r="O143" s="16">
        <v>0.13109999999999999</v>
      </c>
      <c r="P143" s="16">
        <v>0.14119999999999999</v>
      </c>
      <c r="Q143" s="16">
        <v>0.15129999999999999</v>
      </c>
      <c r="R143" s="16">
        <v>0.1613</v>
      </c>
      <c r="S143" s="16">
        <v>0.1714</v>
      </c>
      <c r="T143" s="16">
        <v>0.18149999999999999</v>
      </c>
      <c r="U143" s="16">
        <v>0.19159999999999999</v>
      </c>
      <c r="V143" s="16">
        <v>0.20169999999999999</v>
      </c>
      <c r="W143" s="18">
        <v>-3.9100000000000003E-2</v>
      </c>
      <c r="X143" s="17">
        <v>0</v>
      </c>
      <c r="Y143" s="17">
        <v>0.03</v>
      </c>
      <c r="Z143" s="17">
        <v>0.05</v>
      </c>
    </row>
    <row r="144" spans="1:26" x14ac:dyDescent="0.2">
      <c r="A144" s="15">
        <v>142</v>
      </c>
      <c r="B144" s="19">
        <v>-5.7000000000000002E-3</v>
      </c>
      <c r="C144" s="19">
        <v>-6.9999999999999999E-4</v>
      </c>
      <c r="D144" s="16">
        <v>1.6799999999999999E-2</v>
      </c>
      <c r="E144" s="16">
        <v>2.52E-2</v>
      </c>
      <c r="F144" s="16">
        <v>3.3700000000000001E-2</v>
      </c>
      <c r="G144" s="16">
        <v>4.2099999999999999E-2</v>
      </c>
      <c r="H144" s="16">
        <v>5.0500000000000003E-2</v>
      </c>
      <c r="I144" s="16">
        <v>5.8900000000000001E-2</v>
      </c>
      <c r="J144" s="16">
        <v>6.7299999999999999E-2</v>
      </c>
      <c r="K144" s="16">
        <v>7.5700000000000003E-2</v>
      </c>
      <c r="L144" s="16">
        <v>8.4199999999999997E-2</v>
      </c>
      <c r="M144" s="16">
        <v>9.2600000000000002E-2</v>
      </c>
      <c r="N144" s="16">
        <v>0.10100000000000001</v>
      </c>
      <c r="O144" s="16">
        <v>0.1094</v>
      </c>
      <c r="P144" s="16">
        <v>0.1178</v>
      </c>
      <c r="Q144" s="16">
        <v>0.12620000000000001</v>
      </c>
      <c r="R144" s="16">
        <v>0.13469999999999999</v>
      </c>
      <c r="S144" s="16">
        <v>0.1431</v>
      </c>
      <c r="T144" s="16">
        <v>0.1515</v>
      </c>
      <c r="U144" s="16">
        <v>0.15989999999999999</v>
      </c>
      <c r="V144" s="16">
        <v>0.16830000000000001</v>
      </c>
      <c r="W144" s="18">
        <v>0.2326</v>
      </c>
      <c r="X144" s="17">
        <v>0</v>
      </c>
      <c r="Y144" s="17">
        <v>0.03</v>
      </c>
      <c r="Z144" s="17">
        <v>0.05</v>
      </c>
    </row>
    <row r="145" spans="1:26" x14ac:dyDescent="0.2">
      <c r="A145" s="15">
        <v>143</v>
      </c>
      <c r="B145" s="45">
        <v>2.3E-3</v>
      </c>
      <c r="C145" s="16">
        <v>7.3000000000000001E-3</v>
      </c>
      <c r="D145" s="16">
        <v>1.6299999999999999E-2</v>
      </c>
      <c r="E145" s="16">
        <v>2.4500000000000001E-2</v>
      </c>
      <c r="F145" s="16">
        <v>3.27E-2</v>
      </c>
      <c r="G145" s="16">
        <v>4.0800000000000003E-2</v>
      </c>
      <c r="H145" s="16">
        <v>4.9000000000000002E-2</v>
      </c>
      <c r="I145" s="16">
        <v>5.7200000000000001E-2</v>
      </c>
      <c r="J145" s="16">
        <v>6.5299999999999997E-2</v>
      </c>
      <c r="K145" s="16">
        <v>7.3499999999999996E-2</v>
      </c>
      <c r="L145" s="16">
        <v>8.1699999999999995E-2</v>
      </c>
      <c r="M145" s="16">
        <v>8.9800000000000005E-2</v>
      </c>
      <c r="N145" s="16">
        <v>9.8000000000000004E-2</v>
      </c>
      <c r="O145" s="16">
        <v>0.1062</v>
      </c>
      <c r="P145" s="16">
        <v>0.1143</v>
      </c>
      <c r="Q145" s="16">
        <v>0.1225</v>
      </c>
      <c r="R145" s="16">
        <v>0.13070000000000001</v>
      </c>
      <c r="S145" s="16">
        <v>0.13880000000000001</v>
      </c>
      <c r="T145" s="16">
        <v>0.14699999999999999</v>
      </c>
      <c r="U145" s="16">
        <v>0.1552</v>
      </c>
      <c r="V145" s="16">
        <v>0.1633</v>
      </c>
      <c r="W145" s="18">
        <v>-0.11650000000000001</v>
      </c>
      <c r="X145" s="17">
        <v>0</v>
      </c>
      <c r="Y145" s="17">
        <v>0.03</v>
      </c>
      <c r="Z145" s="17">
        <v>0.05</v>
      </c>
    </row>
    <row r="146" spans="1:26" x14ac:dyDescent="0.2">
      <c r="A146" s="15">
        <v>144</v>
      </c>
      <c r="B146" s="45">
        <v>1.2500000000000001E-2</v>
      </c>
      <c r="C146" s="16">
        <v>1.7500000000000002E-2</v>
      </c>
      <c r="D146" s="19">
        <v>-4.2200000000000001E-2</v>
      </c>
      <c r="E146" s="19">
        <v>-6.3299999999999995E-2</v>
      </c>
      <c r="F146" s="19">
        <v>-8.43E-2</v>
      </c>
      <c r="G146" s="19">
        <v>-0.10539999999999999</v>
      </c>
      <c r="H146" s="19">
        <v>-0.1265</v>
      </c>
      <c r="I146" s="19">
        <v>-0.14760000000000001</v>
      </c>
      <c r="J146" s="19">
        <v>-0.16869999999999999</v>
      </c>
      <c r="K146" s="19">
        <v>-0.1898</v>
      </c>
      <c r="L146" s="19">
        <v>-0.21079999999999999</v>
      </c>
      <c r="M146" s="19">
        <v>-0.2319</v>
      </c>
      <c r="N146" s="19">
        <v>-0.253</v>
      </c>
      <c r="O146" s="19">
        <v>-0.27410000000000001</v>
      </c>
      <c r="P146" s="19">
        <v>-0.29520000000000002</v>
      </c>
      <c r="Q146" s="19">
        <v>-0.31630000000000003</v>
      </c>
      <c r="R146" s="19">
        <v>-0.33729999999999999</v>
      </c>
      <c r="S146" s="19">
        <v>-0.3584</v>
      </c>
      <c r="T146" s="19">
        <v>-0.3795</v>
      </c>
      <c r="U146" s="19">
        <v>-0.40060000000000001</v>
      </c>
      <c r="V146" s="19">
        <v>-0.42170000000000002</v>
      </c>
      <c r="W146" s="18">
        <v>0.20319999999999999</v>
      </c>
      <c r="X146" s="17">
        <v>0</v>
      </c>
      <c r="Y146" s="17">
        <v>0.03</v>
      </c>
      <c r="Z146" s="17">
        <v>0.05</v>
      </c>
    </row>
    <row r="147" spans="1:26" x14ac:dyDescent="0.2">
      <c r="A147" s="15">
        <v>145</v>
      </c>
      <c r="B147" s="19">
        <v>6.0000000000000001E-3</v>
      </c>
      <c r="C147" s="16">
        <v>1.0999999999999999E-2</v>
      </c>
      <c r="D147" s="16">
        <v>2.1999999999999999E-2</v>
      </c>
      <c r="E147" s="16">
        <v>3.3000000000000002E-2</v>
      </c>
      <c r="F147" s="16">
        <v>4.3999999999999997E-2</v>
      </c>
      <c r="G147" s="16">
        <v>5.5E-2</v>
      </c>
      <c r="H147" s="16">
        <v>6.6000000000000003E-2</v>
      </c>
      <c r="I147" s="16">
        <v>7.6999999999999999E-2</v>
      </c>
      <c r="J147" s="16">
        <v>8.7999999999999995E-2</v>
      </c>
      <c r="K147" s="16">
        <v>9.9000000000000005E-2</v>
      </c>
      <c r="L147" s="16">
        <v>0.11</v>
      </c>
      <c r="M147" s="16">
        <v>0.121</v>
      </c>
      <c r="N147" s="16">
        <v>0.13200000000000001</v>
      </c>
      <c r="O147" s="16">
        <v>0.14299999999999999</v>
      </c>
      <c r="P147" s="16">
        <v>0.154</v>
      </c>
      <c r="Q147" s="16">
        <v>0.16500000000000001</v>
      </c>
      <c r="R147" s="16">
        <v>0.17599999999999999</v>
      </c>
      <c r="S147" s="16">
        <v>0.187</v>
      </c>
      <c r="T147" s="16">
        <v>0.19800000000000001</v>
      </c>
      <c r="U147" s="16">
        <v>0.20899999999999999</v>
      </c>
      <c r="V147" s="16">
        <v>0.22</v>
      </c>
      <c r="W147" s="18">
        <v>0.1167</v>
      </c>
      <c r="X147" s="17">
        <v>0</v>
      </c>
      <c r="Y147" s="17">
        <v>0.03</v>
      </c>
      <c r="Z147" s="17">
        <v>0.05</v>
      </c>
    </row>
    <row r="148" spans="1:26" x14ac:dyDescent="0.2">
      <c r="A148" s="15">
        <v>146</v>
      </c>
      <c r="B148" s="19">
        <v>-2.1700000000000001E-2</v>
      </c>
      <c r="C148" s="19">
        <v>-1.67E-2</v>
      </c>
      <c r="D148" s="16">
        <v>8.6999999999999994E-3</v>
      </c>
      <c r="E148" s="16">
        <v>1.2999999999999999E-2</v>
      </c>
      <c r="F148" s="16">
        <v>1.7299999999999999E-2</v>
      </c>
      <c r="G148" s="16">
        <v>2.1700000000000001E-2</v>
      </c>
      <c r="H148" s="16">
        <v>2.5999999999999999E-2</v>
      </c>
      <c r="I148" s="16">
        <v>3.0300000000000001E-2</v>
      </c>
      <c r="J148" s="16">
        <v>3.4700000000000002E-2</v>
      </c>
      <c r="K148" s="16">
        <v>3.9E-2</v>
      </c>
      <c r="L148" s="16">
        <v>4.3299999999999998E-2</v>
      </c>
      <c r="M148" s="16">
        <v>4.7699999999999999E-2</v>
      </c>
      <c r="N148" s="16">
        <v>5.1999999999999998E-2</v>
      </c>
      <c r="O148" s="16">
        <v>5.6300000000000003E-2</v>
      </c>
      <c r="P148" s="16">
        <v>6.0699999999999997E-2</v>
      </c>
      <c r="Q148" s="16">
        <v>6.5000000000000002E-2</v>
      </c>
      <c r="R148" s="16">
        <v>6.93E-2</v>
      </c>
      <c r="S148" s="16">
        <v>7.3700000000000002E-2</v>
      </c>
      <c r="T148" s="16">
        <v>7.8E-2</v>
      </c>
      <c r="U148" s="16">
        <v>8.2299999999999998E-2</v>
      </c>
      <c r="V148" s="16">
        <v>8.6699999999999999E-2</v>
      </c>
      <c r="W148" s="18">
        <v>9.4399999999999998E-2</v>
      </c>
      <c r="X148" s="17">
        <v>0</v>
      </c>
      <c r="Y148" s="17">
        <v>0.03</v>
      </c>
      <c r="Z148" s="17">
        <v>0.05</v>
      </c>
    </row>
    <row r="149" spans="1:26" x14ac:dyDescent="0.2">
      <c r="A149" s="15">
        <v>147</v>
      </c>
      <c r="B149" s="19">
        <v>-2.5999999999999999E-3</v>
      </c>
      <c r="C149" s="16">
        <v>2.3999999999999998E-3</v>
      </c>
      <c r="D149" s="16">
        <v>7.4000000000000003E-3</v>
      </c>
      <c r="E149" s="16">
        <v>1.11E-2</v>
      </c>
      <c r="F149" s="16">
        <v>1.49E-2</v>
      </c>
      <c r="G149" s="16">
        <v>1.8599999999999998E-2</v>
      </c>
      <c r="H149" s="16">
        <v>2.23E-2</v>
      </c>
      <c r="I149" s="16">
        <v>2.5999999999999999E-2</v>
      </c>
      <c r="J149" s="16">
        <v>2.9700000000000001E-2</v>
      </c>
      <c r="K149" s="16">
        <v>3.3399999999999999E-2</v>
      </c>
      <c r="L149" s="16">
        <v>3.7199999999999997E-2</v>
      </c>
      <c r="M149" s="16">
        <v>4.0899999999999999E-2</v>
      </c>
      <c r="N149" s="16">
        <v>4.4600000000000001E-2</v>
      </c>
      <c r="O149" s="16">
        <v>4.8300000000000003E-2</v>
      </c>
      <c r="P149" s="16">
        <v>5.1999999999999998E-2</v>
      </c>
      <c r="Q149" s="16">
        <v>5.57E-2</v>
      </c>
      <c r="R149" s="16">
        <v>5.9499999999999997E-2</v>
      </c>
      <c r="S149" s="16">
        <v>6.3200000000000006E-2</v>
      </c>
      <c r="T149" s="16">
        <v>6.6900000000000001E-2</v>
      </c>
      <c r="U149" s="16">
        <v>7.0599999999999996E-2</v>
      </c>
      <c r="V149" s="16">
        <v>7.4300000000000005E-2</v>
      </c>
      <c r="W149" s="18">
        <v>-0.128</v>
      </c>
      <c r="X149" s="17">
        <v>0</v>
      </c>
      <c r="Y149" s="17">
        <v>0.03</v>
      </c>
      <c r="Z149" s="17">
        <v>0.05</v>
      </c>
    </row>
    <row r="150" spans="1:26" x14ac:dyDescent="0.2">
      <c r="A150" s="15">
        <v>148</v>
      </c>
      <c r="B150" s="45">
        <v>1.01E-2</v>
      </c>
      <c r="C150" s="16">
        <v>1.5100000000000001E-2</v>
      </c>
      <c r="D150" s="16">
        <v>2.01E-2</v>
      </c>
      <c r="E150" s="16">
        <v>3.0200000000000001E-2</v>
      </c>
      <c r="F150" s="16">
        <v>4.02E-2</v>
      </c>
      <c r="G150" s="16">
        <v>5.0299999999999997E-2</v>
      </c>
      <c r="H150" s="16">
        <v>6.0400000000000002E-2</v>
      </c>
      <c r="I150" s="16">
        <v>7.0400000000000004E-2</v>
      </c>
      <c r="J150" s="16">
        <v>8.0500000000000002E-2</v>
      </c>
      <c r="K150" s="16">
        <v>9.0499999999999997E-2</v>
      </c>
      <c r="L150" s="16">
        <v>0.10059999999999999</v>
      </c>
      <c r="M150" s="16">
        <v>0.1106</v>
      </c>
      <c r="N150" s="16">
        <v>0.1207</v>
      </c>
      <c r="O150" s="16">
        <v>0.1308</v>
      </c>
      <c r="P150" s="16">
        <v>0.14080000000000001</v>
      </c>
      <c r="Q150" s="16">
        <v>0.15090000000000001</v>
      </c>
      <c r="R150" s="16">
        <v>0.16089999999999999</v>
      </c>
      <c r="S150" s="16">
        <v>0.17100000000000001</v>
      </c>
      <c r="T150" s="16">
        <v>0.18110000000000001</v>
      </c>
      <c r="U150" s="16">
        <v>0.19109999999999999</v>
      </c>
      <c r="V150" s="16">
        <v>0.20119999999999999</v>
      </c>
      <c r="W150" s="18">
        <v>0.19570000000000001</v>
      </c>
      <c r="X150" s="17">
        <v>0</v>
      </c>
      <c r="Y150" s="17">
        <v>0.03</v>
      </c>
      <c r="Z150" s="17">
        <v>0.05</v>
      </c>
    </row>
    <row r="151" spans="1:26" x14ac:dyDescent="0.2">
      <c r="A151" s="15">
        <v>149</v>
      </c>
      <c r="B151" s="45">
        <v>1.35E-2</v>
      </c>
      <c r="C151" s="16">
        <v>1.8499999999999999E-2</v>
      </c>
      <c r="D151" s="16">
        <v>3.8E-3</v>
      </c>
      <c r="E151" s="16">
        <v>5.7000000000000002E-3</v>
      </c>
      <c r="F151" s="16">
        <v>7.7000000000000002E-3</v>
      </c>
      <c r="G151" s="16">
        <v>9.5999999999999992E-3</v>
      </c>
      <c r="H151" s="16">
        <v>1.15E-2</v>
      </c>
      <c r="I151" s="16">
        <v>1.34E-2</v>
      </c>
      <c r="J151" s="16">
        <v>1.5299999999999999E-2</v>
      </c>
      <c r="K151" s="16">
        <v>1.72E-2</v>
      </c>
      <c r="L151" s="16">
        <v>1.9199999999999998E-2</v>
      </c>
      <c r="M151" s="16">
        <v>2.1100000000000001E-2</v>
      </c>
      <c r="N151" s="16">
        <v>2.3E-2</v>
      </c>
      <c r="O151" s="16">
        <v>2.4899999999999999E-2</v>
      </c>
      <c r="P151" s="16">
        <v>2.6800000000000001E-2</v>
      </c>
      <c r="Q151" s="16">
        <v>2.87E-2</v>
      </c>
      <c r="R151" s="16">
        <v>3.0700000000000002E-2</v>
      </c>
      <c r="S151" s="16">
        <v>3.2599999999999997E-2</v>
      </c>
      <c r="T151" s="16">
        <v>3.4500000000000003E-2</v>
      </c>
      <c r="U151" s="16">
        <v>3.6400000000000002E-2</v>
      </c>
      <c r="V151" s="16">
        <v>3.8300000000000001E-2</v>
      </c>
      <c r="W151" s="18">
        <v>8.14E-2</v>
      </c>
      <c r="X151" s="17">
        <v>0</v>
      </c>
      <c r="Y151" s="17">
        <v>0.03</v>
      </c>
      <c r="Z151" s="17">
        <v>0.05</v>
      </c>
    </row>
    <row r="152" spans="1:26" x14ac:dyDescent="0.2">
      <c r="A152" s="15">
        <v>150</v>
      </c>
      <c r="B152" s="45">
        <v>1.89E-2</v>
      </c>
      <c r="C152" s="16">
        <v>2.3699999999999999E-2</v>
      </c>
      <c r="D152" s="16">
        <v>1.0800000000000001E-2</v>
      </c>
      <c r="E152" s="16">
        <v>1.6199999999999999E-2</v>
      </c>
      <c r="F152" s="16">
        <v>2.1700000000000001E-2</v>
      </c>
      <c r="G152" s="16">
        <v>2.7099999999999999E-2</v>
      </c>
      <c r="H152" s="16">
        <v>3.2500000000000001E-2</v>
      </c>
      <c r="I152" s="16">
        <v>3.7900000000000003E-2</v>
      </c>
      <c r="J152" s="16">
        <v>4.3299999999999998E-2</v>
      </c>
      <c r="K152" s="16">
        <v>4.87E-2</v>
      </c>
      <c r="L152" s="16">
        <v>5.4199999999999998E-2</v>
      </c>
      <c r="M152" s="16">
        <v>5.96E-2</v>
      </c>
      <c r="N152" s="16">
        <v>6.5000000000000002E-2</v>
      </c>
      <c r="O152" s="16">
        <v>7.0400000000000004E-2</v>
      </c>
      <c r="P152" s="16">
        <v>7.5800000000000006E-2</v>
      </c>
      <c r="Q152" s="16">
        <v>8.1199999999999994E-2</v>
      </c>
      <c r="R152" s="16">
        <v>8.6699999999999999E-2</v>
      </c>
      <c r="S152" s="16">
        <v>9.2100000000000001E-2</v>
      </c>
      <c r="T152" s="16">
        <v>9.7500000000000003E-2</v>
      </c>
      <c r="U152" s="16">
        <v>0.10290000000000001</v>
      </c>
      <c r="V152" s="16">
        <v>0.10829999999999999</v>
      </c>
      <c r="W152" s="18">
        <v>-0.1052</v>
      </c>
      <c r="X152" s="17">
        <v>0</v>
      </c>
      <c r="Y152" s="17">
        <v>0.03</v>
      </c>
      <c r="Z152" s="17">
        <v>0.05</v>
      </c>
    </row>
    <row r="153" spans="1:26" x14ac:dyDescent="0.2">
      <c r="A153" s="15">
        <v>151</v>
      </c>
      <c r="B153" s="45">
        <v>1.26E-2</v>
      </c>
      <c r="C153" s="16">
        <v>1.7600000000000001E-2</v>
      </c>
      <c r="D153" s="16">
        <v>2.2599999999999999E-2</v>
      </c>
      <c r="E153" s="16">
        <v>3.39E-2</v>
      </c>
      <c r="F153" s="16">
        <v>4.5100000000000001E-2</v>
      </c>
      <c r="G153" s="16">
        <v>5.6399999999999999E-2</v>
      </c>
      <c r="H153" s="16">
        <v>6.7699999999999996E-2</v>
      </c>
      <c r="I153" s="16">
        <v>7.9000000000000001E-2</v>
      </c>
      <c r="J153" s="16">
        <v>9.0300000000000005E-2</v>
      </c>
      <c r="K153" s="16">
        <v>0.1016</v>
      </c>
      <c r="L153" s="16">
        <v>0.1128</v>
      </c>
      <c r="M153" s="16">
        <v>0.1241</v>
      </c>
      <c r="N153" s="16">
        <v>0.13539999999999999</v>
      </c>
      <c r="O153" s="16">
        <v>0.1467</v>
      </c>
      <c r="P153" s="16">
        <v>0.158</v>
      </c>
      <c r="Q153" s="16">
        <v>0.16930000000000001</v>
      </c>
      <c r="R153" s="16">
        <v>0.18049999999999999</v>
      </c>
      <c r="S153" s="16">
        <v>0.1918</v>
      </c>
      <c r="T153" s="16">
        <v>0.2031</v>
      </c>
      <c r="U153" s="16">
        <v>0.21440000000000001</v>
      </c>
      <c r="V153" s="16">
        <v>0.22570000000000001</v>
      </c>
      <c r="W153" s="18">
        <v>-1.9900000000000001E-2</v>
      </c>
      <c r="X153" s="17">
        <v>0</v>
      </c>
      <c r="Y153" s="17">
        <v>0.03</v>
      </c>
      <c r="Z153" s="17">
        <v>0.05</v>
      </c>
    </row>
    <row r="154" spans="1:26" x14ac:dyDescent="0.2">
      <c r="A154" s="15">
        <v>152</v>
      </c>
      <c r="B154" s="45">
        <v>1.77E-2</v>
      </c>
      <c r="C154" s="16">
        <v>2.2700000000000001E-2</v>
      </c>
      <c r="D154" s="16">
        <v>1.4800000000000001E-2</v>
      </c>
      <c r="E154" s="16">
        <v>2.2200000000000001E-2</v>
      </c>
      <c r="F154" s="16">
        <v>2.9700000000000001E-2</v>
      </c>
      <c r="G154" s="16">
        <v>3.7100000000000001E-2</v>
      </c>
      <c r="H154" s="16">
        <v>4.4499999999999998E-2</v>
      </c>
      <c r="I154" s="16">
        <v>5.1900000000000002E-2</v>
      </c>
      <c r="J154" s="16">
        <v>5.9299999999999999E-2</v>
      </c>
      <c r="K154" s="16">
        <v>6.6699999999999995E-2</v>
      </c>
      <c r="L154" s="16">
        <v>7.4200000000000002E-2</v>
      </c>
      <c r="M154" s="16">
        <v>8.1600000000000006E-2</v>
      </c>
      <c r="N154" s="16">
        <v>8.8999999999999996E-2</v>
      </c>
      <c r="O154" s="16">
        <v>9.64E-2</v>
      </c>
      <c r="P154" s="16">
        <v>0.1038</v>
      </c>
      <c r="Q154" s="16">
        <v>0.11119999999999999</v>
      </c>
      <c r="R154" s="16">
        <v>0.1187</v>
      </c>
      <c r="S154" s="16">
        <v>0.12609999999999999</v>
      </c>
      <c r="T154" s="16">
        <v>0.13350000000000001</v>
      </c>
      <c r="U154" s="16">
        <v>0.1409</v>
      </c>
      <c r="V154" s="16">
        <v>0.14829999999999999</v>
      </c>
      <c r="W154" s="18">
        <v>0.1154</v>
      </c>
      <c r="X154" s="17">
        <v>0</v>
      </c>
      <c r="Y154" s="17">
        <v>0.03</v>
      </c>
      <c r="Z154" s="17">
        <v>0.05</v>
      </c>
    </row>
    <row r="155" spans="1:26" x14ac:dyDescent="0.2">
      <c r="A155" s="15">
        <v>153</v>
      </c>
      <c r="B155" s="19">
        <v>2.9100000000000001E-2</v>
      </c>
      <c r="C155" s="16">
        <v>3.4099999999999998E-2</v>
      </c>
      <c r="D155" s="16">
        <v>2.3699999999999999E-2</v>
      </c>
      <c r="E155" s="16">
        <v>3.5499999999999997E-2</v>
      </c>
      <c r="F155" s="16">
        <v>4.7300000000000002E-2</v>
      </c>
      <c r="G155" s="16">
        <v>5.9200000000000003E-2</v>
      </c>
      <c r="H155" s="16">
        <v>7.0999999999999994E-2</v>
      </c>
      <c r="I155" s="16">
        <v>8.2799999999999999E-2</v>
      </c>
      <c r="J155" s="16">
        <v>9.4700000000000006E-2</v>
      </c>
      <c r="K155" s="16">
        <v>0.1065</v>
      </c>
      <c r="L155" s="16">
        <v>0.1183</v>
      </c>
      <c r="M155" s="16">
        <v>0.13020000000000001</v>
      </c>
      <c r="N155" s="16">
        <v>0.14199999999999999</v>
      </c>
      <c r="O155" s="16">
        <v>0.15379999999999999</v>
      </c>
      <c r="P155" s="16">
        <v>0.16569999999999999</v>
      </c>
      <c r="Q155" s="16">
        <v>0.17749999999999999</v>
      </c>
      <c r="R155" s="16">
        <v>0.1893</v>
      </c>
      <c r="S155" s="16">
        <v>0.20119999999999999</v>
      </c>
      <c r="T155" s="16">
        <v>0.21299999999999999</v>
      </c>
      <c r="U155" s="16">
        <v>0.2248</v>
      </c>
      <c r="V155" s="16">
        <v>0.23669999999999999</v>
      </c>
      <c r="W155" s="18">
        <v>0.1714</v>
      </c>
      <c r="X155" s="17">
        <v>0</v>
      </c>
      <c r="Y155" s="17">
        <v>0.03</v>
      </c>
      <c r="Z155" s="17">
        <v>0.05</v>
      </c>
    </row>
    <row r="156" spans="1:26" x14ac:dyDescent="0.2">
      <c r="A156" s="15">
        <v>154</v>
      </c>
      <c r="B156" s="19">
        <v>-7.1000000000000004E-3</v>
      </c>
      <c r="C156" s="19">
        <v>-2.0999999999999999E-3</v>
      </c>
      <c r="D156" s="16">
        <v>1.6299999999999999E-2</v>
      </c>
      <c r="E156" s="16">
        <v>2.4500000000000001E-2</v>
      </c>
      <c r="F156" s="16">
        <v>3.27E-2</v>
      </c>
      <c r="G156" s="16">
        <v>4.0800000000000003E-2</v>
      </c>
      <c r="H156" s="16">
        <v>4.9000000000000002E-2</v>
      </c>
      <c r="I156" s="16">
        <v>5.7200000000000001E-2</v>
      </c>
      <c r="J156" s="16">
        <v>6.5299999999999997E-2</v>
      </c>
      <c r="K156" s="16">
        <v>7.3499999999999996E-2</v>
      </c>
      <c r="L156" s="16">
        <v>8.1699999999999995E-2</v>
      </c>
      <c r="M156" s="16">
        <v>8.9800000000000005E-2</v>
      </c>
      <c r="N156" s="16">
        <v>9.8000000000000004E-2</v>
      </c>
      <c r="O156" s="16">
        <v>0.1062</v>
      </c>
      <c r="P156" s="16">
        <v>0.1143</v>
      </c>
      <c r="Q156" s="16">
        <v>0.1225</v>
      </c>
      <c r="R156" s="16">
        <v>0.13070000000000001</v>
      </c>
      <c r="S156" s="16">
        <v>0.13880000000000001</v>
      </c>
      <c r="T156" s="16">
        <v>0.14699999999999999</v>
      </c>
      <c r="U156" s="16">
        <v>0.1552</v>
      </c>
      <c r="V156" s="16">
        <v>0.1633</v>
      </c>
      <c r="W156" s="18">
        <v>-0.17979999999999999</v>
      </c>
      <c r="X156" s="17">
        <v>0</v>
      </c>
      <c r="Y156" s="17">
        <v>0.03</v>
      </c>
      <c r="Z156" s="17">
        <v>0.05</v>
      </c>
    </row>
    <row r="157" spans="1:26" x14ac:dyDescent="0.2">
      <c r="A157" s="15">
        <v>155</v>
      </c>
      <c r="B157" s="19">
        <v>2.3E-3</v>
      </c>
      <c r="C157" s="16">
        <v>7.3000000000000001E-3</v>
      </c>
      <c r="D157" s="16">
        <v>2.0199999999999999E-2</v>
      </c>
      <c r="E157" s="16">
        <v>3.0300000000000001E-2</v>
      </c>
      <c r="F157" s="16">
        <v>4.0300000000000002E-2</v>
      </c>
      <c r="G157" s="16">
        <v>5.04E-2</v>
      </c>
      <c r="H157" s="16">
        <v>6.0499999999999998E-2</v>
      </c>
      <c r="I157" s="16">
        <v>7.0599999999999996E-2</v>
      </c>
      <c r="J157" s="16">
        <v>8.0699999999999994E-2</v>
      </c>
      <c r="K157" s="16">
        <v>9.0800000000000006E-2</v>
      </c>
      <c r="L157" s="16">
        <v>0.1008</v>
      </c>
      <c r="M157" s="16">
        <v>0.1109</v>
      </c>
      <c r="N157" s="16">
        <v>0.121</v>
      </c>
      <c r="O157" s="16">
        <v>0.13109999999999999</v>
      </c>
      <c r="P157" s="16">
        <v>0.14119999999999999</v>
      </c>
      <c r="Q157" s="16">
        <v>0.15129999999999999</v>
      </c>
      <c r="R157" s="16">
        <v>0.1613</v>
      </c>
      <c r="S157" s="16">
        <v>0.1714</v>
      </c>
      <c r="T157" s="16">
        <v>0.18149999999999999</v>
      </c>
      <c r="U157" s="16">
        <v>0.19159999999999999</v>
      </c>
      <c r="V157" s="16">
        <v>0.20169999999999999</v>
      </c>
      <c r="W157" s="18">
        <v>-0.28100000000000003</v>
      </c>
      <c r="X157" s="17">
        <v>0</v>
      </c>
      <c r="Y157" s="17">
        <v>0.03</v>
      </c>
      <c r="Z157" s="17">
        <v>0.05</v>
      </c>
    </row>
    <row r="158" spans="1:26" x14ac:dyDescent="0.2">
      <c r="A158" s="15">
        <v>156</v>
      </c>
      <c r="B158" s="19">
        <v>-1.2500000000000001E-2</v>
      </c>
      <c r="C158" s="19">
        <v>-7.4999999999999997E-3</v>
      </c>
      <c r="D158" s="19">
        <v>-2.5000000000000001E-3</v>
      </c>
      <c r="E158" s="19">
        <v>-3.7000000000000002E-3</v>
      </c>
      <c r="F158" s="19">
        <v>-5.0000000000000001E-3</v>
      </c>
      <c r="G158" s="19">
        <v>-6.1999999999999998E-3</v>
      </c>
      <c r="H158" s="19">
        <v>-7.4000000000000003E-3</v>
      </c>
      <c r="I158" s="19">
        <v>-8.6999999999999994E-3</v>
      </c>
      <c r="J158" s="19">
        <v>-9.9000000000000008E-3</v>
      </c>
      <c r="K158" s="19">
        <v>-1.12E-2</v>
      </c>
      <c r="L158" s="19">
        <v>-1.24E-2</v>
      </c>
      <c r="M158" s="19">
        <v>-1.37E-2</v>
      </c>
      <c r="N158" s="19">
        <v>-1.49E-2</v>
      </c>
      <c r="O158" s="19">
        <v>-1.61E-2</v>
      </c>
      <c r="P158" s="19">
        <v>-1.7399999999999999E-2</v>
      </c>
      <c r="Q158" s="19">
        <v>-1.8599999999999998E-2</v>
      </c>
      <c r="R158" s="19">
        <v>-1.9900000000000001E-2</v>
      </c>
      <c r="S158" s="19">
        <v>-2.1100000000000001E-2</v>
      </c>
      <c r="T158" s="19">
        <v>-2.23E-2</v>
      </c>
      <c r="U158" s="19">
        <v>-2.3599999999999999E-2</v>
      </c>
      <c r="V158" s="19">
        <v>-2.4799999999999999E-2</v>
      </c>
      <c r="W158" s="18">
        <v>0.29430000000000001</v>
      </c>
      <c r="X158" s="17">
        <v>0</v>
      </c>
      <c r="Y158" s="17">
        <v>0.03</v>
      </c>
      <c r="Z158" s="17">
        <v>0.05</v>
      </c>
    </row>
    <row r="159" spans="1:26" x14ac:dyDescent="0.2">
      <c r="A159" s="15">
        <v>157</v>
      </c>
      <c r="B159" s="19">
        <v>2.4500000000000001E-2</v>
      </c>
      <c r="C159" s="16">
        <v>2.93E-2</v>
      </c>
      <c r="D159" s="16">
        <v>3.4500000000000003E-2</v>
      </c>
      <c r="E159" s="16">
        <v>5.1799999999999999E-2</v>
      </c>
      <c r="F159" s="16">
        <v>6.9099999999999995E-2</v>
      </c>
      <c r="G159" s="16">
        <v>8.6400000000000005E-2</v>
      </c>
      <c r="H159" s="16">
        <v>0.1037</v>
      </c>
      <c r="I159" s="16">
        <v>0.12089999999999999</v>
      </c>
      <c r="J159" s="16">
        <v>0.13819999999999999</v>
      </c>
      <c r="K159" s="16">
        <v>0.1555</v>
      </c>
      <c r="L159" s="16">
        <v>0.17269999999999999</v>
      </c>
      <c r="M159" s="16">
        <v>0.19</v>
      </c>
      <c r="N159" s="16">
        <v>0.20730000000000001</v>
      </c>
      <c r="O159" s="16">
        <v>0.22459999999999999</v>
      </c>
      <c r="P159" s="16">
        <v>0.2419</v>
      </c>
      <c r="Q159" s="16">
        <v>0.2591</v>
      </c>
      <c r="R159" s="16">
        <v>0.27639999999999998</v>
      </c>
      <c r="S159" s="16">
        <v>0.29370000000000002</v>
      </c>
      <c r="T159" s="16">
        <v>0.311</v>
      </c>
      <c r="U159" s="16">
        <v>0.32819999999999999</v>
      </c>
      <c r="V159" s="16">
        <v>0.34549999999999997</v>
      </c>
      <c r="W159" s="18">
        <v>0.17710000000000001</v>
      </c>
      <c r="X159" s="17">
        <v>0</v>
      </c>
      <c r="Y159" s="17">
        <v>0.03</v>
      </c>
      <c r="Z159" s="17">
        <v>0.05</v>
      </c>
    </row>
    <row r="160" spans="1:26" x14ac:dyDescent="0.2">
      <c r="A160" s="15">
        <v>158</v>
      </c>
      <c r="B160" s="19">
        <v>-6.4999999999999997E-3</v>
      </c>
      <c r="C160" s="19">
        <v>-1.5E-3</v>
      </c>
      <c r="D160" s="16">
        <v>3.5000000000000001E-3</v>
      </c>
      <c r="E160" s="16">
        <v>5.1999999999999998E-3</v>
      </c>
      <c r="F160" s="16">
        <v>7.0000000000000001E-3</v>
      </c>
      <c r="G160" s="16">
        <v>8.6999999999999994E-3</v>
      </c>
      <c r="H160" s="16">
        <v>1.04E-2</v>
      </c>
      <c r="I160" s="16">
        <v>1.2200000000000001E-2</v>
      </c>
      <c r="J160" s="16">
        <v>1.3899999999999999E-2</v>
      </c>
      <c r="K160" s="16">
        <v>1.5699999999999999E-2</v>
      </c>
      <c r="L160" s="16">
        <v>1.7399999999999999E-2</v>
      </c>
      <c r="M160" s="16">
        <v>1.9199999999999998E-2</v>
      </c>
      <c r="N160" s="16">
        <v>2.0899999999999998E-2</v>
      </c>
      <c r="O160" s="16">
        <v>2.2599999999999999E-2</v>
      </c>
      <c r="P160" s="16">
        <v>2.4400000000000002E-2</v>
      </c>
      <c r="Q160" s="16">
        <v>2.6100000000000002E-2</v>
      </c>
      <c r="R160" s="16">
        <v>2.7900000000000001E-2</v>
      </c>
      <c r="S160" s="16">
        <v>2.9600000000000001E-2</v>
      </c>
      <c r="T160" s="16">
        <v>3.1300000000000001E-2</v>
      </c>
      <c r="U160" s="16">
        <v>3.3099999999999997E-2</v>
      </c>
      <c r="V160" s="16">
        <v>3.4799999999999998E-2</v>
      </c>
      <c r="W160" s="18">
        <v>-0.1232</v>
      </c>
      <c r="X160" s="17">
        <v>0</v>
      </c>
      <c r="Y160" s="17">
        <v>0.03</v>
      </c>
      <c r="Z160" s="17">
        <v>0.05</v>
      </c>
    </row>
    <row r="161" spans="1:26" x14ac:dyDescent="0.2">
      <c r="A161" s="15">
        <v>159</v>
      </c>
      <c r="B161" s="19">
        <v>-5.7000000000000002E-3</v>
      </c>
      <c r="C161" s="19">
        <v>-6.9999999999999999E-4</v>
      </c>
      <c r="D161" s="16">
        <v>1.0800000000000001E-2</v>
      </c>
      <c r="E161" s="16">
        <v>1.6199999999999999E-2</v>
      </c>
      <c r="F161" s="16">
        <v>2.1700000000000001E-2</v>
      </c>
      <c r="G161" s="16">
        <v>2.7099999999999999E-2</v>
      </c>
      <c r="H161" s="16">
        <v>3.2500000000000001E-2</v>
      </c>
      <c r="I161" s="16">
        <v>3.7900000000000003E-2</v>
      </c>
      <c r="J161" s="16">
        <v>4.3299999999999998E-2</v>
      </c>
      <c r="K161" s="16">
        <v>4.87E-2</v>
      </c>
      <c r="L161" s="16">
        <v>5.4199999999999998E-2</v>
      </c>
      <c r="M161" s="16">
        <v>5.96E-2</v>
      </c>
      <c r="N161" s="16">
        <v>6.5000000000000002E-2</v>
      </c>
      <c r="O161" s="16">
        <v>7.0400000000000004E-2</v>
      </c>
      <c r="P161" s="16">
        <v>7.5800000000000006E-2</v>
      </c>
      <c r="Q161" s="16">
        <v>8.1199999999999994E-2</v>
      </c>
      <c r="R161" s="16">
        <v>8.6699999999999999E-2</v>
      </c>
      <c r="S161" s="16">
        <v>9.2100000000000001E-2</v>
      </c>
      <c r="T161" s="16">
        <v>9.7500000000000003E-2</v>
      </c>
      <c r="U161" s="16">
        <v>0.10290000000000001</v>
      </c>
      <c r="V161" s="16">
        <v>0.10829999999999999</v>
      </c>
      <c r="W161" s="18">
        <v>3.1E-2</v>
      </c>
      <c r="X161" s="17">
        <v>0</v>
      </c>
      <c r="Y161" s="17">
        <v>0.03</v>
      </c>
      <c r="Z161" s="17">
        <v>0.05</v>
      </c>
    </row>
    <row r="162" spans="1:26" x14ac:dyDescent="0.2">
      <c r="A162" s="15">
        <v>160</v>
      </c>
      <c r="B162" s="19">
        <v>-6.0000000000000001E-3</v>
      </c>
      <c r="C162" s="19">
        <v>-1E-3</v>
      </c>
      <c r="D162" s="16">
        <v>1.0500000000000001E-2</v>
      </c>
      <c r="E162" s="16">
        <v>1.5800000000000002E-2</v>
      </c>
      <c r="F162" s="16">
        <v>2.1000000000000001E-2</v>
      </c>
      <c r="G162" s="16">
        <v>2.6200000000000001E-2</v>
      </c>
      <c r="H162" s="16">
        <v>3.15E-2</v>
      </c>
      <c r="I162" s="16">
        <v>3.6700000000000003E-2</v>
      </c>
      <c r="J162" s="16">
        <v>4.2000000000000003E-2</v>
      </c>
      <c r="K162" s="16">
        <v>4.7199999999999999E-2</v>
      </c>
      <c r="L162" s="16">
        <v>5.2499999999999998E-2</v>
      </c>
      <c r="M162" s="16">
        <v>5.7799999999999997E-2</v>
      </c>
      <c r="N162" s="16">
        <v>6.3E-2</v>
      </c>
      <c r="O162" s="16">
        <v>6.83E-2</v>
      </c>
      <c r="P162" s="16">
        <v>7.3499999999999996E-2</v>
      </c>
      <c r="Q162" s="16">
        <v>7.8799999999999995E-2</v>
      </c>
      <c r="R162" s="16">
        <v>8.4000000000000005E-2</v>
      </c>
      <c r="S162" s="16">
        <v>8.9300000000000004E-2</v>
      </c>
      <c r="T162" s="16">
        <v>9.4500000000000001E-2</v>
      </c>
      <c r="U162" s="16">
        <v>9.9699999999999997E-2</v>
      </c>
      <c r="V162" s="16">
        <v>0.105</v>
      </c>
      <c r="W162" s="18">
        <v>9.3399999999999997E-2</v>
      </c>
      <c r="X162" s="17">
        <v>0</v>
      </c>
      <c r="Y162" s="17">
        <v>0.03</v>
      </c>
      <c r="Z162" s="17">
        <v>0.05</v>
      </c>
    </row>
    <row r="163" spans="1:26" x14ac:dyDescent="0.2">
      <c r="A163" s="15">
        <v>161</v>
      </c>
      <c r="B163" s="19">
        <v>-1.9599999999999999E-2</v>
      </c>
      <c r="C163" s="19">
        <v>-1.44E-2</v>
      </c>
      <c r="D163" s="19">
        <v>-9.5999999999999992E-3</v>
      </c>
      <c r="E163" s="19">
        <v>-1.44E-2</v>
      </c>
      <c r="F163" s="19">
        <v>-1.9199999999999998E-2</v>
      </c>
      <c r="G163" s="19">
        <v>-2.4E-2</v>
      </c>
      <c r="H163" s="19">
        <v>-2.8799999999999999E-2</v>
      </c>
      <c r="I163" s="19">
        <v>-3.3599999999999998E-2</v>
      </c>
      <c r="J163" s="19">
        <v>-3.8399999999999997E-2</v>
      </c>
      <c r="K163" s="19">
        <v>-4.3200000000000002E-2</v>
      </c>
      <c r="L163" s="19">
        <v>-4.8000000000000001E-2</v>
      </c>
      <c r="M163" s="19">
        <v>-5.28E-2</v>
      </c>
      <c r="N163" s="19">
        <v>-5.7599999999999998E-2</v>
      </c>
      <c r="O163" s="19">
        <v>-6.2399999999999997E-2</v>
      </c>
      <c r="P163" s="19">
        <v>-6.7199999999999996E-2</v>
      </c>
      <c r="Q163" s="19">
        <v>-7.1999999999999995E-2</v>
      </c>
      <c r="R163" s="19">
        <v>-7.6799999999999993E-2</v>
      </c>
      <c r="S163" s="19">
        <v>-8.1600000000000006E-2</v>
      </c>
      <c r="T163" s="19">
        <v>-8.6400000000000005E-2</v>
      </c>
      <c r="U163" s="19">
        <v>-9.1200000000000003E-2</v>
      </c>
      <c r="V163" s="19">
        <v>-9.6000000000000002E-2</v>
      </c>
      <c r="W163" s="18">
        <v>0.28910000000000002</v>
      </c>
      <c r="X163" s="17">
        <v>0</v>
      </c>
      <c r="Y163" s="17">
        <v>0.03</v>
      </c>
      <c r="Z163" s="17">
        <v>0.05</v>
      </c>
    </row>
    <row r="164" spans="1:26" x14ac:dyDescent="0.2">
      <c r="A164" s="15">
        <v>162</v>
      </c>
      <c r="B164" s="19">
        <v>-1.7600000000000001E-2</v>
      </c>
      <c r="C164" s="19">
        <v>-1.26E-2</v>
      </c>
      <c r="D164" s="19">
        <v>-7.6E-3</v>
      </c>
      <c r="E164" s="19">
        <v>-1.15E-2</v>
      </c>
      <c r="F164" s="19">
        <v>-1.5299999999999999E-2</v>
      </c>
      <c r="G164" s="19">
        <v>-1.9099999999999999E-2</v>
      </c>
      <c r="H164" s="19">
        <v>-2.29E-2</v>
      </c>
      <c r="I164" s="19">
        <v>-2.6800000000000001E-2</v>
      </c>
      <c r="J164" s="19">
        <v>-3.0599999999999999E-2</v>
      </c>
      <c r="K164" s="19">
        <v>-3.44E-2</v>
      </c>
      <c r="L164" s="19">
        <v>-3.8199999999999998E-2</v>
      </c>
      <c r="M164" s="19">
        <v>-4.2099999999999999E-2</v>
      </c>
      <c r="N164" s="19">
        <v>-4.5900000000000003E-2</v>
      </c>
      <c r="O164" s="19">
        <v>-4.9700000000000001E-2</v>
      </c>
      <c r="P164" s="19">
        <v>-5.3499999999999999E-2</v>
      </c>
      <c r="Q164" s="19">
        <v>-5.74E-2</v>
      </c>
      <c r="R164" s="19">
        <v>-6.1199999999999997E-2</v>
      </c>
      <c r="S164" s="19">
        <v>-6.5000000000000002E-2</v>
      </c>
      <c r="T164" s="19">
        <v>-6.88E-2</v>
      </c>
      <c r="U164" s="19">
        <v>-7.2700000000000001E-2</v>
      </c>
      <c r="V164" s="19">
        <v>-7.6499999999999999E-2</v>
      </c>
      <c r="W164" s="18">
        <v>-9.98E-2</v>
      </c>
      <c r="X164" s="17">
        <v>0</v>
      </c>
      <c r="Y164" s="17">
        <v>0.03</v>
      </c>
      <c r="Z164" s="17">
        <v>0.05</v>
      </c>
    </row>
    <row r="165" spans="1:26" x14ac:dyDescent="0.2">
      <c r="A165" s="15">
        <v>163</v>
      </c>
      <c r="B165" s="19">
        <v>-3.7000000000000002E-3</v>
      </c>
      <c r="C165" s="16">
        <v>1.2999999999999999E-3</v>
      </c>
      <c r="D165" s="16">
        <v>6.3E-3</v>
      </c>
      <c r="E165" s="16">
        <v>9.4000000000000004E-3</v>
      </c>
      <c r="F165" s="16">
        <v>1.26E-2</v>
      </c>
      <c r="G165" s="16">
        <v>1.5699999999999999E-2</v>
      </c>
      <c r="H165" s="16">
        <v>1.8800000000000001E-2</v>
      </c>
      <c r="I165" s="16">
        <v>2.1999999999999999E-2</v>
      </c>
      <c r="J165" s="16">
        <v>2.5100000000000001E-2</v>
      </c>
      <c r="K165" s="16">
        <v>2.8299999999999999E-2</v>
      </c>
      <c r="L165" s="16">
        <v>3.1399999999999997E-2</v>
      </c>
      <c r="M165" s="16">
        <v>3.4599999999999999E-2</v>
      </c>
      <c r="N165" s="16">
        <v>3.7699999999999997E-2</v>
      </c>
      <c r="O165" s="16">
        <v>4.0800000000000003E-2</v>
      </c>
      <c r="P165" s="16">
        <v>4.3999999999999997E-2</v>
      </c>
      <c r="Q165" s="16">
        <v>4.7100000000000003E-2</v>
      </c>
      <c r="R165" s="16">
        <v>5.0299999999999997E-2</v>
      </c>
      <c r="S165" s="16">
        <v>5.3400000000000003E-2</v>
      </c>
      <c r="T165" s="16">
        <v>5.6500000000000002E-2</v>
      </c>
      <c r="U165" s="16">
        <v>5.9700000000000003E-2</v>
      </c>
      <c r="V165" s="16">
        <v>6.2799999999999995E-2</v>
      </c>
      <c r="W165" s="18">
        <v>0.12709999999999999</v>
      </c>
      <c r="X165" s="17">
        <v>0</v>
      </c>
      <c r="Y165" s="17">
        <v>0.03</v>
      </c>
      <c r="Z165" s="17">
        <v>0.05</v>
      </c>
    </row>
    <row r="166" spans="1:26" x14ac:dyDescent="0.2">
      <c r="A166" s="15">
        <v>164</v>
      </c>
      <c r="B166" s="19">
        <v>-2.3E-3</v>
      </c>
      <c r="C166" s="16">
        <v>2.7000000000000001E-3</v>
      </c>
      <c r="D166" s="16">
        <v>1.4500000000000001E-2</v>
      </c>
      <c r="E166" s="16">
        <v>2.1700000000000001E-2</v>
      </c>
      <c r="F166" s="16">
        <v>2.9000000000000001E-2</v>
      </c>
      <c r="G166" s="16">
        <v>3.6200000000000003E-2</v>
      </c>
      <c r="H166" s="16">
        <v>4.3499999999999997E-2</v>
      </c>
      <c r="I166" s="16">
        <v>5.0799999999999998E-2</v>
      </c>
      <c r="J166" s="16">
        <v>5.8000000000000003E-2</v>
      </c>
      <c r="K166" s="16">
        <v>6.5299999999999997E-2</v>
      </c>
      <c r="L166" s="16">
        <v>7.2499999999999995E-2</v>
      </c>
      <c r="M166" s="16">
        <v>7.9799999999999996E-2</v>
      </c>
      <c r="N166" s="16">
        <v>8.6999999999999994E-2</v>
      </c>
      <c r="O166" s="16">
        <v>9.4299999999999995E-2</v>
      </c>
      <c r="P166" s="16">
        <v>0.10150000000000001</v>
      </c>
      <c r="Q166" s="16">
        <v>0.1087</v>
      </c>
      <c r="R166" s="16">
        <v>0.11600000000000001</v>
      </c>
      <c r="S166" s="16">
        <v>0.1232</v>
      </c>
      <c r="T166" s="16">
        <v>0.1305</v>
      </c>
      <c r="U166" s="16">
        <v>0.13780000000000001</v>
      </c>
      <c r="V166" s="16">
        <v>0.14499999999999999</v>
      </c>
      <c r="W166" s="18">
        <v>0.18579999999999999</v>
      </c>
      <c r="X166" s="17">
        <v>0</v>
      </c>
      <c r="Y166" s="17">
        <v>0.03</v>
      </c>
      <c r="Z166" s="17">
        <v>0.05</v>
      </c>
    </row>
    <row r="167" spans="1:26" x14ac:dyDescent="0.2">
      <c r="A167" s="15">
        <v>165</v>
      </c>
      <c r="B167" s="19">
        <v>-3.9600000000000003E-2</v>
      </c>
      <c r="C167" s="19">
        <v>-3.4599999999999999E-2</v>
      </c>
      <c r="D167" s="19">
        <v>-2.9600000000000001E-2</v>
      </c>
      <c r="E167" s="19">
        <v>-4.4400000000000002E-2</v>
      </c>
      <c r="F167" s="19">
        <v>-5.9299999999999999E-2</v>
      </c>
      <c r="G167" s="19">
        <v>-7.4099999999999999E-2</v>
      </c>
      <c r="H167" s="19">
        <v>-8.8900000000000007E-2</v>
      </c>
      <c r="I167" s="19">
        <v>-0.1037</v>
      </c>
      <c r="J167" s="19">
        <v>-0.11849999999999999</v>
      </c>
      <c r="K167" s="19">
        <v>-0.1333</v>
      </c>
      <c r="L167" s="19">
        <v>-0.1482</v>
      </c>
      <c r="M167" s="19">
        <v>-0.16300000000000001</v>
      </c>
      <c r="N167" s="19">
        <v>-0.17780000000000001</v>
      </c>
      <c r="O167" s="19">
        <v>-0.19259999999999999</v>
      </c>
      <c r="P167" s="19">
        <v>-0.2074</v>
      </c>
      <c r="Q167" s="19">
        <v>-0.22220000000000001</v>
      </c>
      <c r="R167" s="19">
        <v>-0.23710000000000001</v>
      </c>
      <c r="S167" s="19">
        <v>-0.25190000000000001</v>
      </c>
      <c r="T167" s="19">
        <v>-0.26669999999999999</v>
      </c>
      <c r="U167" s="19">
        <v>-0.28149999999999997</v>
      </c>
      <c r="V167" s="19">
        <v>-0.29630000000000001</v>
      </c>
      <c r="W167" s="18">
        <v>8.0999999999999996E-3</v>
      </c>
      <c r="X167" s="17">
        <v>0</v>
      </c>
      <c r="Y167" s="17">
        <v>0.03</v>
      </c>
      <c r="Z167" s="17">
        <v>0.05</v>
      </c>
    </row>
    <row r="168" spans="1:26" x14ac:dyDescent="0.2">
      <c r="A168" s="15">
        <v>166</v>
      </c>
      <c r="B168" s="19">
        <v>-2.0000000000000001E-4</v>
      </c>
      <c r="C168" s="16">
        <v>4.8999999999999998E-3</v>
      </c>
      <c r="D168" s="16">
        <v>9.7000000000000003E-3</v>
      </c>
      <c r="E168" s="16">
        <v>1.46E-2</v>
      </c>
      <c r="F168" s="16">
        <v>1.95E-2</v>
      </c>
      <c r="G168" s="16">
        <v>2.4400000000000002E-2</v>
      </c>
      <c r="H168" s="16">
        <v>2.92E-2</v>
      </c>
      <c r="I168" s="16">
        <v>3.4099999999999998E-2</v>
      </c>
      <c r="J168" s="16">
        <v>3.9E-2</v>
      </c>
      <c r="K168" s="16">
        <v>4.3900000000000002E-2</v>
      </c>
      <c r="L168" s="16">
        <v>4.8800000000000003E-2</v>
      </c>
      <c r="M168" s="16">
        <v>5.3600000000000002E-2</v>
      </c>
      <c r="N168" s="16">
        <v>5.8500000000000003E-2</v>
      </c>
      <c r="O168" s="16">
        <v>6.3399999999999998E-2</v>
      </c>
      <c r="P168" s="16">
        <v>6.8199999999999997E-2</v>
      </c>
      <c r="Q168" s="16">
        <v>7.3099999999999998E-2</v>
      </c>
      <c r="R168" s="16">
        <v>7.8E-2</v>
      </c>
      <c r="S168" s="16">
        <v>8.2900000000000001E-2</v>
      </c>
      <c r="T168" s="16">
        <v>8.77E-2</v>
      </c>
      <c r="U168" s="16">
        <v>9.2600000000000002E-2</v>
      </c>
      <c r="V168" s="16">
        <v>9.7500000000000003E-2</v>
      </c>
      <c r="W168" s="18">
        <v>0.26740000000000003</v>
      </c>
      <c r="X168" s="17">
        <v>0</v>
      </c>
      <c r="Y168" s="17">
        <v>0.03</v>
      </c>
      <c r="Z168" s="17">
        <v>0.05</v>
      </c>
    </row>
    <row r="169" spans="1:26" x14ac:dyDescent="0.2">
      <c r="A169" s="15">
        <v>167</v>
      </c>
      <c r="B169" s="19">
        <v>-8.3999999999999995E-3</v>
      </c>
      <c r="C169" s="19">
        <v>-3.3999999999999998E-3</v>
      </c>
      <c r="D169" s="16">
        <v>1.6000000000000001E-3</v>
      </c>
      <c r="E169" s="16">
        <v>2.3999999999999998E-3</v>
      </c>
      <c r="F169" s="16">
        <v>3.0999999999999999E-3</v>
      </c>
      <c r="G169" s="16">
        <v>3.8999999999999998E-3</v>
      </c>
      <c r="H169" s="16">
        <v>4.7000000000000002E-3</v>
      </c>
      <c r="I169" s="16">
        <v>5.4999999999999997E-3</v>
      </c>
      <c r="J169" s="16">
        <v>6.3E-3</v>
      </c>
      <c r="K169" s="16">
        <v>7.1000000000000004E-3</v>
      </c>
      <c r="L169" s="16">
        <v>7.7999999999999996E-3</v>
      </c>
      <c r="M169" s="16">
        <v>8.6E-3</v>
      </c>
      <c r="N169" s="16">
        <v>9.4000000000000004E-3</v>
      </c>
      <c r="O169" s="16">
        <v>1.0200000000000001E-2</v>
      </c>
      <c r="P169" s="16">
        <v>1.0999999999999999E-2</v>
      </c>
      <c r="Q169" s="16">
        <v>1.18E-2</v>
      </c>
      <c r="R169" s="16">
        <v>1.2500000000000001E-2</v>
      </c>
      <c r="S169" s="16">
        <v>1.3299999999999999E-2</v>
      </c>
      <c r="T169" s="16">
        <v>1.41E-2</v>
      </c>
      <c r="U169" s="16">
        <v>1.49E-2</v>
      </c>
      <c r="V169" s="16">
        <v>1.5699999999999999E-2</v>
      </c>
      <c r="W169" s="18">
        <v>0.1759</v>
      </c>
      <c r="X169" s="17">
        <v>0</v>
      </c>
      <c r="Y169" s="17">
        <v>0.03</v>
      </c>
      <c r="Z169" s="17">
        <v>0.05</v>
      </c>
    </row>
    <row r="170" spans="1:26" x14ac:dyDescent="0.2">
      <c r="A170" s="15">
        <v>168</v>
      </c>
      <c r="B170" s="45">
        <v>2.4799999999999999E-2</v>
      </c>
      <c r="C170" s="16">
        <v>2.93E-2</v>
      </c>
      <c r="D170" s="16">
        <v>3.4799999999999998E-2</v>
      </c>
      <c r="E170" s="16">
        <v>5.2200000000000003E-2</v>
      </c>
      <c r="F170" s="16">
        <v>6.9500000000000006E-2</v>
      </c>
      <c r="G170" s="16">
        <v>8.6900000000000005E-2</v>
      </c>
      <c r="H170" s="16">
        <v>0.1043</v>
      </c>
      <c r="I170" s="16">
        <v>0.1217</v>
      </c>
      <c r="J170" s="16">
        <v>0.1391</v>
      </c>
      <c r="K170" s="16">
        <v>0.1565</v>
      </c>
      <c r="L170" s="16">
        <v>0.17380000000000001</v>
      </c>
      <c r="M170" s="16">
        <v>0.19120000000000001</v>
      </c>
      <c r="N170" s="16">
        <v>0.20860000000000001</v>
      </c>
      <c r="O170" s="16">
        <v>0.22600000000000001</v>
      </c>
      <c r="P170" s="16">
        <v>0.24340000000000001</v>
      </c>
      <c r="Q170" s="16">
        <v>0.26079999999999998</v>
      </c>
      <c r="R170" s="16">
        <v>0.27810000000000001</v>
      </c>
      <c r="S170" s="16">
        <v>0.29549999999999998</v>
      </c>
      <c r="T170" s="16">
        <v>0.31290000000000001</v>
      </c>
      <c r="U170" s="16">
        <v>0.33029999999999998</v>
      </c>
      <c r="V170" s="16">
        <v>0.34770000000000001</v>
      </c>
      <c r="W170" s="18">
        <v>3.85E-2</v>
      </c>
      <c r="X170" s="17">
        <v>0</v>
      </c>
      <c r="Y170" s="17">
        <v>0.03</v>
      </c>
      <c r="Z170" s="17">
        <v>0.05</v>
      </c>
    </row>
    <row r="171" spans="1:26" x14ac:dyDescent="0.2">
      <c r="A171" s="15">
        <v>169</v>
      </c>
      <c r="B171" s="45">
        <v>1.03E-2</v>
      </c>
      <c r="C171" s="16">
        <v>1.5299999999999999E-2</v>
      </c>
      <c r="D171" s="16">
        <v>2.0299999999999999E-2</v>
      </c>
      <c r="E171" s="16">
        <v>3.04E-2</v>
      </c>
      <c r="F171" s="16">
        <v>4.0500000000000001E-2</v>
      </c>
      <c r="G171" s="16">
        <v>5.0700000000000002E-2</v>
      </c>
      <c r="H171" s="16">
        <v>6.08E-2</v>
      </c>
      <c r="I171" s="16">
        <v>7.0900000000000005E-2</v>
      </c>
      <c r="J171" s="16">
        <v>8.1100000000000005E-2</v>
      </c>
      <c r="K171" s="16">
        <v>9.1200000000000003E-2</v>
      </c>
      <c r="L171" s="16">
        <v>0.1013</v>
      </c>
      <c r="M171" s="16">
        <v>0.1115</v>
      </c>
      <c r="N171" s="16">
        <v>0.1216</v>
      </c>
      <c r="O171" s="16">
        <v>0.13170000000000001</v>
      </c>
      <c r="P171" s="16">
        <v>0.1419</v>
      </c>
      <c r="Q171" s="16">
        <v>0.152</v>
      </c>
      <c r="R171" s="16">
        <v>0.16209999999999999</v>
      </c>
      <c r="S171" s="16">
        <v>0.17230000000000001</v>
      </c>
      <c r="T171" s="16">
        <v>0.18240000000000001</v>
      </c>
      <c r="U171" s="16">
        <v>0.1925</v>
      </c>
      <c r="V171" s="16">
        <v>0.20269999999999999</v>
      </c>
      <c r="W171" s="18">
        <v>7.5700000000000003E-2</v>
      </c>
      <c r="X171" s="17">
        <v>0</v>
      </c>
      <c r="Y171" s="17">
        <v>0.03</v>
      </c>
      <c r="Z171" s="17">
        <v>0.05</v>
      </c>
    </row>
    <row r="172" spans="1:26" x14ac:dyDescent="0.2">
      <c r="A172" s="15">
        <v>170</v>
      </c>
      <c r="B172" s="45">
        <v>1.37E-2</v>
      </c>
      <c r="C172" s="16">
        <v>1.8700000000000001E-2</v>
      </c>
      <c r="D172" s="16">
        <v>2.3699999999999999E-2</v>
      </c>
      <c r="E172" s="16">
        <v>3.56E-2</v>
      </c>
      <c r="F172" s="16">
        <v>4.7500000000000001E-2</v>
      </c>
      <c r="G172" s="16">
        <v>5.9299999999999999E-2</v>
      </c>
      <c r="H172" s="16">
        <v>7.1199999999999999E-2</v>
      </c>
      <c r="I172" s="16">
        <v>8.3099999999999993E-2</v>
      </c>
      <c r="J172" s="16">
        <v>9.4899999999999998E-2</v>
      </c>
      <c r="K172" s="16">
        <v>0.10680000000000001</v>
      </c>
      <c r="L172" s="16">
        <v>0.1187</v>
      </c>
      <c r="M172" s="16">
        <v>0.1305</v>
      </c>
      <c r="N172" s="16">
        <v>0.1424</v>
      </c>
      <c r="O172" s="16">
        <v>0.15429999999999999</v>
      </c>
      <c r="P172" s="16">
        <v>0.1661</v>
      </c>
      <c r="Q172" s="16">
        <v>0.17799999999999999</v>
      </c>
      <c r="R172" s="16">
        <v>0.18990000000000001</v>
      </c>
      <c r="S172" s="16">
        <v>0.20169999999999999</v>
      </c>
      <c r="T172" s="16">
        <v>0.21360000000000001</v>
      </c>
      <c r="U172" s="16">
        <v>0.22550000000000001</v>
      </c>
      <c r="V172" s="16">
        <v>0.23730000000000001</v>
      </c>
      <c r="W172" s="18">
        <v>0.30649999999999999</v>
      </c>
      <c r="X172" s="17">
        <v>0</v>
      </c>
      <c r="Y172" s="17">
        <v>0.03</v>
      </c>
      <c r="Z172" s="17">
        <v>0.05</v>
      </c>
    </row>
    <row r="173" spans="1:26" x14ac:dyDescent="0.2">
      <c r="A173" s="15">
        <v>171</v>
      </c>
      <c r="B173" s="45">
        <v>2.9999999999999997E-4</v>
      </c>
      <c r="C173" s="16">
        <v>5.3E-3</v>
      </c>
      <c r="D173" s="16">
        <v>1.03E-2</v>
      </c>
      <c r="E173" s="16">
        <v>1.55E-2</v>
      </c>
      <c r="F173" s="16">
        <v>2.07E-2</v>
      </c>
      <c r="G173" s="16">
        <v>2.5899999999999999E-2</v>
      </c>
      <c r="H173" s="16">
        <v>3.1099999999999999E-2</v>
      </c>
      <c r="I173" s="16">
        <v>3.6200000000000003E-2</v>
      </c>
      <c r="J173" s="16">
        <v>4.1399999999999999E-2</v>
      </c>
      <c r="K173" s="16">
        <v>4.6600000000000003E-2</v>
      </c>
      <c r="L173" s="16">
        <v>5.1700000000000003E-2</v>
      </c>
      <c r="M173" s="16">
        <v>5.6899999999999999E-2</v>
      </c>
      <c r="N173" s="16">
        <v>6.2100000000000002E-2</v>
      </c>
      <c r="O173" s="16">
        <v>6.7299999999999999E-2</v>
      </c>
      <c r="P173" s="16">
        <v>7.2499999999999995E-2</v>
      </c>
      <c r="Q173" s="16">
        <v>7.7600000000000002E-2</v>
      </c>
      <c r="R173" s="16">
        <v>8.2799999999999999E-2</v>
      </c>
      <c r="S173" s="16">
        <v>8.7999999999999995E-2</v>
      </c>
      <c r="T173" s="16">
        <v>9.3100000000000002E-2</v>
      </c>
      <c r="U173" s="16">
        <v>9.8299999999999998E-2</v>
      </c>
      <c r="V173" s="16">
        <v>0.10349999999999999</v>
      </c>
      <c r="W173" s="18">
        <v>-9.2399999999999996E-2</v>
      </c>
      <c r="X173" s="17">
        <v>0</v>
      </c>
      <c r="Y173" s="17">
        <v>0.03</v>
      </c>
      <c r="Z173" s="17">
        <v>0.05</v>
      </c>
    </row>
    <row r="174" spans="1:26" x14ac:dyDescent="0.2">
      <c r="A174" s="15">
        <v>172</v>
      </c>
      <c r="B174" s="19">
        <v>3.3E-3</v>
      </c>
      <c r="C174" s="16">
        <v>8.3000000000000001E-3</v>
      </c>
      <c r="D174" s="16">
        <v>1.3299999999999999E-2</v>
      </c>
      <c r="E174" s="16">
        <v>1.9900000000000001E-2</v>
      </c>
      <c r="F174" s="16">
        <v>2.6499999999999999E-2</v>
      </c>
      <c r="G174" s="16">
        <v>3.32E-2</v>
      </c>
      <c r="H174" s="16">
        <v>3.9800000000000002E-2</v>
      </c>
      <c r="I174" s="16">
        <v>4.6399999999999997E-2</v>
      </c>
      <c r="J174" s="16">
        <v>5.3100000000000001E-2</v>
      </c>
      <c r="K174" s="16">
        <v>5.9700000000000003E-2</v>
      </c>
      <c r="L174" s="16">
        <v>6.6299999999999998E-2</v>
      </c>
      <c r="M174" s="16">
        <v>7.2999999999999995E-2</v>
      </c>
      <c r="N174" s="16">
        <v>7.9600000000000004E-2</v>
      </c>
      <c r="O174" s="16">
        <v>8.6199999999999999E-2</v>
      </c>
      <c r="P174" s="16">
        <v>9.2899999999999996E-2</v>
      </c>
      <c r="Q174" s="16">
        <v>9.9500000000000005E-2</v>
      </c>
      <c r="R174" s="16">
        <v>0.1061</v>
      </c>
      <c r="S174" s="16">
        <v>0.1128</v>
      </c>
      <c r="T174" s="16">
        <v>0.11940000000000001</v>
      </c>
      <c r="U174" s="16">
        <v>0.126</v>
      </c>
      <c r="V174" s="16">
        <v>0.13270000000000001</v>
      </c>
      <c r="W174" s="18">
        <v>0.2782</v>
      </c>
      <c r="X174" s="17">
        <v>0</v>
      </c>
      <c r="Y174" s="17">
        <v>0.03</v>
      </c>
      <c r="Z174" s="17">
        <v>0.05</v>
      </c>
    </row>
    <row r="175" spans="1:26" x14ac:dyDescent="0.2">
      <c r="A175" s="15">
        <v>173</v>
      </c>
      <c r="B175" s="19">
        <v>-1.6199999999999999E-2</v>
      </c>
      <c r="C175" s="19">
        <v>-1.12E-2</v>
      </c>
      <c r="D175" s="19">
        <v>-6.1999999999999998E-3</v>
      </c>
      <c r="E175" s="19">
        <v>-9.2999999999999992E-3</v>
      </c>
      <c r="F175" s="19">
        <v>-1.24E-2</v>
      </c>
      <c r="G175" s="19">
        <v>-1.55E-2</v>
      </c>
      <c r="H175" s="19">
        <v>-1.8599999999999998E-2</v>
      </c>
      <c r="I175" s="19">
        <v>-2.1700000000000001E-2</v>
      </c>
      <c r="J175" s="19">
        <v>-2.4799999999999999E-2</v>
      </c>
      <c r="K175" s="19">
        <v>-2.7900000000000001E-2</v>
      </c>
      <c r="L175" s="19">
        <v>-3.1E-2</v>
      </c>
      <c r="M175" s="19">
        <v>-3.4099999999999998E-2</v>
      </c>
      <c r="N175" s="19">
        <v>-3.7199999999999997E-2</v>
      </c>
      <c r="O175" s="19">
        <v>-4.0300000000000002E-2</v>
      </c>
      <c r="P175" s="19">
        <v>-4.3400000000000001E-2</v>
      </c>
      <c r="Q175" s="19">
        <v>-4.65E-2</v>
      </c>
      <c r="R175" s="19">
        <v>-4.9599999999999998E-2</v>
      </c>
      <c r="S175" s="19">
        <v>-5.2699999999999997E-2</v>
      </c>
      <c r="T175" s="19">
        <v>-5.5800000000000002E-2</v>
      </c>
      <c r="U175" s="19">
        <v>-5.8900000000000001E-2</v>
      </c>
      <c r="V175" s="19">
        <v>-6.2E-2</v>
      </c>
      <c r="W175" s="18">
        <v>4.3400000000000001E-2</v>
      </c>
      <c r="X175" s="17">
        <v>0</v>
      </c>
      <c r="Y175" s="17">
        <v>0.03</v>
      </c>
      <c r="Z175" s="17">
        <v>0.05</v>
      </c>
    </row>
    <row r="176" spans="1:26" x14ac:dyDescent="0.2">
      <c r="A176" s="15">
        <v>174</v>
      </c>
      <c r="B176" s="19">
        <v>-5.1999999999999998E-3</v>
      </c>
      <c r="C176" s="19">
        <v>-2.0000000000000001E-4</v>
      </c>
      <c r="D176" s="16">
        <v>4.7999999999999996E-3</v>
      </c>
      <c r="E176" s="16">
        <v>7.1999999999999998E-3</v>
      </c>
      <c r="F176" s="16">
        <v>9.5999999999999992E-3</v>
      </c>
      <c r="G176" s="16">
        <v>1.2E-2</v>
      </c>
      <c r="H176" s="16">
        <v>1.44E-2</v>
      </c>
      <c r="I176" s="16">
        <v>1.6799999999999999E-2</v>
      </c>
      <c r="J176" s="16">
        <v>1.9199999999999998E-2</v>
      </c>
      <c r="K176" s="16">
        <v>2.1600000000000001E-2</v>
      </c>
      <c r="L176" s="16">
        <v>2.4E-2</v>
      </c>
      <c r="M176" s="16">
        <v>2.64E-2</v>
      </c>
      <c r="N176" s="16">
        <v>2.8799999999999999E-2</v>
      </c>
      <c r="O176" s="16">
        <v>3.1199999999999999E-2</v>
      </c>
      <c r="P176" s="16">
        <v>3.3599999999999998E-2</v>
      </c>
      <c r="Q176" s="16">
        <v>3.5999999999999997E-2</v>
      </c>
      <c r="R176" s="16">
        <v>3.8399999999999997E-2</v>
      </c>
      <c r="S176" s="16">
        <v>4.0800000000000003E-2</v>
      </c>
      <c r="T176" s="16">
        <v>4.3200000000000002E-2</v>
      </c>
      <c r="U176" s="16">
        <v>4.5600000000000002E-2</v>
      </c>
      <c r="V176" s="16">
        <v>4.8000000000000001E-2</v>
      </c>
      <c r="W176" s="18">
        <v>6.9000000000000006E-2</v>
      </c>
      <c r="X176" s="17">
        <v>0</v>
      </c>
      <c r="Y176" s="17">
        <v>0.03</v>
      </c>
      <c r="Z176" s="17">
        <v>0.05</v>
      </c>
    </row>
    <row r="177" spans="1:26" x14ac:dyDescent="0.2">
      <c r="A177" s="15">
        <v>175</v>
      </c>
      <c r="B177" s="45">
        <v>4.1000000000000003E-3</v>
      </c>
      <c r="C177" s="16">
        <v>9.1000000000000004E-3</v>
      </c>
      <c r="D177" s="16">
        <v>1.41E-2</v>
      </c>
      <c r="E177" s="16">
        <v>2.1100000000000001E-2</v>
      </c>
      <c r="F177" s="16">
        <v>2.81E-2</v>
      </c>
      <c r="G177" s="16">
        <v>3.5200000000000002E-2</v>
      </c>
      <c r="H177" s="16">
        <v>4.2200000000000001E-2</v>
      </c>
      <c r="I177" s="16">
        <v>4.9200000000000001E-2</v>
      </c>
      <c r="J177" s="16">
        <v>5.6300000000000003E-2</v>
      </c>
      <c r="K177" s="16">
        <v>6.3299999999999995E-2</v>
      </c>
      <c r="L177" s="16">
        <v>7.0300000000000001E-2</v>
      </c>
      <c r="M177" s="16">
        <v>7.7399999999999997E-2</v>
      </c>
      <c r="N177" s="16">
        <v>8.4400000000000003E-2</v>
      </c>
      <c r="O177" s="16">
        <v>9.1399999999999995E-2</v>
      </c>
      <c r="P177" s="16">
        <v>9.8500000000000004E-2</v>
      </c>
      <c r="Q177" s="16">
        <v>0.1055</v>
      </c>
      <c r="R177" s="16">
        <v>0.1125</v>
      </c>
      <c r="S177" s="16">
        <v>0.1196</v>
      </c>
      <c r="T177" s="16">
        <v>0.12659999999999999</v>
      </c>
      <c r="U177" s="16">
        <v>0.1336</v>
      </c>
      <c r="V177" s="16">
        <v>0.14069999999999999</v>
      </c>
      <c r="W177" s="18">
        <v>-1.3599999999999999E-2</v>
      </c>
      <c r="X177" s="17">
        <v>0</v>
      </c>
      <c r="Y177" s="17">
        <v>0.03</v>
      </c>
      <c r="Z177" s="17">
        <v>0.05</v>
      </c>
    </row>
    <row r="178" spans="1:26" x14ac:dyDescent="0.2">
      <c r="A178" s="15">
        <v>176</v>
      </c>
      <c r="B178" s="19">
        <v>1.6000000000000001E-3</v>
      </c>
      <c r="C178" s="16">
        <v>6.6E-3</v>
      </c>
      <c r="D178" s="16">
        <v>1.1599999999999999E-2</v>
      </c>
      <c r="E178" s="16">
        <v>1.7399999999999999E-2</v>
      </c>
      <c r="F178" s="16">
        <v>2.3199999999999998E-2</v>
      </c>
      <c r="G178" s="16">
        <v>2.9000000000000001E-2</v>
      </c>
      <c r="H178" s="16">
        <v>3.4700000000000002E-2</v>
      </c>
      <c r="I178" s="16">
        <v>4.0500000000000001E-2</v>
      </c>
      <c r="J178" s="16">
        <v>4.6300000000000001E-2</v>
      </c>
      <c r="K178" s="16">
        <v>5.21E-2</v>
      </c>
      <c r="L178" s="16">
        <v>5.79E-2</v>
      </c>
      <c r="M178" s="16">
        <v>6.3700000000000007E-2</v>
      </c>
      <c r="N178" s="16">
        <v>6.9500000000000006E-2</v>
      </c>
      <c r="O178" s="16">
        <v>7.5300000000000006E-2</v>
      </c>
      <c r="P178" s="16">
        <v>8.1100000000000005E-2</v>
      </c>
      <c r="Q178" s="16">
        <v>8.6900000000000005E-2</v>
      </c>
      <c r="R178" s="16">
        <v>9.2700000000000005E-2</v>
      </c>
      <c r="S178" s="16">
        <v>9.8500000000000004E-2</v>
      </c>
      <c r="T178" s="16">
        <v>0.1042</v>
      </c>
      <c r="U178" s="16">
        <v>0.11</v>
      </c>
      <c r="V178" s="16">
        <v>0.1158</v>
      </c>
      <c r="W178" s="18">
        <v>0.35199999999999998</v>
      </c>
      <c r="X178" s="17">
        <v>0</v>
      </c>
      <c r="Y178" s="17">
        <v>0.03</v>
      </c>
      <c r="Z178" s="17">
        <v>0.05</v>
      </c>
    </row>
    <row r="179" spans="1:26" x14ac:dyDescent="0.2">
      <c r="A179" s="15">
        <v>177</v>
      </c>
      <c r="B179" s="19">
        <v>-1.0200000000000001E-2</v>
      </c>
      <c r="C179" s="19">
        <v>-5.1999999999999998E-3</v>
      </c>
      <c r="D179" s="19">
        <v>-2.53E-2</v>
      </c>
      <c r="E179" s="19">
        <v>-3.7999999999999999E-2</v>
      </c>
      <c r="F179" s="19">
        <v>-5.0700000000000002E-2</v>
      </c>
      <c r="G179" s="19">
        <v>-6.3299999999999995E-2</v>
      </c>
      <c r="H179" s="19">
        <v>-7.5999999999999998E-2</v>
      </c>
      <c r="I179" s="19">
        <v>-8.8700000000000001E-2</v>
      </c>
      <c r="J179" s="19">
        <v>-0.1013</v>
      </c>
      <c r="K179" s="19">
        <v>-0.114</v>
      </c>
      <c r="L179" s="19">
        <v>-0.12670000000000001</v>
      </c>
      <c r="M179" s="19">
        <v>-0.13930000000000001</v>
      </c>
      <c r="N179" s="19">
        <v>-0.152</v>
      </c>
      <c r="O179" s="19">
        <v>-0.16470000000000001</v>
      </c>
      <c r="P179" s="19">
        <v>-0.17730000000000001</v>
      </c>
      <c r="Q179" s="19">
        <v>-0.19</v>
      </c>
      <c r="R179" s="19">
        <v>-0.20269999999999999</v>
      </c>
      <c r="S179" s="19">
        <v>-0.21529999999999999</v>
      </c>
      <c r="T179" s="19">
        <v>-0.22800000000000001</v>
      </c>
      <c r="U179" s="19">
        <v>-0.2407</v>
      </c>
      <c r="V179" s="19">
        <v>-0.25330000000000003</v>
      </c>
      <c r="W179" s="18">
        <v>0.18729999999999999</v>
      </c>
      <c r="X179" s="17">
        <v>0</v>
      </c>
      <c r="Y179" s="17">
        <v>0.03</v>
      </c>
      <c r="Z179" s="17">
        <v>0.05</v>
      </c>
    </row>
    <row r="180" spans="1:26" x14ac:dyDescent="0.2">
      <c r="A180" s="15">
        <v>178</v>
      </c>
      <c r="B180" s="19">
        <v>-8.8000000000000005E-3</v>
      </c>
      <c r="C180" s="19">
        <v>-3.8E-3</v>
      </c>
      <c r="D180" s="16">
        <v>1.1999999999999999E-3</v>
      </c>
      <c r="E180" s="16">
        <v>1.8E-3</v>
      </c>
      <c r="F180" s="16">
        <v>2.3999999999999998E-3</v>
      </c>
      <c r="G180" s="16">
        <v>3.0000000000000001E-3</v>
      </c>
      <c r="H180" s="16">
        <v>3.5999999999999999E-3</v>
      </c>
      <c r="I180" s="16">
        <v>4.1999999999999997E-3</v>
      </c>
      <c r="J180" s="16">
        <v>4.7999999999999996E-3</v>
      </c>
      <c r="K180" s="16">
        <v>5.4000000000000003E-3</v>
      </c>
      <c r="L180" s="16">
        <v>6.0000000000000001E-3</v>
      </c>
      <c r="M180" s="16">
        <v>6.6E-3</v>
      </c>
      <c r="N180" s="16">
        <v>7.1999999999999998E-3</v>
      </c>
      <c r="O180" s="16">
        <v>7.7999999999999996E-3</v>
      </c>
      <c r="P180" s="16">
        <v>8.3999999999999995E-3</v>
      </c>
      <c r="Q180" s="16">
        <v>8.9999999999999993E-3</v>
      </c>
      <c r="R180" s="16">
        <v>9.5999999999999992E-3</v>
      </c>
      <c r="S180" s="16">
        <v>1.0200000000000001E-2</v>
      </c>
      <c r="T180" s="16">
        <v>1.0800000000000001E-2</v>
      </c>
      <c r="U180" s="16">
        <v>1.14E-2</v>
      </c>
      <c r="V180" s="16">
        <v>1.2E-2</v>
      </c>
      <c r="W180" s="18">
        <v>0.32300000000000001</v>
      </c>
      <c r="X180" s="17">
        <v>0</v>
      </c>
      <c r="Y180" s="17">
        <v>0.03</v>
      </c>
      <c r="Z180" s="17">
        <v>0.05</v>
      </c>
    </row>
    <row r="181" spans="1:26" x14ac:dyDescent="0.2">
      <c r="A181" s="15">
        <v>179</v>
      </c>
      <c r="B181" s="19">
        <v>-4.0000000000000001E-3</v>
      </c>
      <c r="C181" s="16">
        <v>1E-3</v>
      </c>
      <c r="D181" s="16">
        <v>6.0000000000000001E-3</v>
      </c>
      <c r="E181" s="16">
        <v>9.1000000000000004E-3</v>
      </c>
      <c r="F181" s="16">
        <v>1.21E-2</v>
      </c>
      <c r="G181" s="16">
        <v>1.5100000000000001E-2</v>
      </c>
      <c r="H181" s="16">
        <v>1.8100000000000002E-2</v>
      </c>
      <c r="I181" s="16">
        <v>2.12E-2</v>
      </c>
      <c r="J181" s="16">
        <v>2.4199999999999999E-2</v>
      </c>
      <c r="K181" s="16">
        <v>2.7199999999999998E-2</v>
      </c>
      <c r="L181" s="16">
        <v>3.0200000000000001E-2</v>
      </c>
      <c r="M181" s="16">
        <v>3.3300000000000003E-2</v>
      </c>
      <c r="N181" s="16">
        <v>3.6299999999999999E-2</v>
      </c>
      <c r="O181" s="16">
        <v>3.9300000000000002E-2</v>
      </c>
      <c r="P181" s="16">
        <v>4.2299999999999997E-2</v>
      </c>
      <c r="Q181" s="16">
        <v>4.5400000000000003E-2</v>
      </c>
      <c r="R181" s="16">
        <v>4.8399999999999999E-2</v>
      </c>
      <c r="S181" s="16">
        <v>5.1400000000000001E-2</v>
      </c>
      <c r="T181" s="16">
        <v>5.45E-2</v>
      </c>
      <c r="U181" s="16">
        <v>5.7500000000000002E-2</v>
      </c>
      <c r="V181" s="16">
        <v>6.0499999999999998E-2</v>
      </c>
      <c r="W181" s="18">
        <v>0.25950000000000001</v>
      </c>
      <c r="X181" s="17">
        <v>0</v>
      </c>
      <c r="Y181" s="17">
        <v>0.03</v>
      </c>
      <c r="Z181" s="17">
        <v>0.05</v>
      </c>
    </row>
    <row r="182" spans="1:26" x14ac:dyDescent="0.2">
      <c r="A182" s="15">
        <v>180</v>
      </c>
      <c r="B182" s="19">
        <v>6.4000000000000003E-3</v>
      </c>
      <c r="C182" s="16">
        <v>1.14E-2</v>
      </c>
      <c r="D182" s="16">
        <v>1.6400000000000001E-2</v>
      </c>
      <c r="E182" s="16">
        <v>2.46E-2</v>
      </c>
      <c r="F182" s="16">
        <v>3.2800000000000003E-2</v>
      </c>
      <c r="G182" s="16">
        <v>4.1000000000000002E-2</v>
      </c>
      <c r="H182" s="16">
        <v>4.9200000000000001E-2</v>
      </c>
      <c r="I182" s="16">
        <v>5.74E-2</v>
      </c>
      <c r="J182" s="16">
        <v>6.5600000000000006E-2</v>
      </c>
      <c r="K182" s="16">
        <v>7.3800000000000004E-2</v>
      </c>
      <c r="L182" s="16">
        <v>8.2000000000000003E-2</v>
      </c>
      <c r="M182" s="16">
        <v>9.0200000000000002E-2</v>
      </c>
      <c r="N182" s="16">
        <v>9.8400000000000001E-2</v>
      </c>
      <c r="O182" s="16">
        <v>0.1066</v>
      </c>
      <c r="P182" s="16">
        <v>0.1148</v>
      </c>
      <c r="Q182" s="16">
        <v>0.123</v>
      </c>
      <c r="R182" s="16">
        <v>0.13120000000000001</v>
      </c>
      <c r="S182" s="16">
        <v>0.1394</v>
      </c>
      <c r="T182" s="16">
        <v>0.14760000000000001</v>
      </c>
      <c r="U182" s="16">
        <v>0.15579999999999999</v>
      </c>
      <c r="V182" s="16">
        <v>0.16400000000000001</v>
      </c>
      <c r="W182" s="18">
        <v>0.18490000000000001</v>
      </c>
      <c r="X182" s="17">
        <v>0</v>
      </c>
      <c r="Y182" s="17">
        <v>0.03</v>
      </c>
      <c r="Z182" s="17">
        <v>0.05</v>
      </c>
    </row>
    <row r="183" spans="1:26" x14ac:dyDescent="0.2">
      <c r="A183" s="15">
        <v>181</v>
      </c>
      <c r="B183" s="19">
        <v>-7.9000000000000008E-3</v>
      </c>
      <c r="C183" s="19">
        <v>-2.8E-3</v>
      </c>
      <c r="D183" s="16">
        <v>2.0999999999999999E-3</v>
      </c>
      <c r="E183" s="16">
        <v>3.2000000000000002E-3</v>
      </c>
      <c r="F183" s="16">
        <v>4.3E-3</v>
      </c>
      <c r="G183" s="16">
        <v>5.3E-3</v>
      </c>
      <c r="H183" s="16">
        <v>6.4000000000000003E-3</v>
      </c>
      <c r="I183" s="16">
        <v>7.4999999999999997E-3</v>
      </c>
      <c r="J183" s="16">
        <v>8.5000000000000006E-3</v>
      </c>
      <c r="K183" s="16">
        <v>9.5999999999999992E-3</v>
      </c>
      <c r="L183" s="16">
        <v>1.0699999999999999E-2</v>
      </c>
      <c r="M183" s="16">
        <v>1.17E-2</v>
      </c>
      <c r="N183" s="16">
        <v>1.2800000000000001E-2</v>
      </c>
      <c r="O183" s="16">
        <v>1.3899999999999999E-2</v>
      </c>
      <c r="P183" s="16">
        <v>1.49E-2</v>
      </c>
      <c r="Q183" s="16">
        <v>1.6E-2</v>
      </c>
      <c r="R183" s="16">
        <v>1.7100000000000001E-2</v>
      </c>
      <c r="S183" s="16">
        <v>1.8100000000000002E-2</v>
      </c>
      <c r="T183" s="16">
        <v>1.9199999999999998E-2</v>
      </c>
      <c r="U183" s="16">
        <v>2.0299999999999999E-2</v>
      </c>
      <c r="V183" s="16">
        <v>2.1299999999999999E-2</v>
      </c>
      <c r="W183" s="18">
        <v>-0.1182</v>
      </c>
      <c r="X183" s="17">
        <v>0</v>
      </c>
      <c r="Y183" s="17">
        <v>0.03</v>
      </c>
      <c r="Z183" s="17">
        <v>0.05</v>
      </c>
    </row>
    <row r="184" spans="1:26" x14ac:dyDescent="0.2">
      <c r="A184" s="15">
        <v>182</v>
      </c>
      <c r="B184" s="45">
        <v>1.26E-2</v>
      </c>
      <c r="C184" s="16">
        <v>1.7600000000000001E-2</v>
      </c>
      <c r="D184" s="16">
        <v>2.2599999999999999E-2</v>
      </c>
      <c r="E184" s="16">
        <v>3.39E-2</v>
      </c>
      <c r="F184" s="16">
        <v>4.5100000000000001E-2</v>
      </c>
      <c r="G184" s="16">
        <v>5.6399999999999999E-2</v>
      </c>
      <c r="H184" s="16">
        <v>6.7699999999999996E-2</v>
      </c>
      <c r="I184" s="16">
        <v>7.9000000000000001E-2</v>
      </c>
      <c r="J184" s="16">
        <v>9.0300000000000005E-2</v>
      </c>
      <c r="K184" s="16">
        <v>0.1016</v>
      </c>
      <c r="L184" s="16">
        <v>0.1128</v>
      </c>
      <c r="M184" s="16">
        <v>0.1241</v>
      </c>
      <c r="N184" s="16">
        <v>0.13539999999999999</v>
      </c>
      <c r="O184" s="16">
        <v>0.1467</v>
      </c>
      <c r="P184" s="16">
        <v>0.158</v>
      </c>
      <c r="Q184" s="16">
        <v>0.16930000000000001</v>
      </c>
      <c r="R184" s="16">
        <v>0.18049999999999999</v>
      </c>
      <c r="S184" s="16">
        <v>0.1918</v>
      </c>
      <c r="T184" s="16">
        <v>0.2031</v>
      </c>
      <c r="U184" s="16">
        <v>0.21440000000000001</v>
      </c>
      <c r="V184" s="16">
        <v>0.22570000000000001</v>
      </c>
      <c r="W184" s="18">
        <v>-0.1002</v>
      </c>
      <c r="X184" s="17">
        <v>0</v>
      </c>
      <c r="Y184" s="17">
        <v>0.03</v>
      </c>
      <c r="Z184" s="17">
        <v>0.05</v>
      </c>
    </row>
    <row r="185" spans="1:26" x14ac:dyDescent="0.2">
      <c r="A185" s="15">
        <v>183</v>
      </c>
      <c r="B185" s="19">
        <v>7.1000000000000004E-3</v>
      </c>
      <c r="C185" s="16">
        <v>1.21E-2</v>
      </c>
      <c r="D185" s="16">
        <v>1.7100000000000001E-2</v>
      </c>
      <c r="E185" s="16">
        <v>2.5600000000000001E-2</v>
      </c>
      <c r="F185" s="16">
        <v>3.4200000000000001E-2</v>
      </c>
      <c r="G185" s="16">
        <v>4.2799999999999998E-2</v>
      </c>
      <c r="H185" s="16">
        <v>5.1299999999999998E-2</v>
      </c>
      <c r="I185" s="16">
        <v>5.9799999999999999E-2</v>
      </c>
      <c r="J185" s="16">
        <v>6.8400000000000002E-2</v>
      </c>
      <c r="K185" s="16">
        <v>7.6999999999999999E-2</v>
      </c>
      <c r="L185" s="16">
        <v>8.5500000000000007E-2</v>
      </c>
      <c r="M185" s="16">
        <v>9.4E-2</v>
      </c>
      <c r="N185" s="16">
        <v>0.1026</v>
      </c>
      <c r="O185" s="16">
        <v>0.1111</v>
      </c>
      <c r="P185" s="16">
        <v>0.1197</v>
      </c>
      <c r="Q185" s="16">
        <v>0.1283</v>
      </c>
      <c r="R185" s="16">
        <v>0.1368</v>
      </c>
      <c r="S185" s="16">
        <v>0.1454</v>
      </c>
      <c r="T185" s="16">
        <v>0.15390000000000001</v>
      </c>
      <c r="U185" s="16">
        <v>0.16239999999999999</v>
      </c>
      <c r="V185" s="16">
        <v>0.17100000000000001</v>
      </c>
      <c r="W185" s="18">
        <v>-0.2127</v>
      </c>
      <c r="X185" s="17">
        <v>0</v>
      </c>
      <c r="Y185" s="17">
        <v>0.03</v>
      </c>
      <c r="Z185" s="17">
        <v>0.05</v>
      </c>
    </row>
    <row r="186" spans="1:26" x14ac:dyDescent="0.2">
      <c r="A186" s="15">
        <v>184</v>
      </c>
      <c r="B186" s="19">
        <v>-3.3000000000000002E-2</v>
      </c>
      <c r="C186" s="19">
        <v>-2.8000000000000001E-2</v>
      </c>
      <c r="D186" s="19">
        <v>-2.3E-2</v>
      </c>
      <c r="E186" s="19">
        <v>-3.4500000000000003E-2</v>
      </c>
      <c r="F186" s="19">
        <v>-4.5900000000000003E-2</v>
      </c>
      <c r="G186" s="19">
        <v>-5.74E-2</v>
      </c>
      <c r="H186" s="19">
        <v>-6.8900000000000003E-2</v>
      </c>
      <c r="I186" s="19">
        <v>-8.0399999999999999E-2</v>
      </c>
      <c r="J186" s="19">
        <v>-9.1899999999999996E-2</v>
      </c>
      <c r="K186" s="19">
        <v>-0.10340000000000001</v>
      </c>
      <c r="L186" s="19">
        <v>-0.1148</v>
      </c>
      <c r="M186" s="19">
        <v>-0.1263</v>
      </c>
      <c r="N186" s="19">
        <v>-0.13780000000000001</v>
      </c>
      <c r="O186" s="19">
        <v>-0.14929999999999999</v>
      </c>
      <c r="P186" s="19">
        <v>-0.1608</v>
      </c>
      <c r="Q186" s="19">
        <v>-0.17230000000000001</v>
      </c>
      <c r="R186" s="19">
        <v>-0.1837</v>
      </c>
      <c r="S186" s="19">
        <v>-0.19520000000000001</v>
      </c>
      <c r="T186" s="19">
        <v>-0.20669999999999999</v>
      </c>
      <c r="U186" s="19">
        <v>-0.21820000000000001</v>
      </c>
      <c r="V186" s="19">
        <v>-0.22969999999999999</v>
      </c>
      <c r="W186" s="18">
        <v>0.21940000000000001</v>
      </c>
      <c r="X186" s="17">
        <v>0</v>
      </c>
      <c r="Y186" s="17">
        <v>0.03</v>
      </c>
      <c r="Z186" s="17">
        <v>0.05</v>
      </c>
    </row>
    <row r="187" spans="1:26" x14ac:dyDescent="0.2">
      <c r="A187" s="15">
        <v>185</v>
      </c>
      <c r="B187" s="45">
        <v>5.5999999999999999E-3</v>
      </c>
      <c r="C187" s="16">
        <v>1.06E-2</v>
      </c>
      <c r="D187" s="16">
        <v>1.5599999999999999E-2</v>
      </c>
      <c r="E187" s="16">
        <v>2.3400000000000001E-2</v>
      </c>
      <c r="F187" s="16">
        <v>3.1199999999999999E-2</v>
      </c>
      <c r="G187" s="16">
        <v>3.9E-2</v>
      </c>
      <c r="H187" s="16">
        <v>4.6800000000000001E-2</v>
      </c>
      <c r="I187" s="16">
        <v>5.4600000000000003E-2</v>
      </c>
      <c r="J187" s="16">
        <v>6.2399999999999997E-2</v>
      </c>
      <c r="K187" s="16">
        <v>7.0199999999999999E-2</v>
      </c>
      <c r="L187" s="16">
        <v>7.8E-2</v>
      </c>
      <c r="M187" s="16">
        <v>8.5800000000000001E-2</v>
      </c>
      <c r="N187" s="16">
        <v>9.3600000000000003E-2</v>
      </c>
      <c r="O187" s="16">
        <v>0.1014</v>
      </c>
      <c r="P187" s="16">
        <v>0.10920000000000001</v>
      </c>
      <c r="Q187" s="16">
        <v>0.11700000000000001</v>
      </c>
      <c r="R187" s="16">
        <v>0.12479999999999999</v>
      </c>
      <c r="S187" s="16">
        <v>0.1326</v>
      </c>
      <c r="T187" s="16">
        <v>0.1404</v>
      </c>
      <c r="U187" s="16">
        <v>0.1482</v>
      </c>
      <c r="V187" s="16">
        <v>0.156</v>
      </c>
      <c r="W187" s="18">
        <v>8.4400000000000003E-2</v>
      </c>
      <c r="X187" s="17">
        <v>0</v>
      </c>
      <c r="Y187" s="17">
        <v>0.03</v>
      </c>
      <c r="Z187" s="17">
        <v>0.05</v>
      </c>
    </row>
    <row r="188" spans="1:26" x14ac:dyDescent="0.2">
      <c r="A188" s="15">
        <v>186</v>
      </c>
      <c r="B188" s="19">
        <v>2.8999999999999998E-3</v>
      </c>
      <c r="C188" s="16">
        <v>7.9000000000000008E-3</v>
      </c>
      <c r="D188" s="16">
        <v>1.29E-2</v>
      </c>
      <c r="E188" s="16">
        <v>1.9300000000000001E-2</v>
      </c>
      <c r="F188" s="16">
        <v>2.58E-2</v>
      </c>
      <c r="G188" s="16">
        <v>3.2199999999999999E-2</v>
      </c>
      <c r="H188" s="16">
        <v>3.8600000000000002E-2</v>
      </c>
      <c r="I188" s="16">
        <v>4.5100000000000001E-2</v>
      </c>
      <c r="J188" s="16">
        <v>5.1499999999999997E-2</v>
      </c>
      <c r="K188" s="16">
        <v>5.8000000000000003E-2</v>
      </c>
      <c r="L188" s="16">
        <v>6.4399999999999999E-2</v>
      </c>
      <c r="M188" s="16">
        <v>7.0900000000000005E-2</v>
      </c>
      <c r="N188" s="16">
        <v>7.7299999999999994E-2</v>
      </c>
      <c r="O188" s="16">
        <v>8.3699999999999997E-2</v>
      </c>
      <c r="P188" s="16">
        <v>9.0200000000000002E-2</v>
      </c>
      <c r="Q188" s="16">
        <v>9.6600000000000005E-2</v>
      </c>
      <c r="R188" s="16">
        <v>0.1031</v>
      </c>
      <c r="S188" s="16">
        <v>0.1095</v>
      </c>
      <c r="T188" s="16">
        <v>0.1159</v>
      </c>
      <c r="U188" s="16">
        <v>0.12239999999999999</v>
      </c>
      <c r="V188" s="16">
        <v>0.1288</v>
      </c>
      <c r="W188" s="18">
        <v>5.5500000000000001E-2</v>
      </c>
      <c r="X188" s="17">
        <v>0</v>
      </c>
      <c r="Y188" s="17">
        <v>0.03</v>
      </c>
      <c r="Z188" s="17">
        <v>0.05</v>
      </c>
    </row>
    <row r="189" spans="1:26" x14ac:dyDescent="0.2">
      <c r="A189" s="15">
        <v>187</v>
      </c>
      <c r="B189" s="19">
        <v>-2.5999999999999999E-3</v>
      </c>
      <c r="C189" s="16">
        <v>2.3999999999999998E-3</v>
      </c>
      <c r="D189" s="16">
        <v>2.63E-2</v>
      </c>
      <c r="E189" s="16">
        <v>3.95E-2</v>
      </c>
      <c r="F189" s="16">
        <v>5.2699999999999997E-2</v>
      </c>
      <c r="G189" s="16">
        <v>6.5799999999999997E-2</v>
      </c>
      <c r="H189" s="16">
        <v>7.9000000000000001E-2</v>
      </c>
      <c r="I189" s="16">
        <v>9.2200000000000004E-2</v>
      </c>
      <c r="J189" s="16">
        <v>0.1053</v>
      </c>
      <c r="K189" s="16">
        <v>0.11849999999999999</v>
      </c>
      <c r="L189" s="16">
        <v>0.13170000000000001</v>
      </c>
      <c r="M189" s="16">
        <v>0.14480000000000001</v>
      </c>
      <c r="N189" s="16">
        <v>0.158</v>
      </c>
      <c r="O189" s="16">
        <v>0.17119999999999999</v>
      </c>
      <c r="P189" s="16">
        <v>0.18429999999999999</v>
      </c>
      <c r="Q189" s="16">
        <v>0.19750000000000001</v>
      </c>
      <c r="R189" s="16">
        <v>0.2107</v>
      </c>
      <c r="S189" s="16">
        <v>0.2238</v>
      </c>
      <c r="T189" s="16">
        <v>0.23699999999999999</v>
      </c>
      <c r="U189" s="16">
        <v>0.25019999999999998</v>
      </c>
      <c r="V189" s="16">
        <v>0.26329999999999998</v>
      </c>
      <c r="W189" s="18">
        <v>0.11650000000000001</v>
      </c>
      <c r="X189" s="17">
        <v>0</v>
      </c>
      <c r="Y189" s="17">
        <v>0.03</v>
      </c>
      <c r="Z189" s="17">
        <v>0.05</v>
      </c>
    </row>
    <row r="190" spans="1:26" x14ac:dyDescent="0.2">
      <c r="A190" s="15">
        <v>188</v>
      </c>
      <c r="B190" s="19">
        <v>-5.5999999999999999E-3</v>
      </c>
      <c r="C190" s="19">
        <v>-5.9999999999999995E-4</v>
      </c>
      <c r="D190" s="16">
        <v>2.0199999999999999E-2</v>
      </c>
      <c r="E190" s="16">
        <v>3.0300000000000001E-2</v>
      </c>
      <c r="F190" s="16">
        <v>4.0300000000000002E-2</v>
      </c>
      <c r="G190" s="16">
        <v>5.04E-2</v>
      </c>
      <c r="H190" s="16">
        <v>6.0499999999999998E-2</v>
      </c>
      <c r="I190" s="16">
        <v>7.0599999999999996E-2</v>
      </c>
      <c r="J190" s="16">
        <v>8.0699999999999994E-2</v>
      </c>
      <c r="K190" s="16">
        <v>9.0800000000000006E-2</v>
      </c>
      <c r="L190" s="16">
        <v>0.1008</v>
      </c>
      <c r="M190" s="16">
        <v>0.1109</v>
      </c>
      <c r="N190" s="16">
        <v>0.121</v>
      </c>
      <c r="O190" s="16">
        <v>0.13109999999999999</v>
      </c>
      <c r="P190" s="16">
        <v>0.14119999999999999</v>
      </c>
      <c r="Q190" s="16">
        <v>0.15129999999999999</v>
      </c>
      <c r="R190" s="16">
        <v>0.1613</v>
      </c>
      <c r="S190" s="16">
        <v>0.1714</v>
      </c>
      <c r="T190" s="16">
        <v>0.18149999999999999</v>
      </c>
      <c r="U190" s="16">
        <v>0.19159999999999999</v>
      </c>
      <c r="V190" s="16">
        <v>0.20169999999999999</v>
      </c>
      <c r="W190" s="18">
        <v>2.1600000000000001E-2</v>
      </c>
      <c r="X190" s="17">
        <v>0</v>
      </c>
      <c r="Y190" s="17">
        <v>0.03</v>
      </c>
      <c r="Z190" s="17">
        <v>0.05</v>
      </c>
    </row>
    <row r="191" spans="1:26" x14ac:dyDescent="0.2">
      <c r="A191" s="15">
        <v>189</v>
      </c>
      <c r="B191" s="19">
        <v>2.0999999999999999E-3</v>
      </c>
      <c r="C191" s="16">
        <v>7.1000000000000004E-3</v>
      </c>
      <c r="D191" s="16">
        <v>1.2E-2</v>
      </c>
      <c r="E191" s="16">
        <v>1.8100000000000002E-2</v>
      </c>
      <c r="F191" s="16">
        <v>2.41E-2</v>
      </c>
      <c r="G191" s="16">
        <v>3.0099999999999998E-2</v>
      </c>
      <c r="H191" s="16">
        <v>3.6200000000000003E-2</v>
      </c>
      <c r="I191" s="16">
        <v>4.2200000000000001E-2</v>
      </c>
      <c r="J191" s="16">
        <v>4.82E-2</v>
      </c>
      <c r="K191" s="16">
        <v>5.4199999999999998E-2</v>
      </c>
      <c r="L191" s="16">
        <v>6.0299999999999999E-2</v>
      </c>
      <c r="M191" s="16">
        <v>6.6299999999999998E-2</v>
      </c>
      <c r="N191" s="16">
        <v>7.2300000000000003E-2</v>
      </c>
      <c r="O191" s="16">
        <v>7.8299999999999995E-2</v>
      </c>
      <c r="P191" s="16">
        <v>8.4400000000000003E-2</v>
      </c>
      <c r="Q191" s="16">
        <v>9.0399999999999994E-2</v>
      </c>
      <c r="R191" s="16">
        <v>9.64E-2</v>
      </c>
      <c r="S191" s="16">
        <v>0.1024</v>
      </c>
      <c r="T191" s="16">
        <v>0.1085</v>
      </c>
      <c r="U191" s="16">
        <v>0.1145</v>
      </c>
      <c r="V191" s="16">
        <v>0.1205</v>
      </c>
      <c r="W191" s="18">
        <v>-0.35610000000000003</v>
      </c>
      <c r="X191" s="17">
        <v>0</v>
      </c>
      <c r="Y191" s="17">
        <v>0.03</v>
      </c>
      <c r="Z191" s="17">
        <v>0.05</v>
      </c>
    </row>
    <row r="192" spans="1:26" x14ac:dyDescent="0.2">
      <c r="A192" s="15">
        <v>190</v>
      </c>
      <c r="B192" s="19">
        <v>-9.4000000000000004E-3</v>
      </c>
      <c r="C192" s="19">
        <v>-4.4000000000000003E-3</v>
      </c>
      <c r="D192" s="16">
        <v>2.0799999999999999E-2</v>
      </c>
      <c r="E192" s="16">
        <v>3.1199999999999999E-2</v>
      </c>
      <c r="F192" s="16">
        <v>4.1700000000000001E-2</v>
      </c>
      <c r="G192" s="16">
        <v>5.21E-2</v>
      </c>
      <c r="H192" s="16">
        <v>6.25E-2</v>
      </c>
      <c r="I192" s="16">
        <v>7.2900000000000006E-2</v>
      </c>
      <c r="J192" s="16">
        <v>8.3299999999999999E-2</v>
      </c>
      <c r="K192" s="16">
        <v>9.3700000000000006E-2</v>
      </c>
      <c r="L192" s="16">
        <v>0.1042</v>
      </c>
      <c r="M192" s="16">
        <v>0.11459999999999999</v>
      </c>
      <c r="N192" s="16">
        <v>0.125</v>
      </c>
      <c r="O192" s="16">
        <v>0.13539999999999999</v>
      </c>
      <c r="P192" s="16">
        <v>0.14580000000000001</v>
      </c>
      <c r="Q192" s="16">
        <v>0.15620000000000001</v>
      </c>
      <c r="R192" s="16">
        <v>0.16669999999999999</v>
      </c>
      <c r="S192" s="16">
        <v>0.17710000000000001</v>
      </c>
      <c r="T192" s="16">
        <v>0.1875</v>
      </c>
      <c r="U192" s="16">
        <v>0.19789999999999999</v>
      </c>
      <c r="V192" s="16">
        <v>0.20830000000000001</v>
      </c>
      <c r="W192" s="18">
        <v>0.21590000000000001</v>
      </c>
      <c r="X192" s="17">
        <v>0</v>
      </c>
      <c r="Y192" s="17">
        <v>0.03</v>
      </c>
      <c r="Z192" s="17">
        <v>0.05</v>
      </c>
    </row>
    <row r="193" spans="1:26" x14ac:dyDescent="0.2">
      <c r="A193" s="15">
        <v>191</v>
      </c>
      <c r="B193" s="45">
        <v>4.7000000000000002E-3</v>
      </c>
      <c r="C193" s="16">
        <v>9.4000000000000004E-3</v>
      </c>
      <c r="D193" s="16">
        <v>1.47E-2</v>
      </c>
      <c r="E193" s="16">
        <v>2.1999999999999999E-2</v>
      </c>
      <c r="F193" s="16">
        <v>2.93E-2</v>
      </c>
      <c r="G193" s="16">
        <v>3.6600000000000001E-2</v>
      </c>
      <c r="H193" s="16">
        <v>4.3900000000000002E-2</v>
      </c>
      <c r="I193" s="16">
        <v>5.1299999999999998E-2</v>
      </c>
      <c r="J193" s="16">
        <v>5.8599999999999999E-2</v>
      </c>
      <c r="K193" s="16">
        <v>6.59E-2</v>
      </c>
      <c r="L193" s="16">
        <v>7.3200000000000001E-2</v>
      </c>
      <c r="M193" s="16">
        <v>8.0600000000000005E-2</v>
      </c>
      <c r="N193" s="16">
        <v>8.7900000000000006E-2</v>
      </c>
      <c r="O193" s="16">
        <v>9.5200000000000007E-2</v>
      </c>
      <c r="P193" s="16">
        <v>0.1026</v>
      </c>
      <c r="Q193" s="16">
        <v>0.1099</v>
      </c>
      <c r="R193" s="16">
        <v>0.1172</v>
      </c>
      <c r="S193" s="16">
        <v>0.1245</v>
      </c>
      <c r="T193" s="16">
        <v>0.1318</v>
      </c>
      <c r="U193" s="16">
        <v>0.13919999999999999</v>
      </c>
      <c r="V193" s="16">
        <v>0.14649999999999999</v>
      </c>
      <c r="W193" s="18">
        <v>0.1226</v>
      </c>
      <c r="X193" s="17">
        <v>0</v>
      </c>
      <c r="Y193" s="17">
        <v>0.03</v>
      </c>
      <c r="Z193" s="17">
        <v>0.05</v>
      </c>
    </row>
    <row r="194" spans="1:26" x14ac:dyDescent="0.2">
      <c r="A194" s="15">
        <v>192</v>
      </c>
      <c r="B194" s="19">
        <v>1.8E-3</v>
      </c>
      <c r="C194" s="16">
        <v>6.7999999999999996E-3</v>
      </c>
      <c r="D194" s="16">
        <v>1.18E-2</v>
      </c>
      <c r="E194" s="16">
        <v>1.77E-2</v>
      </c>
      <c r="F194" s="16">
        <v>2.35E-2</v>
      </c>
      <c r="G194" s="16">
        <v>2.9399999999999999E-2</v>
      </c>
      <c r="H194" s="16">
        <v>3.5299999999999998E-2</v>
      </c>
      <c r="I194" s="16">
        <v>4.1200000000000001E-2</v>
      </c>
      <c r="J194" s="16">
        <v>4.7100000000000003E-2</v>
      </c>
      <c r="K194" s="16">
        <v>5.2999999999999999E-2</v>
      </c>
      <c r="L194" s="16">
        <v>5.8799999999999998E-2</v>
      </c>
      <c r="M194" s="16">
        <v>6.4699999999999994E-2</v>
      </c>
      <c r="N194" s="16">
        <v>7.0599999999999996E-2</v>
      </c>
      <c r="O194" s="16">
        <v>7.6499999999999999E-2</v>
      </c>
      <c r="P194" s="16">
        <v>8.2400000000000001E-2</v>
      </c>
      <c r="Q194" s="16">
        <v>8.8300000000000003E-2</v>
      </c>
      <c r="R194" s="16">
        <v>9.4100000000000003E-2</v>
      </c>
      <c r="S194" s="16">
        <v>0.1</v>
      </c>
      <c r="T194" s="16">
        <v>0.10589999999999999</v>
      </c>
      <c r="U194" s="16">
        <v>0.1118</v>
      </c>
      <c r="V194" s="16">
        <v>0.1177</v>
      </c>
      <c r="W194" s="18">
        <v>4.1000000000000003E-3</v>
      </c>
      <c r="X194" s="17">
        <v>0</v>
      </c>
      <c r="Y194" s="17">
        <v>0.03</v>
      </c>
      <c r="Z194" s="17">
        <v>0.05</v>
      </c>
    </row>
    <row r="195" spans="1:26" x14ac:dyDescent="0.2">
      <c r="A195" s="15">
        <v>193</v>
      </c>
      <c r="B195" s="19">
        <v>-2.0299999999999999E-2</v>
      </c>
      <c r="C195" s="19">
        <v>-1.5299999999999999E-2</v>
      </c>
      <c r="D195" s="19">
        <v>-1.6299999999999999E-2</v>
      </c>
      <c r="E195" s="19">
        <v>-2.4500000000000001E-2</v>
      </c>
      <c r="F195" s="19">
        <v>-3.27E-2</v>
      </c>
      <c r="G195" s="19">
        <v>-4.0800000000000003E-2</v>
      </c>
      <c r="H195" s="19">
        <v>-4.9000000000000002E-2</v>
      </c>
      <c r="I195" s="19">
        <v>-5.7200000000000001E-2</v>
      </c>
      <c r="J195" s="19">
        <v>-6.5299999999999997E-2</v>
      </c>
      <c r="K195" s="19">
        <v>-7.3499999999999996E-2</v>
      </c>
      <c r="L195" s="19">
        <v>-8.1699999999999995E-2</v>
      </c>
      <c r="M195" s="19">
        <v>-8.9800000000000005E-2</v>
      </c>
      <c r="N195" s="19">
        <v>-9.8000000000000004E-2</v>
      </c>
      <c r="O195" s="19">
        <v>-0.1062</v>
      </c>
      <c r="P195" s="19">
        <v>-0.1143</v>
      </c>
      <c r="Q195" s="19">
        <v>-0.1225</v>
      </c>
      <c r="R195" s="19">
        <v>-0.13070000000000001</v>
      </c>
      <c r="S195" s="19">
        <v>-0.13880000000000001</v>
      </c>
      <c r="T195" s="19">
        <v>-0.14699999999999999</v>
      </c>
      <c r="U195" s="19">
        <v>-0.1552</v>
      </c>
      <c r="V195" s="19">
        <v>-0.1633</v>
      </c>
      <c r="W195" s="18">
        <v>0.14510000000000001</v>
      </c>
      <c r="X195" s="17">
        <v>0</v>
      </c>
      <c r="Y195" s="17">
        <v>0.03</v>
      </c>
      <c r="Z195" s="17">
        <v>0.05</v>
      </c>
    </row>
    <row r="196" spans="1:26" x14ac:dyDescent="0.2">
      <c r="A196" s="15">
        <v>194</v>
      </c>
      <c r="B196" s="45">
        <v>1.26E-2</v>
      </c>
      <c r="C196" s="16">
        <v>1.7600000000000001E-2</v>
      </c>
      <c r="D196" s="16">
        <v>2.24E-2</v>
      </c>
      <c r="E196" s="16">
        <v>3.3599999999999998E-2</v>
      </c>
      <c r="F196" s="16">
        <v>4.48E-2</v>
      </c>
      <c r="G196" s="16">
        <v>5.6000000000000001E-2</v>
      </c>
      <c r="H196" s="16">
        <v>6.7100000000000007E-2</v>
      </c>
      <c r="I196" s="16">
        <v>7.8299999999999995E-2</v>
      </c>
      <c r="J196" s="16">
        <v>8.9499999999999996E-2</v>
      </c>
      <c r="K196" s="16">
        <v>0.1007</v>
      </c>
      <c r="L196" s="16">
        <v>0.1119</v>
      </c>
      <c r="M196" s="16">
        <v>0.1231</v>
      </c>
      <c r="N196" s="16">
        <v>0.1343</v>
      </c>
      <c r="O196" s="16">
        <v>0.14549999999999999</v>
      </c>
      <c r="P196" s="16">
        <v>0.15670000000000001</v>
      </c>
      <c r="Q196" s="16">
        <v>0.16789999999999999</v>
      </c>
      <c r="R196" s="16">
        <v>0.17910000000000001</v>
      </c>
      <c r="S196" s="16">
        <v>0.1903</v>
      </c>
      <c r="T196" s="16">
        <v>0.2014</v>
      </c>
      <c r="U196" s="16">
        <v>0.21260000000000001</v>
      </c>
      <c r="V196" s="16">
        <v>0.2238</v>
      </c>
      <c r="W196" s="18">
        <v>0.25269999999999998</v>
      </c>
      <c r="X196" s="17">
        <v>0</v>
      </c>
      <c r="Y196" s="17">
        <v>0.03</v>
      </c>
      <c r="Z196" s="17">
        <v>0.05</v>
      </c>
    </row>
    <row r="197" spans="1:26" x14ac:dyDescent="0.2">
      <c r="A197" s="15">
        <v>195</v>
      </c>
      <c r="B197" s="45">
        <v>2.2599999999999999E-2</v>
      </c>
      <c r="C197" s="16">
        <v>2.75E-2</v>
      </c>
      <c r="D197" s="16">
        <v>3.2599999999999997E-2</v>
      </c>
      <c r="E197" s="16">
        <v>4.8899999999999999E-2</v>
      </c>
      <c r="F197" s="16">
        <v>6.5199999999999994E-2</v>
      </c>
      <c r="G197" s="16">
        <v>8.1500000000000003E-2</v>
      </c>
      <c r="H197" s="16">
        <v>9.7900000000000001E-2</v>
      </c>
      <c r="I197" s="16">
        <v>0.1142</v>
      </c>
      <c r="J197" s="16">
        <v>0.1305</v>
      </c>
      <c r="K197" s="16">
        <v>0.14680000000000001</v>
      </c>
      <c r="L197" s="16">
        <v>0.16309999999999999</v>
      </c>
      <c r="M197" s="16">
        <v>0.1794</v>
      </c>
      <c r="N197" s="16">
        <v>0.19570000000000001</v>
      </c>
      <c r="O197" s="16">
        <v>0.21199999999999999</v>
      </c>
      <c r="P197" s="16">
        <v>0.2283</v>
      </c>
      <c r="Q197" s="16">
        <v>0.24460000000000001</v>
      </c>
      <c r="R197" s="16">
        <v>0.26090000000000002</v>
      </c>
      <c r="S197" s="16">
        <v>0.2772</v>
      </c>
      <c r="T197" s="16">
        <v>0.29360000000000003</v>
      </c>
      <c r="U197" s="16">
        <v>0.30990000000000001</v>
      </c>
      <c r="V197" s="16">
        <v>0.32619999999999999</v>
      </c>
      <c r="W197" s="18">
        <v>0.1239</v>
      </c>
      <c r="X197" s="17">
        <v>0</v>
      </c>
      <c r="Y197" s="17">
        <v>0.03</v>
      </c>
      <c r="Z197" s="17">
        <v>0.05</v>
      </c>
    </row>
    <row r="198" spans="1:26" x14ac:dyDescent="0.2">
      <c r="A198" s="15">
        <v>196</v>
      </c>
      <c r="B198" s="19">
        <v>6.6E-3</v>
      </c>
      <c r="C198" s="16">
        <v>1.1599999999999999E-2</v>
      </c>
      <c r="D198" s="16">
        <v>1.66E-2</v>
      </c>
      <c r="E198" s="16">
        <v>2.4899999999999999E-2</v>
      </c>
      <c r="F198" s="16">
        <v>3.3099999999999997E-2</v>
      </c>
      <c r="G198" s="16">
        <v>4.1399999999999999E-2</v>
      </c>
      <c r="H198" s="16">
        <v>4.9700000000000001E-2</v>
      </c>
      <c r="I198" s="16">
        <v>5.8000000000000003E-2</v>
      </c>
      <c r="J198" s="16">
        <v>6.6299999999999998E-2</v>
      </c>
      <c r="K198" s="16">
        <v>7.46E-2</v>
      </c>
      <c r="L198" s="16">
        <v>8.2799999999999999E-2</v>
      </c>
      <c r="M198" s="16">
        <v>9.11E-2</v>
      </c>
      <c r="N198" s="16">
        <v>9.9400000000000002E-2</v>
      </c>
      <c r="O198" s="16">
        <v>0.1077</v>
      </c>
      <c r="P198" s="16">
        <v>0.11600000000000001</v>
      </c>
      <c r="Q198" s="16">
        <v>0.12429999999999999</v>
      </c>
      <c r="R198" s="16">
        <v>0.13250000000000001</v>
      </c>
      <c r="S198" s="16">
        <v>0.14080000000000001</v>
      </c>
      <c r="T198" s="16">
        <v>0.14910000000000001</v>
      </c>
      <c r="U198" s="16">
        <v>0.15740000000000001</v>
      </c>
      <c r="V198" s="16">
        <v>0.16569999999999999</v>
      </c>
      <c r="W198" s="18">
        <v>0.2467</v>
      </c>
      <c r="X198" s="17">
        <v>0</v>
      </c>
      <c r="Y198" s="17">
        <v>0.03</v>
      </c>
      <c r="Z198" s="17">
        <v>0.05</v>
      </c>
    </row>
    <row r="199" spans="1:26" x14ac:dyDescent="0.2">
      <c r="A199" s="15">
        <v>197</v>
      </c>
      <c r="B199" s="19">
        <v>-1.7100000000000001E-2</v>
      </c>
      <c r="C199" s="19">
        <v>-1.21E-2</v>
      </c>
      <c r="D199" s="19">
        <v>-7.1000000000000004E-3</v>
      </c>
      <c r="E199" s="19">
        <v>-1.06E-2</v>
      </c>
      <c r="F199" s="19">
        <v>-1.4200000000000001E-2</v>
      </c>
      <c r="G199" s="19">
        <v>-1.77E-2</v>
      </c>
      <c r="H199" s="19">
        <v>-2.12E-2</v>
      </c>
      <c r="I199" s="19">
        <v>-2.4799999999999999E-2</v>
      </c>
      <c r="J199" s="19">
        <v>-2.8299999999999999E-2</v>
      </c>
      <c r="K199" s="19">
        <v>-3.1899999999999998E-2</v>
      </c>
      <c r="L199" s="19">
        <v>-3.5400000000000001E-2</v>
      </c>
      <c r="M199" s="19">
        <v>-3.9E-2</v>
      </c>
      <c r="N199" s="19">
        <v>-4.2500000000000003E-2</v>
      </c>
      <c r="O199" s="19">
        <v>-4.5999999999999999E-2</v>
      </c>
      <c r="P199" s="19">
        <v>-4.9599999999999998E-2</v>
      </c>
      <c r="Q199" s="19">
        <v>-5.3100000000000001E-2</v>
      </c>
      <c r="R199" s="19">
        <v>-5.67E-2</v>
      </c>
      <c r="S199" s="19">
        <v>-6.0199999999999997E-2</v>
      </c>
      <c r="T199" s="19">
        <v>-6.3700000000000007E-2</v>
      </c>
      <c r="U199" s="19">
        <v>-6.7299999999999999E-2</v>
      </c>
      <c r="V199" s="19">
        <v>-7.0800000000000002E-2</v>
      </c>
      <c r="W199" s="18">
        <v>0.1459</v>
      </c>
      <c r="X199" s="17">
        <v>0</v>
      </c>
      <c r="Y199" s="17">
        <v>0.03</v>
      </c>
      <c r="Z199" s="17">
        <v>0.05</v>
      </c>
    </row>
    <row r="200" spans="1:26" x14ac:dyDescent="0.2">
      <c r="A200" s="15">
        <v>198</v>
      </c>
      <c r="B200" s="45">
        <v>1.04E-2</v>
      </c>
      <c r="C200" s="16">
        <v>1.54E-2</v>
      </c>
      <c r="D200" s="16">
        <v>2.0400000000000001E-2</v>
      </c>
      <c r="E200" s="16">
        <v>3.0599999999999999E-2</v>
      </c>
      <c r="F200" s="16">
        <v>4.0800000000000003E-2</v>
      </c>
      <c r="G200" s="16">
        <v>5.0999999999999997E-2</v>
      </c>
      <c r="H200" s="16">
        <v>6.1100000000000002E-2</v>
      </c>
      <c r="I200" s="16">
        <v>7.1300000000000002E-2</v>
      </c>
      <c r="J200" s="16">
        <v>8.1500000000000003E-2</v>
      </c>
      <c r="K200" s="16">
        <v>9.1700000000000004E-2</v>
      </c>
      <c r="L200" s="16">
        <v>0.1019</v>
      </c>
      <c r="M200" s="16">
        <v>0.11210000000000001</v>
      </c>
      <c r="N200" s="16">
        <v>0.12230000000000001</v>
      </c>
      <c r="O200" s="16">
        <v>0.13250000000000001</v>
      </c>
      <c r="P200" s="16">
        <v>0.14269999999999999</v>
      </c>
      <c r="Q200" s="16">
        <v>0.15290000000000001</v>
      </c>
      <c r="R200" s="16">
        <v>0.16309999999999999</v>
      </c>
      <c r="S200" s="16">
        <v>0.17330000000000001</v>
      </c>
      <c r="T200" s="16">
        <v>0.18340000000000001</v>
      </c>
      <c r="U200" s="16">
        <v>0.19359999999999999</v>
      </c>
      <c r="V200" s="16">
        <v>0.20380000000000001</v>
      </c>
      <c r="W200" s="18">
        <v>0.11509999999999999</v>
      </c>
      <c r="X200" s="17">
        <v>0</v>
      </c>
      <c r="Y200" s="17">
        <v>0.03</v>
      </c>
      <c r="Z200" s="17">
        <v>0.05</v>
      </c>
    </row>
    <row r="201" spans="1:26" x14ac:dyDescent="0.2">
      <c r="A201" s="15">
        <v>199</v>
      </c>
      <c r="B201" s="19">
        <v>2.4E-2</v>
      </c>
      <c r="C201" s="16">
        <v>2.9000000000000001E-2</v>
      </c>
      <c r="D201" s="16">
        <v>3.4000000000000002E-2</v>
      </c>
      <c r="E201" s="16">
        <v>5.0900000000000001E-2</v>
      </c>
      <c r="F201" s="16">
        <v>6.7900000000000002E-2</v>
      </c>
      <c r="G201" s="16">
        <v>8.4900000000000003E-2</v>
      </c>
      <c r="H201" s="16">
        <v>0.1019</v>
      </c>
      <c r="I201" s="16">
        <v>0.1188</v>
      </c>
      <c r="J201" s="16">
        <v>0.1358</v>
      </c>
      <c r="K201" s="16">
        <v>0.15279999999999999</v>
      </c>
      <c r="L201" s="16">
        <v>0.16980000000000001</v>
      </c>
      <c r="M201" s="16">
        <v>0.1867</v>
      </c>
      <c r="N201" s="16">
        <v>0.20369999999999999</v>
      </c>
      <c r="O201" s="16">
        <v>0.22070000000000001</v>
      </c>
      <c r="P201" s="16">
        <v>0.23769999999999999</v>
      </c>
      <c r="Q201" s="16">
        <v>0.25459999999999999</v>
      </c>
      <c r="R201" s="16">
        <v>0.27160000000000001</v>
      </c>
      <c r="S201" s="16">
        <v>0.28860000000000002</v>
      </c>
      <c r="T201" s="16">
        <v>0.30549999999999999</v>
      </c>
      <c r="U201" s="16">
        <v>0.32250000000000001</v>
      </c>
      <c r="V201" s="16">
        <v>0.33950000000000002</v>
      </c>
      <c r="W201" s="18">
        <v>-5.9900000000000002E-2</v>
      </c>
      <c r="X201" s="17">
        <v>0</v>
      </c>
      <c r="Y201" s="17">
        <v>0.03</v>
      </c>
      <c r="Z201" s="17">
        <v>0.05</v>
      </c>
    </row>
    <row r="202" spans="1:26" x14ac:dyDescent="0.2">
      <c r="A202" s="15">
        <v>200</v>
      </c>
      <c r="B202" s="19">
        <v>-1.52E-2</v>
      </c>
      <c r="C202" s="19">
        <v>-1.0200000000000001E-2</v>
      </c>
      <c r="D202" s="19">
        <v>-5.1000000000000004E-3</v>
      </c>
      <c r="E202" s="19">
        <v>-7.7000000000000002E-3</v>
      </c>
      <c r="F202" s="19">
        <v>-1.03E-2</v>
      </c>
      <c r="G202" s="19">
        <v>-1.29E-2</v>
      </c>
      <c r="H202" s="19">
        <v>-1.54E-2</v>
      </c>
      <c r="I202" s="19">
        <v>-1.7999999999999999E-2</v>
      </c>
      <c r="J202" s="19">
        <v>-2.06E-2</v>
      </c>
      <c r="K202" s="19">
        <v>-2.3199999999999998E-2</v>
      </c>
      <c r="L202" s="19">
        <v>-2.5700000000000001E-2</v>
      </c>
      <c r="M202" s="19">
        <v>-2.8299999999999999E-2</v>
      </c>
      <c r="N202" s="19">
        <v>-3.09E-2</v>
      </c>
      <c r="O202" s="19">
        <v>-3.3500000000000002E-2</v>
      </c>
      <c r="P202" s="19">
        <v>-3.5999999999999997E-2</v>
      </c>
      <c r="Q202" s="19">
        <v>-3.8600000000000002E-2</v>
      </c>
      <c r="R202" s="19">
        <v>-4.1200000000000001E-2</v>
      </c>
      <c r="S202" s="19">
        <v>-4.3799999999999999E-2</v>
      </c>
      <c r="T202" s="19">
        <v>-4.6300000000000001E-2</v>
      </c>
      <c r="U202" s="19">
        <v>-4.8899999999999999E-2</v>
      </c>
      <c r="V202" s="19">
        <v>-5.1499999999999997E-2</v>
      </c>
      <c r="W202" s="18">
        <v>0.47289999999999999</v>
      </c>
      <c r="X202" s="17">
        <v>0</v>
      </c>
      <c r="Y202" s="17">
        <v>0.03</v>
      </c>
      <c r="Z202" s="17">
        <v>0.05</v>
      </c>
    </row>
    <row r="203" spans="1:26" x14ac:dyDescent="0.2">
      <c r="A203" s="20"/>
      <c r="B203" s="46"/>
      <c r="C203" s="21"/>
      <c r="D203" s="21"/>
      <c r="E203" s="21"/>
      <c r="F203" s="21"/>
      <c r="G203" s="21"/>
      <c r="H203" s="21"/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2"/>
    </row>
    <row r="204" spans="1:26" x14ac:dyDescent="0.2">
      <c r="A204" s="20"/>
      <c r="B204" s="46"/>
      <c r="C204" s="21"/>
      <c r="D204" s="21"/>
      <c r="E204" s="21"/>
      <c r="F204" s="21"/>
      <c r="G204" s="21"/>
      <c r="H204" s="21"/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2"/>
    </row>
    <row r="205" spans="1:26" x14ac:dyDescent="0.2">
      <c r="A205" s="20"/>
      <c r="B205" s="46"/>
      <c r="C205" s="21"/>
      <c r="D205" s="21"/>
      <c r="E205" s="21"/>
      <c r="F205" s="21"/>
      <c r="G205" s="21"/>
      <c r="H205" s="21"/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2"/>
    </row>
    <row r="206" spans="1:26" x14ac:dyDescent="0.2">
      <c r="A206" s="15" t="s">
        <v>30</v>
      </c>
      <c r="B206" s="45">
        <v>0</v>
      </c>
      <c r="C206" s="16">
        <v>5.0000000000000001E-3</v>
      </c>
      <c r="D206" s="16">
        <v>0.01</v>
      </c>
      <c r="E206" s="16">
        <v>1.4999999999999999E-2</v>
      </c>
      <c r="F206" s="16">
        <v>0.02</v>
      </c>
      <c r="G206" s="16">
        <v>2.5000000000000001E-2</v>
      </c>
      <c r="H206" s="16">
        <v>0.03</v>
      </c>
      <c r="I206" s="16">
        <v>3.5000000000000003E-2</v>
      </c>
      <c r="J206" s="16">
        <v>0.04</v>
      </c>
      <c r="K206" s="16">
        <v>4.4999999999999998E-2</v>
      </c>
      <c r="L206" s="16">
        <v>0.05</v>
      </c>
      <c r="M206" s="16">
        <v>5.5E-2</v>
      </c>
      <c r="N206" s="16">
        <v>0.06</v>
      </c>
      <c r="O206" s="16">
        <v>6.5000000000000002E-2</v>
      </c>
      <c r="P206" s="16">
        <v>7.0000000000000007E-2</v>
      </c>
      <c r="Q206" s="16">
        <v>7.4999999999999997E-2</v>
      </c>
      <c r="R206" s="16">
        <v>0.08</v>
      </c>
      <c r="S206" s="16">
        <v>8.5000000000000006E-2</v>
      </c>
      <c r="T206" s="16">
        <v>0.09</v>
      </c>
      <c r="U206" s="16">
        <v>9.5000000000000001E-2</v>
      </c>
      <c r="V206" s="16">
        <v>0.1</v>
      </c>
      <c r="W206" s="16">
        <v>8.6800000000000002E-2</v>
      </c>
      <c r="X206" s="16">
        <v>0</v>
      </c>
      <c r="Y206" s="16">
        <v>0.03</v>
      </c>
      <c r="Z206" s="16">
        <v>0.05</v>
      </c>
    </row>
    <row r="207" spans="1:26" x14ac:dyDescent="0.2">
      <c r="A207" s="15" t="s">
        <v>31</v>
      </c>
      <c r="B207" s="45">
        <v>1.34E-2</v>
      </c>
      <c r="C207" s="16">
        <v>1.3299999999999999E-2</v>
      </c>
      <c r="D207" s="16">
        <v>1.41E-2</v>
      </c>
      <c r="E207" s="16">
        <v>2.1100000000000001E-2</v>
      </c>
      <c r="F207" s="16">
        <v>2.81E-2</v>
      </c>
      <c r="G207" s="16">
        <v>3.5200000000000002E-2</v>
      </c>
      <c r="H207" s="16">
        <v>4.2200000000000001E-2</v>
      </c>
      <c r="I207" s="16">
        <v>4.9200000000000001E-2</v>
      </c>
      <c r="J207" s="16">
        <v>5.6300000000000003E-2</v>
      </c>
      <c r="K207" s="16">
        <v>6.3299999999999995E-2</v>
      </c>
      <c r="L207" s="16">
        <v>7.0300000000000001E-2</v>
      </c>
      <c r="M207" s="16">
        <v>7.7299999999999994E-2</v>
      </c>
      <c r="N207" s="16">
        <v>8.4400000000000003E-2</v>
      </c>
      <c r="O207" s="16">
        <v>9.1399999999999995E-2</v>
      </c>
      <c r="P207" s="16">
        <v>9.8400000000000001E-2</v>
      </c>
      <c r="Q207" s="16">
        <v>0.1055</v>
      </c>
      <c r="R207" s="16">
        <v>0.1125</v>
      </c>
      <c r="S207" s="16">
        <v>0.1195</v>
      </c>
      <c r="T207" s="16">
        <v>0.12659999999999999</v>
      </c>
      <c r="U207" s="16">
        <v>0.1336</v>
      </c>
      <c r="V207" s="16">
        <v>0.1406</v>
      </c>
      <c r="W207" s="16">
        <v>0.16539999999999999</v>
      </c>
      <c r="X207" s="16">
        <v>0</v>
      </c>
      <c r="Y207" s="16">
        <v>0</v>
      </c>
      <c r="Z207" s="16">
        <v>0</v>
      </c>
    </row>
    <row r="208" spans="1:26" x14ac:dyDescent="0.2">
      <c r="A208" s="15" t="s">
        <v>32</v>
      </c>
      <c r="B208" s="45">
        <v>2.9100000000000001E-2</v>
      </c>
      <c r="C208" s="16">
        <v>3.4099999999999998E-2</v>
      </c>
      <c r="D208" s="16">
        <v>3.4799999999999998E-2</v>
      </c>
      <c r="E208" s="16">
        <v>5.2200000000000003E-2</v>
      </c>
      <c r="F208" s="16">
        <v>6.9500000000000006E-2</v>
      </c>
      <c r="G208" s="16">
        <v>8.6900000000000005E-2</v>
      </c>
      <c r="H208" s="16">
        <v>0.1043</v>
      </c>
      <c r="I208" s="16">
        <v>0.1217</v>
      </c>
      <c r="J208" s="16">
        <v>0.1391</v>
      </c>
      <c r="K208" s="16">
        <v>0.1565</v>
      </c>
      <c r="L208" s="16">
        <v>0.17380000000000001</v>
      </c>
      <c r="M208" s="16">
        <v>0.19120000000000001</v>
      </c>
      <c r="N208" s="16">
        <v>0.20860000000000001</v>
      </c>
      <c r="O208" s="16">
        <v>0.22600000000000001</v>
      </c>
      <c r="P208" s="16">
        <v>0.24340000000000001</v>
      </c>
      <c r="Q208" s="16">
        <v>0.26079999999999998</v>
      </c>
      <c r="R208" s="16">
        <v>0.27810000000000001</v>
      </c>
      <c r="S208" s="16">
        <v>0.29549999999999998</v>
      </c>
      <c r="T208" s="16">
        <v>0.31290000000000001</v>
      </c>
      <c r="U208" s="16">
        <v>0.33029999999999998</v>
      </c>
      <c r="V208" s="16">
        <v>0.34770000000000001</v>
      </c>
      <c r="W208" s="16">
        <v>0.47289999999999999</v>
      </c>
      <c r="X208" s="16">
        <v>0</v>
      </c>
      <c r="Y208" s="16">
        <v>0.03</v>
      </c>
      <c r="Z208" s="16">
        <v>0.05</v>
      </c>
    </row>
    <row r="209" spans="1:26" x14ac:dyDescent="0.2">
      <c r="A209" s="15" t="s">
        <v>33</v>
      </c>
      <c r="B209" s="45">
        <v>5.9999999999999995E-4</v>
      </c>
      <c r="C209" s="16">
        <v>5.5999999999999999E-3</v>
      </c>
      <c r="D209" s="16">
        <v>1.2999999999999999E-2</v>
      </c>
      <c r="E209" s="16">
        <v>1.9400000000000001E-2</v>
      </c>
      <c r="F209" s="16">
        <v>2.5899999999999999E-2</v>
      </c>
      <c r="G209" s="16">
        <v>3.2399999999999998E-2</v>
      </c>
      <c r="H209" s="16">
        <v>3.8800000000000001E-2</v>
      </c>
      <c r="I209" s="16">
        <v>4.53E-2</v>
      </c>
      <c r="J209" s="16">
        <v>5.1799999999999999E-2</v>
      </c>
      <c r="K209" s="16">
        <v>5.8299999999999998E-2</v>
      </c>
      <c r="L209" s="16">
        <v>6.4699999999999994E-2</v>
      </c>
      <c r="M209" s="16">
        <v>7.1199999999999999E-2</v>
      </c>
      <c r="N209" s="16">
        <v>7.7700000000000005E-2</v>
      </c>
      <c r="O209" s="16">
        <v>8.4099999999999994E-2</v>
      </c>
      <c r="P209" s="16">
        <v>9.06E-2</v>
      </c>
      <c r="Q209" s="16">
        <v>9.7100000000000006E-2</v>
      </c>
      <c r="R209" s="16">
        <v>0.1036</v>
      </c>
      <c r="S209" s="16">
        <v>0.11</v>
      </c>
      <c r="T209" s="16">
        <v>0.11650000000000001</v>
      </c>
      <c r="U209" s="16">
        <v>0.123</v>
      </c>
      <c r="V209" s="16">
        <v>0.12939999999999999</v>
      </c>
      <c r="W209" s="16">
        <v>0.1048</v>
      </c>
      <c r="X209" s="16">
        <v>0</v>
      </c>
      <c r="Y209" s="16">
        <v>0.03</v>
      </c>
      <c r="Z209" s="16">
        <v>0.05</v>
      </c>
    </row>
    <row r="210" spans="1:26" x14ac:dyDescent="0.2">
      <c r="A210" s="15" t="s">
        <v>34</v>
      </c>
      <c r="B210" s="45">
        <v>-3.9600000000000003E-2</v>
      </c>
      <c r="C210" s="16">
        <v>-3.4599999999999999E-2</v>
      </c>
      <c r="D210" s="16">
        <v>-4.2200000000000001E-2</v>
      </c>
      <c r="E210" s="16">
        <v>-6.3299999999999995E-2</v>
      </c>
      <c r="F210" s="16">
        <v>-8.43E-2</v>
      </c>
      <c r="G210" s="16">
        <v>-0.10539999999999999</v>
      </c>
      <c r="H210" s="16">
        <v>-0.1265</v>
      </c>
      <c r="I210" s="16">
        <v>-0.14760000000000001</v>
      </c>
      <c r="J210" s="16">
        <v>-0.16869999999999999</v>
      </c>
      <c r="K210" s="16">
        <v>-0.1898</v>
      </c>
      <c r="L210" s="16">
        <v>-0.21079999999999999</v>
      </c>
      <c r="M210" s="16">
        <v>-0.2319</v>
      </c>
      <c r="N210" s="16">
        <v>-0.253</v>
      </c>
      <c r="O210" s="16">
        <v>-0.27410000000000001</v>
      </c>
      <c r="P210" s="16">
        <v>-0.29520000000000002</v>
      </c>
      <c r="Q210" s="16">
        <v>-0.31630000000000003</v>
      </c>
      <c r="R210" s="16">
        <v>-0.33729999999999999</v>
      </c>
      <c r="S210" s="16">
        <v>-0.3584</v>
      </c>
      <c r="T210" s="16">
        <v>-0.3795</v>
      </c>
      <c r="U210" s="16">
        <v>-0.40060000000000001</v>
      </c>
      <c r="V210" s="16">
        <v>-0.42170000000000002</v>
      </c>
      <c r="W210" s="16">
        <v>-0.35610000000000003</v>
      </c>
      <c r="X210" s="16">
        <v>0</v>
      </c>
      <c r="Y210" s="16">
        <v>0.03</v>
      </c>
      <c r="Z210" s="16">
        <v>0.05</v>
      </c>
    </row>
    <row r="211" spans="1:26" x14ac:dyDescent="0.2">
      <c r="A211" s="20" t="s">
        <v>35</v>
      </c>
      <c r="B211" s="46">
        <v>-2</v>
      </c>
      <c r="C211" s="21">
        <v>-1</v>
      </c>
      <c r="D211" s="21">
        <v>0</v>
      </c>
      <c r="E211" s="21">
        <v>1</v>
      </c>
      <c r="F211" s="21">
        <v>2</v>
      </c>
      <c r="G211" s="21">
        <v>3</v>
      </c>
      <c r="H211" s="21">
        <v>4</v>
      </c>
      <c r="I211" s="21">
        <v>5</v>
      </c>
      <c r="J211" s="21">
        <v>6</v>
      </c>
      <c r="K211" s="21">
        <v>7</v>
      </c>
      <c r="L211" s="21">
        <v>8</v>
      </c>
      <c r="M211" s="21">
        <v>9</v>
      </c>
      <c r="N211" s="21">
        <v>10</v>
      </c>
      <c r="O211" s="21">
        <v>11</v>
      </c>
      <c r="P211" s="21">
        <v>12</v>
      </c>
      <c r="Q211" s="21">
        <v>13</v>
      </c>
      <c r="R211" s="21">
        <v>14</v>
      </c>
      <c r="S211" s="21">
        <v>15</v>
      </c>
      <c r="T211" s="21">
        <v>16</v>
      </c>
      <c r="U211" s="21">
        <v>17</v>
      </c>
      <c r="V211" s="21"/>
      <c r="W211" s="21"/>
      <c r="X211" s="21"/>
      <c r="Y211" s="13"/>
      <c r="Z211" s="13"/>
    </row>
    <row r="212" spans="1:26" x14ac:dyDescent="0.2">
      <c r="A212" s="20"/>
      <c r="B212" s="46"/>
      <c r="C212" s="21"/>
      <c r="D212" s="21"/>
      <c r="E212" s="21"/>
      <c r="F212" s="21"/>
      <c r="G212" s="21"/>
      <c r="H212" s="21"/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2"/>
    </row>
    <row r="213" spans="1:26" x14ac:dyDescent="0.2">
      <c r="A213" s="20"/>
      <c r="B213" s="46"/>
      <c r="C213" s="21"/>
      <c r="D213" s="21"/>
      <c r="E213" s="21"/>
      <c r="F213" s="21"/>
      <c r="G213" s="21"/>
      <c r="H213" s="21"/>
      <c r="I213" s="21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2"/>
    </row>
    <row r="214" spans="1:26" x14ac:dyDescent="0.2">
      <c r="A214" s="20"/>
      <c r="B214" s="46"/>
      <c r="C214" s="21">
        <v>35</v>
      </c>
      <c r="D214" s="21">
        <v>17</v>
      </c>
      <c r="E214" s="21">
        <v>17</v>
      </c>
      <c r="F214" s="21">
        <v>17</v>
      </c>
      <c r="G214" s="21">
        <v>17</v>
      </c>
      <c r="H214" s="21">
        <v>17</v>
      </c>
      <c r="I214" s="21">
        <v>17</v>
      </c>
      <c r="J214" s="21">
        <v>17</v>
      </c>
      <c r="K214" s="21">
        <v>17</v>
      </c>
      <c r="L214" s="21">
        <v>17</v>
      </c>
      <c r="M214" s="21">
        <v>17</v>
      </c>
      <c r="N214" s="21">
        <v>17</v>
      </c>
      <c r="O214" s="21">
        <v>17</v>
      </c>
      <c r="P214" s="21">
        <v>17</v>
      </c>
      <c r="Q214" s="21">
        <v>17</v>
      </c>
      <c r="R214" s="21">
        <v>17</v>
      </c>
      <c r="S214" s="21">
        <v>17</v>
      </c>
      <c r="T214" s="21">
        <v>17</v>
      </c>
      <c r="U214" s="21">
        <v>17</v>
      </c>
      <c r="V214" s="21">
        <v>17</v>
      </c>
      <c r="W214" s="21"/>
      <c r="X214" s="3" t="s">
        <v>36</v>
      </c>
      <c r="Y214" s="21"/>
      <c r="Z214" s="22"/>
    </row>
    <row r="215" spans="1:26" x14ac:dyDescent="0.2">
      <c r="A215" s="20"/>
      <c r="B215" s="46"/>
      <c r="C215" s="21"/>
      <c r="D215" s="21"/>
      <c r="E215" s="21"/>
      <c r="F215" s="21"/>
      <c r="G215" s="21"/>
      <c r="H215" s="21"/>
      <c r="I215" s="21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2"/>
    </row>
    <row r="216" spans="1:26" x14ac:dyDescent="0.2">
      <c r="A216" s="20"/>
      <c r="B216" s="46"/>
      <c r="C216" s="21"/>
      <c r="D216" s="21"/>
      <c r="E216" s="21"/>
      <c r="F216" s="21"/>
      <c r="G216" s="21"/>
      <c r="H216" s="21"/>
      <c r="I216" s="21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2"/>
    </row>
    <row r="217" spans="1:26" x14ac:dyDescent="0.2">
      <c r="A217" s="20"/>
      <c r="B217" s="46"/>
      <c r="C217" s="21"/>
      <c r="D217" s="21"/>
      <c r="E217" s="21"/>
      <c r="F217" s="21"/>
      <c r="G217" s="21"/>
      <c r="H217" s="21"/>
      <c r="I217" s="21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2"/>
    </row>
    <row r="218" spans="1:26" x14ac:dyDescent="0.2">
      <c r="A218" s="20"/>
      <c r="B218" s="46"/>
      <c r="C218" s="21"/>
      <c r="D218" s="21"/>
      <c r="E218" s="21"/>
      <c r="F218" s="21"/>
      <c r="G218" s="21"/>
      <c r="H218" s="21"/>
      <c r="I218" s="21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2"/>
    </row>
    <row r="219" spans="1:26" x14ac:dyDescent="0.2">
      <c r="A219" s="20"/>
      <c r="B219" s="46"/>
      <c r="C219" s="21"/>
      <c r="D219" s="21"/>
      <c r="E219" s="21"/>
      <c r="F219" s="21"/>
      <c r="G219" s="21"/>
      <c r="H219" s="21"/>
      <c r="I219" s="21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2"/>
    </row>
    <row r="220" spans="1:26" x14ac:dyDescent="0.2">
      <c r="A220" s="20"/>
      <c r="B220" s="46"/>
      <c r="C220" s="21"/>
      <c r="D220" s="21"/>
      <c r="E220" s="21"/>
      <c r="F220" s="21"/>
      <c r="G220" s="21"/>
      <c r="H220" s="21"/>
      <c r="I220" s="21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2"/>
    </row>
    <row r="221" spans="1:26" x14ac:dyDescent="0.2">
      <c r="A221" s="20"/>
      <c r="B221" s="46"/>
      <c r="C221" s="21"/>
      <c r="D221" s="21"/>
      <c r="E221" s="21"/>
      <c r="F221" s="21"/>
      <c r="G221" s="21"/>
      <c r="H221" s="21"/>
      <c r="I221" s="21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2"/>
    </row>
    <row r="222" spans="1:26" x14ac:dyDescent="0.2">
      <c r="A222" s="20"/>
      <c r="B222" s="46"/>
      <c r="C222" s="21"/>
      <c r="D222" s="21"/>
      <c r="E222" s="21"/>
      <c r="F222" s="21"/>
      <c r="G222" s="21"/>
      <c r="H222" s="21"/>
      <c r="I222" s="21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2"/>
    </row>
    <row r="223" spans="1:26" x14ac:dyDescent="0.2">
      <c r="A223" s="20"/>
      <c r="B223" s="46"/>
      <c r="C223" s="21"/>
      <c r="D223" s="21"/>
      <c r="E223" s="21"/>
      <c r="F223" s="21"/>
      <c r="G223" s="21"/>
      <c r="H223" s="21"/>
      <c r="I223" s="21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2"/>
    </row>
    <row r="224" spans="1:26" x14ac:dyDescent="0.2">
      <c r="A224" s="20"/>
      <c r="B224" s="46"/>
      <c r="C224" s="21"/>
      <c r="D224" s="21"/>
      <c r="E224" s="21"/>
      <c r="F224" s="21"/>
      <c r="G224" s="21"/>
      <c r="H224" s="21"/>
      <c r="I224" s="21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2"/>
    </row>
    <row r="225" spans="1:26" x14ac:dyDescent="0.2">
      <c r="A225" s="20"/>
      <c r="B225" s="46"/>
      <c r="C225" s="21"/>
      <c r="D225" s="21"/>
      <c r="E225" s="21"/>
      <c r="F225" s="21"/>
      <c r="G225" s="21"/>
      <c r="H225" s="21"/>
      <c r="I225" s="21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2"/>
    </row>
    <row r="226" spans="1:26" x14ac:dyDescent="0.2">
      <c r="A226" s="20"/>
      <c r="B226" s="46"/>
      <c r="C226" s="21"/>
      <c r="D226" s="21"/>
      <c r="E226" s="21"/>
      <c r="F226" s="21"/>
      <c r="G226" s="21"/>
      <c r="H226" s="21"/>
      <c r="I226" s="21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2"/>
    </row>
    <row r="227" spans="1:26" x14ac:dyDescent="0.2">
      <c r="A227" s="20"/>
      <c r="B227" s="46"/>
      <c r="C227" s="21"/>
      <c r="D227" s="21"/>
      <c r="E227" s="21"/>
      <c r="F227" s="21"/>
      <c r="G227" s="21"/>
      <c r="H227" s="21"/>
      <c r="I227" s="21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2"/>
    </row>
    <row r="228" spans="1:26" x14ac:dyDescent="0.2">
      <c r="A228" s="20"/>
      <c r="B228" s="46"/>
      <c r="C228" s="21"/>
      <c r="D228" s="21"/>
      <c r="E228" s="21"/>
      <c r="F228" s="21"/>
      <c r="G228" s="21"/>
      <c r="H228" s="21"/>
      <c r="I228" s="21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2"/>
    </row>
    <row r="229" spans="1:26" x14ac:dyDescent="0.2">
      <c r="A229" s="20"/>
      <c r="B229" s="46"/>
      <c r="C229" s="21"/>
      <c r="D229" s="21"/>
      <c r="E229" s="21"/>
      <c r="F229" s="21"/>
      <c r="G229" s="21"/>
      <c r="H229" s="21"/>
      <c r="I229" s="21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2"/>
    </row>
    <row r="230" spans="1:26" x14ac:dyDescent="0.2">
      <c r="A230" s="20"/>
      <c r="B230" s="46"/>
      <c r="C230" s="21"/>
      <c r="D230" s="21"/>
      <c r="E230" s="21"/>
      <c r="F230" s="21"/>
      <c r="G230" s="21"/>
      <c r="H230" s="21"/>
      <c r="I230" s="21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2"/>
    </row>
    <row r="231" spans="1:26" x14ac:dyDescent="0.2">
      <c r="A231" s="20"/>
      <c r="B231" s="46"/>
      <c r="C231" s="21"/>
      <c r="D231" s="21"/>
      <c r="E231" s="21"/>
      <c r="F231" s="21"/>
      <c r="G231" s="21"/>
      <c r="H231" s="21"/>
      <c r="I231" s="21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2"/>
    </row>
    <row r="232" spans="1:26" x14ac:dyDescent="0.2">
      <c r="A232" s="20"/>
      <c r="B232" s="46"/>
      <c r="C232" s="21"/>
      <c r="D232" s="21"/>
      <c r="E232" s="21"/>
      <c r="F232" s="21"/>
      <c r="G232" s="21"/>
      <c r="H232" s="21"/>
      <c r="I232" s="21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2"/>
    </row>
    <row r="233" spans="1:26" x14ac:dyDescent="0.2">
      <c r="A233" s="20"/>
      <c r="B233" s="46"/>
      <c r="C233" s="21"/>
      <c r="D233" s="21"/>
      <c r="E233" s="21"/>
      <c r="F233" s="21"/>
      <c r="G233" s="21"/>
      <c r="H233" s="21"/>
      <c r="I233" s="21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2"/>
    </row>
    <row r="234" spans="1:26" x14ac:dyDescent="0.2">
      <c r="A234" s="20"/>
      <c r="B234" s="46"/>
      <c r="C234" s="21"/>
      <c r="D234" s="21"/>
      <c r="E234" s="21"/>
      <c r="F234" s="21"/>
      <c r="G234" s="21"/>
      <c r="H234" s="21"/>
      <c r="I234" s="21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2"/>
    </row>
    <row r="235" spans="1:26" x14ac:dyDescent="0.2">
      <c r="A235" s="20"/>
      <c r="B235" s="46"/>
      <c r="C235" s="21"/>
      <c r="D235" s="21"/>
      <c r="E235" s="21"/>
      <c r="F235" s="21"/>
      <c r="G235" s="21"/>
      <c r="H235" s="21"/>
      <c r="I235" s="21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2"/>
    </row>
    <row r="236" spans="1:26" x14ac:dyDescent="0.2">
      <c r="A236" s="20"/>
      <c r="B236" s="46"/>
      <c r="C236" s="21"/>
      <c r="D236" s="21"/>
      <c r="E236" s="21"/>
      <c r="F236" s="21"/>
      <c r="G236" s="21"/>
      <c r="H236" s="21"/>
      <c r="I236" s="21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2"/>
    </row>
    <row r="237" spans="1:26" x14ac:dyDescent="0.2">
      <c r="A237" s="20"/>
      <c r="B237" s="46"/>
      <c r="C237" s="21"/>
      <c r="D237" s="21"/>
      <c r="E237" s="21"/>
      <c r="F237" s="21"/>
      <c r="G237" s="21"/>
      <c r="H237" s="21"/>
      <c r="I237" s="21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2"/>
    </row>
    <row r="238" spans="1:26" x14ac:dyDescent="0.2">
      <c r="A238" s="20"/>
      <c r="B238" s="46"/>
      <c r="C238" s="21"/>
      <c r="D238" s="21"/>
      <c r="E238" s="21"/>
      <c r="F238" s="21"/>
      <c r="G238" s="21"/>
      <c r="H238" s="21"/>
      <c r="I238" s="21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2"/>
    </row>
    <row r="239" spans="1:26" x14ac:dyDescent="0.2">
      <c r="A239" s="20"/>
      <c r="B239" s="46"/>
      <c r="C239" s="21"/>
      <c r="D239" s="21"/>
      <c r="E239" s="21"/>
      <c r="F239" s="21"/>
      <c r="G239" s="21"/>
      <c r="H239" s="21"/>
      <c r="I239" s="21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2"/>
    </row>
    <row r="240" spans="1:26" x14ac:dyDescent="0.2">
      <c r="A240" s="20"/>
      <c r="B240" s="46"/>
      <c r="C240" s="21"/>
      <c r="D240" s="21"/>
      <c r="E240" s="21"/>
      <c r="F240" s="21"/>
      <c r="G240" s="21"/>
      <c r="H240" s="21"/>
      <c r="I240" s="21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2"/>
    </row>
    <row r="241" spans="1:26" x14ac:dyDescent="0.2">
      <c r="A241" s="20"/>
      <c r="B241" s="46"/>
      <c r="C241" s="21"/>
      <c r="D241" s="21"/>
      <c r="E241" s="21"/>
      <c r="F241" s="21"/>
      <c r="G241" s="21"/>
      <c r="H241" s="21"/>
      <c r="I241" s="21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2"/>
    </row>
    <row r="242" spans="1:26" x14ac:dyDescent="0.2">
      <c r="A242" s="20"/>
      <c r="B242" s="46"/>
      <c r="C242" s="21"/>
      <c r="D242" s="21"/>
      <c r="E242" s="21"/>
      <c r="F242" s="21"/>
      <c r="G242" s="21"/>
      <c r="H242" s="21"/>
      <c r="I242" s="21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2"/>
    </row>
    <row r="243" spans="1:26" x14ac:dyDescent="0.2">
      <c r="A243" s="20"/>
      <c r="B243" s="46"/>
      <c r="C243" s="21"/>
      <c r="D243" s="21"/>
      <c r="E243" s="21"/>
      <c r="F243" s="21"/>
      <c r="G243" s="21"/>
      <c r="H243" s="21"/>
      <c r="I243" s="21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2"/>
    </row>
    <row r="244" spans="1:26" x14ac:dyDescent="0.2">
      <c r="A244" s="20"/>
      <c r="B244" s="46"/>
      <c r="C244" s="21"/>
      <c r="D244" s="21"/>
      <c r="E244" s="21"/>
      <c r="F244" s="21"/>
      <c r="G244" s="21"/>
      <c r="H244" s="21"/>
      <c r="I244" s="21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2"/>
    </row>
    <row r="245" spans="1:26" x14ac:dyDescent="0.2">
      <c r="A245" s="20"/>
      <c r="B245" s="46"/>
      <c r="C245" s="21"/>
      <c r="D245" s="21"/>
      <c r="E245" s="21"/>
      <c r="F245" s="21"/>
      <c r="G245" s="21"/>
      <c r="H245" s="21"/>
      <c r="I245" s="21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2"/>
    </row>
    <row r="246" spans="1:26" x14ac:dyDescent="0.2">
      <c r="A246" s="20"/>
      <c r="B246" s="46"/>
      <c r="C246" s="21"/>
      <c r="D246" s="21"/>
      <c r="E246" s="21"/>
      <c r="F246" s="21"/>
      <c r="G246" s="21"/>
      <c r="H246" s="21"/>
      <c r="I246" s="21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2"/>
    </row>
    <row r="247" spans="1:26" x14ac:dyDescent="0.2">
      <c r="A247" s="20"/>
      <c r="B247" s="46"/>
      <c r="C247" s="21"/>
      <c r="D247" s="21"/>
      <c r="E247" s="21"/>
      <c r="F247" s="21"/>
      <c r="G247" s="21"/>
      <c r="H247" s="21"/>
      <c r="I247" s="21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2"/>
    </row>
    <row r="248" spans="1:26" x14ac:dyDescent="0.2">
      <c r="A248" s="20"/>
      <c r="B248" s="46"/>
      <c r="C248" s="21"/>
      <c r="D248" s="21"/>
      <c r="E248" s="21"/>
      <c r="F248" s="21"/>
      <c r="G248" s="21"/>
      <c r="H248" s="21"/>
      <c r="I248" s="21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2"/>
    </row>
    <row r="249" spans="1:26" x14ac:dyDescent="0.2">
      <c r="A249" s="20"/>
      <c r="B249" s="46"/>
      <c r="C249" s="21"/>
      <c r="D249" s="21"/>
      <c r="E249" s="21"/>
      <c r="F249" s="21"/>
      <c r="G249" s="21"/>
      <c r="H249" s="21"/>
      <c r="I249" s="21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2"/>
    </row>
    <row r="250" spans="1:26" x14ac:dyDescent="0.2">
      <c r="A250" s="20"/>
      <c r="B250" s="46"/>
      <c r="C250" s="21"/>
      <c r="D250" s="21"/>
      <c r="E250" s="21"/>
      <c r="F250" s="21"/>
      <c r="G250" s="21"/>
      <c r="H250" s="21"/>
      <c r="I250" s="21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2"/>
    </row>
    <row r="251" spans="1:26" x14ac:dyDescent="0.2">
      <c r="A251" s="20"/>
      <c r="B251" s="46"/>
      <c r="C251" s="21"/>
      <c r="D251" s="21"/>
      <c r="E251" s="21"/>
      <c r="F251" s="21"/>
      <c r="G251" s="21"/>
      <c r="H251" s="21"/>
      <c r="I251" s="21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2"/>
    </row>
    <row r="252" spans="1:26" x14ac:dyDescent="0.2">
      <c r="A252" s="20"/>
      <c r="B252" s="46"/>
      <c r="C252" s="21"/>
      <c r="D252" s="21"/>
      <c r="E252" s="21"/>
      <c r="F252" s="21"/>
      <c r="G252" s="21"/>
      <c r="H252" s="21"/>
      <c r="I252" s="21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2"/>
    </row>
    <row r="253" spans="1:26" x14ac:dyDescent="0.2">
      <c r="A253" s="20"/>
      <c r="B253" s="46"/>
      <c r="C253" s="21"/>
      <c r="D253" s="21"/>
      <c r="E253" s="21"/>
      <c r="F253" s="21"/>
      <c r="G253" s="21"/>
      <c r="H253" s="21"/>
      <c r="I253" s="21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2"/>
    </row>
    <row r="254" spans="1:26" x14ac:dyDescent="0.2">
      <c r="A254" s="20"/>
      <c r="B254" s="46"/>
      <c r="C254" s="21"/>
      <c r="D254" s="21"/>
      <c r="E254" s="21"/>
      <c r="F254" s="21"/>
      <c r="G254" s="21"/>
      <c r="H254" s="21"/>
      <c r="I254" s="21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2"/>
    </row>
    <row r="255" spans="1:26" x14ac:dyDescent="0.2">
      <c r="A255" s="20"/>
      <c r="B255" s="46"/>
      <c r="C255" s="21"/>
      <c r="D255" s="21"/>
      <c r="E255" s="21"/>
      <c r="F255" s="21"/>
      <c r="G255" s="21"/>
      <c r="H255" s="21"/>
      <c r="I255" s="21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2"/>
    </row>
    <row r="256" spans="1:26" x14ac:dyDescent="0.2">
      <c r="A256" s="20"/>
      <c r="B256" s="46"/>
      <c r="C256" s="21"/>
      <c r="D256" s="21"/>
      <c r="E256" s="21"/>
      <c r="F256" s="21"/>
      <c r="G256" s="21"/>
      <c r="H256" s="21"/>
      <c r="I256" s="21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2"/>
    </row>
    <row r="257" spans="1:26" x14ac:dyDescent="0.2">
      <c r="A257" s="20"/>
      <c r="B257" s="46"/>
      <c r="C257" s="21"/>
      <c r="D257" s="21"/>
      <c r="E257" s="21"/>
      <c r="F257" s="21"/>
      <c r="G257" s="21"/>
      <c r="H257" s="21"/>
      <c r="I257" s="21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2"/>
    </row>
    <row r="258" spans="1:26" x14ac:dyDescent="0.2">
      <c r="A258" s="20"/>
      <c r="B258" s="46"/>
      <c r="C258" s="21"/>
      <c r="D258" s="21"/>
      <c r="E258" s="21"/>
      <c r="F258" s="21"/>
      <c r="G258" s="21"/>
      <c r="H258" s="21"/>
      <c r="I258" s="21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2"/>
    </row>
    <row r="259" spans="1:26" x14ac:dyDescent="0.2">
      <c r="A259" s="20"/>
      <c r="B259" s="46"/>
      <c r="C259" s="21"/>
      <c r="D259" s="21"/>
      <c r="E259" s="21"/>
      <c r="F259" s="21"/>
      <c r="G259" s="21"/>
      <c r="H259" s="21"/>
      <c r="I259" s="21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2"/>
    </row>
    <row r="260" spans="1:26" x14ac:dyDescent="0.2">
      <c r="A260" s="20"/>
      <c r="B260" s="46"/>
      <c r="C260" s="21"/>
      <c r="D260" s="21"/>
      <c r="E260" s="21"/>
      <c r="F260" s="21"/>
      <c r="G260" s="21"/>
      <c r="H260" s="21"/>
      <c r="I260" s="21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2"/>
    </row>
    <row r="261" spans="1:26" x14ac:dyDescent="0.2">
      <c r="A261" s="20"/>
      <c r="B261" s="46"/>
      <c r="C261" s="21"/>
      <c r="D261" s="21"/>
      <c r="E261" s="21"/>
      <c r="F261" s="21"/>
      <c r="G261" s="21"/>
      <c r="H261" s="21"/>
      <c r="I261" s="21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2"/>
    </row>
    <row r="262" spans="1:26" x14ac:dyDescent="0.2">
      <c r="A262" s="20"/>
      <c r="B262" s="46"/>
      <c r="C262" s="21"/>
      <c r="D262" s="21"/>
      <c r="E262" s="21"/>
      <c r="F262" s="21"/>
      <c r="G262" s="21"/>
      <c r="H262" s="21"/>
      <c r="I262" s="21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2"/>
    </row>
    <row r="263" spans="1:26" x14ac:dyDescent="0.2">
      <c r="A263" s="20"/>
      <c r="B263" s="46"/>
      <c r="C263" s="21"/>
      <c r="D263" s="21"/>
      <c r="E263" s="21"/>
      <c r="F263" s="21"/>
      <c r="G263" s="21"/>
      <c r="H263" s="21"/>
      <c r="I263" s="21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2"/>
    </row>
    <row r="264" spans="1:26" x14ac:dyDescent="0.2">
      <c r="A264" s="20"/>
      <c r="B264" s="46"/>
      <c r="C264" s="21"/>
      <c r="D264" s="21"/>
      <c r="E264" s="21"/>
      <c r="F264" s="21"/>
      <c r="G264" s="21"/>
      <c r="H264" s="21"/>
      <c r="I264" s="21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2"/>
    </row>
    <row r="265" spans="1:26" x14ac:dyDescent="0.2">
      <c r="A265" s="20"/>
      <c r="B265" s="46"/>
      <c r="C265" s="21"/>
      <c r="D265" s="21"/>
      <c r="E265" s="21"/>
      <c r="F265" s="21"/>
      <c r="G265" s="21"/>
      <c r="H265" s="21"/>
      <c r="I265" s="21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2"/>
    </row>
    <row r="266" spans="1:26" x14ac:dyDescent="0.2">
      <c r="A266" s="20"/>
      <c r="B266" s="46"/>
      <c r="C266" s="21"/>
      <c r="D266" s="21"/>
      <c r="E266" s="21"/>
      <c r="F266" s="21"/>
      <c r="G266" s="21"/>
      <c r="H266" s="21"/>
      <c r="I266" s="21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2"/>
    </row>
    <row r="267" spans="1:26" x14ac:dyDescent="0.2">
      <c r="A267" s="20"/>
      <c r="B267" s="46"/>
      <c r="C267" s="21"/>
      <c r="D267" s="21"/>
      <c r="E267" s="21"/>
      <c r="F267" s="21"/>
      <c r="G267" s="21"/>
      <c r="H267" s="21"/>
      <c r="I267" s="21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2"/>
    </row>
    <row r="268" spans="1:26" x14ac:dyDescent="0.2">
      <c r="A268" s="20"/>
      <c r="B268" s="46"/>
      <c r="C268" s="21"/>
      <c r="D268" s="21"/>
      <c r="E268" s="21"/>
      <c r="F268" s="21"/>
      <c r="G268" s="21"/>
      <c r="H268" s="21"/>
      <c r="I268" s="21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2"/>
    </row>
    <row r="269" spans="1:26" x14ac:dyDescent="0.2">
      <c r="A269" s="20"/>
      <c r="B269" s="46"/>
      <c r="C269" s="21"/>
      <c r="D269" s="21"/>
      <c r="E269" s="21"/>
      <c r="F269" s="21"/>
      <c r="G269" s="21"/>
      <c r="H269" s="21"/>
      <c r="I269" s="21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2"/>
    </row>
    <row r="270" spans="1:26" x14ac:dyDescent="0.2">
      <c r="A270" s="20"/>
      <c r="B270" s="46"/>
      <c r="C270" s="21"/>
      <c r="D270" s="21"/>
      <c r="E270" s="21"/>
      <c r="F270" s="21"/>
      <c r="G270" s="21"/>
      <c r="H270" s="21"/>
      <c r="I270" s="21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2"/>
    </row>
    <row r="271" spans="1:26" x14ac:dyDescent="0.2">
      <c r="A271" s="20"/>
      <c r="B271" s="46"/>
      <c r="C271" s="21"/>
      <c r="D271" s="21"/>
      <c r="E271" s="21"/>
      <c r="F271" s="21"/>
      <c r="G271" s="21"/>
      <c r="H271" s="21"/>
      <c r="I271" s="21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2"/>
    </row>
    <row r="272" spans="1:26" x14ac:dyDescent="0.2">
      <c r="A272" s="20"/>
      <c r="B272" s="46"/>
      <c r="C272" s="21"/>
      <c r="D272" s="21"/>
      <c r="E272" s="21"/>
      <c r="F272" s="21"/>
      <c r="G272" s="21"/>
      <c r="H272" s="21"/>
      <c r="I272" s="21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2"/>
    </row>
    <row r="273" spans="1:26" x14ac:dyDescent="0.2">
      <c r="A273" s="20"/>
      <c r="B273" s="46"/>
      <c r="C273" s="21"/>
      <c r="D273" s="21"/>
      <c r="E273" s="21"/>
      <c r="F273" s="21"/>
      <c r="G273" s="21"/>
      <c r="H273" s="21"/>
      <c r="I273" s="21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2"/>
    </row>
    <row r="274" spans="1:26" x14ac:dyDescent="0.2">
      <c r="A274" s="20"/>
      <c r="B274" s="46"/>
      <c r="C274" s="21"/>
      <c r="D274" s="21"/>
      <c r="E274" s="21"/>
      <c r="F274" s="21"/>
      <c r="G274" s="21"/>
      <c r="H274" s="21"/>
      <c r="I274" s="21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2"/>
    </row>
    <row r="275" spans="1:26" x14ac:dyDescent="0.2">
      <c r="A275" s="20"/>
      <c r="B275" s="46"/>
      <c r="C275" s="21"/>
      <c r="D275" s="21"/>
      <c r="E275" s="21"/>
      <c r="F275" s="21"/>
      <c r="G275" s="21"/>
      <c r="H275" s="21"/>
      <c r="I275" s="21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2"/>
    </row>
    <row r="276" spans="1:26" x14ac:dyDescent="0.2">
      <c r="A276" s="20"/>
      <c r="B276" s="46"/>
      <c r="C276" s="21"/>
      <c r="D276" s="21"/>
      <c r="E276" s="21"/>
      <c r="F276" s="21"/>
      <c r="G276" s="21"/>
      <c r="H276" s="21"/>
      <c r="I276" s="21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2"/>
    </row>
    <row r="277" spans="1:26" x14ac:dyDescent="0.2">
      <c r="A277" s="20"/>
      <c r="B277" s="46"/>
      <c r="C277" s="21"/>
      <c r="D277" s="21"/>
      <c r="E277" s="21"/>
      <c r="F277" s="21"/>
      <c r="G277" s="21"/>
      <c r="H277" s="21"/>
      <c r="I277" s="21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2"/>
    </row>
    <row r="278" spans="1:26" x14ac:dyDescent="0.2">
      <c r="A278" s="20"/>
      <c r="B278" s="46"/>
      <c r="C278" s="21"/>
      <c r="D278" s="21"/>
      <c r="E278" s="21"/>
      <c r="F278" s="21"/>
      <c r="G278" s="21"/>
      <c r="H278" s="21"/>
      <c r="I278" s="21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2"/>
    </row>
    <row r="279" spans="1:26" x14ac:dyDescent="0.2">
      <c r="A279" s="20"/>
      <c r="B279" s="46"/>
      <c r="C279" s="21"/>
      <c r="D279" s="21"/>
      <c r="E279" s="21"/>
      <c r="F279" s="21"/>
      <c r="G279" s="21"/>
      <c r="H279" s="21"/>
      <c r="I279" s="21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2"/>
    </row>
    <row r="280" spans="1:26" x14ac:dyDescent="0.2">
      <c r="A280" s="20"/>
      <c r="B280" s="46"/>
      <c r="C280" s="21"/>
      <c r="D280" s="21"/>
      <c r="E280" s="21"/>
      <c r="F280" s="21"/>
      <c r="G280" s="21"/>
      <c r="H280" s="21"/>
      <c r="I280" s="21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2"/>
    </row>
    <row r="281" spans="1:26" x14ac:dyDescent="0.2">
      <c r="A281" s="20"/>
      <c r="B281" s="46"/>
      <c r="C281" s="21"/>
      <c r="D281" s="21"/>
      <c r="E281" s="21"/>
      <c r="F281" s="21"/>
      <c r="G281" s="21"/>
      <c r="H281" s="21"/>
      <c r="I281" s="21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2"/>
    </row>
    <row r="282" spans="1:26" x14ac:dyDescent="0.2">
      <c r="A282" s="20"/>
      <c r="B282" s="46"/>
      <c r="C282" s="21"/>
      <c r="D282" s="21"/>
      <c r="E282" s="21"/>
      <c r="F282" s="21"/>
      <c r="G282" s="21"/>
      <c r="H282" s="21"/>
      <c r="I282" s="21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2"/>
    </row>
    <row r="283" spans="1:26" x14ac:dyDescent="0.2">
      <c r="A283" s="20"/>
      <c r="B283" s="46"/>
      <c r="C283" s="21"/>
      <c r="D283" s="21"/>
      <c r="E283" s="21"/>
      <c r="F283" s="21"/>
      <c r="G283" s="21"/>
      <c r="H283" s="21"/>
      <c r="I283" s="21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2"/>
    </row>
    <row r="284" spans="1:26" x14ac:dyDescent="0.2">
      <c r="A284" s="20"/>
      <c r="B284" s="46"/>
      <c r="C284" s="21"/>
      <c r="D284" s="21"/>
      <c r="E284" s="21"/>
      <c r="F284" s="21"/>
      <c r="G284" s="21"/>
      <c r="H284" s="21"/>
      <c r="I284" s="21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2"/>
    </row>
    <row r="285" spans="1:26" x14ac:dyDescent="0.2">
      <c r="A285" s="20"/>
      <c r="B285" s="46"/>
      <c r="C285" s="21"/>
      <c r="D285" s="21"/>
      <c r="E285" s="21"/>
      <c r="F285" s="21"/>
      <c r="G285" s="21"/>
      <c r="H285" s="21"/>
      <c r="I285" s="21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2"/>
    </row>
    <row r="286" spans="1:26" x14ac:dyDescent="0.2">
      <c r="A286" s="20"/>
      <c r="B286" s="46"/>
      <c r="C286" s="21"/>
      <c r="D286" s="21"/>
      <c r="E286" s="21"/>
      <c r="F286" s="21"/>
      <c r="G286" s="21"/>
      <c r="H286" s="21"/>
      <c r="I286" s="21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2"/>
    </row>
    <row r="287" spans="1:26" x14ac:dyDescent="0.2">
      <c r="A287" s="20"/>
      <c r="B287" s="46"/>
      <c r="C287" s="21"/>
      <c r="D287" s="21"/>
      <c r="E287" s="21"/>
      <c r="F287" s="21"/>
      <c r="G287" s="21"/>
      <c r="H287" s="21"/>
      <c r="I287" s="21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2"/>
    </row>
    <row r="288" spans="1:26" x14ac:dyDescent="0.2">
      <c r="A288" s="20"/>
      <c r="B288" s="46"/>
      <c r="C288" s="21"/>
      <c r="D288" s="21"/>
      <c r="E288" s="21"/>
      <c r="F288" s="21"/>
      <c r="G288" s="21"/>
      <c r="H288" s="21"/>
      <c r="I288" s="21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2"/>
    </row>
    <row r="289" spans="1:26" x14ac:dyDescent="0.2">
      <c r="A289" s="20"/>
      <c r="B289" s="46"/>
      <c r="C289" s="21"/>
      <c r="D289" s="21"/>
      <c r="E289" s="21"/>
      <c r="F289" s="21"/>
      <c r="G289" s="21"/>
      <c r="H289" s="21"/>
      <c r="I289" s="21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2"/>
    </row>
    <row r="290" spans="1:26" x14ac:dyDescent="0.2">
      <c r="A290" s="20"/>
      <c r="B290" s="46"/>
      <c r="C290" s="21"/>
      <c r="D290" s="21"/>
      <c r="E290" s="21"/>
      <c r="F290" s="21"/>
      <c r="G290" s="21"/>
      <c r="H290" s="21"/>
      <c r="I290" s="21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2"/>
    </row>
    <row r="291" spans="1:26" x14ac:dyDescent="0.2">
      <c r="A291" s="20"/>
      <c r="B291" s="46"/>
      <c r="C291" s="21"/>
      <c r="D291" s="21"/>
      <c r="E291" s="21"/>
      <c r="F291" s="21"/>
      <c r="G291" s="21"/>
      <c r="H291" s="21"/>
      <c r="I291" s="21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2"/>
    </row>
    <row r="292" spans="1:26" x14ac:dyDescent="0.2">
      <c r="A292" s="20"/>
      <c r="B292" s="46"/>
      <c r="C292" s="21"/>
      <c r="D292" s="21"/>
      <c r="E292" s="21"/>
      <c r="F292" s="21"/>
      <c r="G292" s="21"/>
      <c r="H292" s="21"/>
      <c r="I292" s="21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2"/>
    </row>
    <row r="293" spans="1:26" x14ac:dyDescent="0.2">
      <c r="A293" s="20"/>
      <c r="B293" s="46"/>
      <c r="C293" s="21"/>
      <c r="D293" s="21"/>
      <c r="E293" s="21"/>
      <c r="F293" s="21"/>
      <c r="G293" s="21"/>
      <c r="H293" s="21"/>
      <c r="I293" s="21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2"/>
    </row>
    <row r="294" spans="1:26" x14ac:dyDescent="0.2">
      <c r="A294" s="20"/>
      <c r="B294" s="46"/>
      <c r="C294" s="21"/>
      <c r="D294" s="21"/>
      <c r="E294" s="21"/>
      <c r="F294" s="21"/>
      <c r="G294" s="21"/>
      <c r="H294" s="21"/>
      <c r="I294" s="21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2"/>
    </row>
    <row r="295" spans="1:26" x14ac:dyDescent="0.2">
      <c r="A295" s="20"/>
      <c r="B295" s="46"/>
      <c r="C295" s="21"/>
      <c r="D295" s="21"/>
      <c r="E295" s="21"/>
      <c r="F295" s="21"/>
      <c r="G295" s="21"/>
      <c r="H295" s="21"/>
      <c r="I295" s="21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2"/>
    </row>
    <row r="296" spans="1:26" x14ac:dyDescent="0.2">
      <c r="A296" s="20"/>
      <c r="B296" s="46"/>
      <c r="C296" s="21"/>
      <c r="D296" s="21"/>
      <c r="E296" s="21"/>
      <c r="F296" s="21"/>
      <c r="G296" s="21"/>
      <c r="H296" s="21"/>
      <c r="I296" s="21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2"/>
    </row>
    <row r="297" spans="1:26" x14ac:dyDescent="0.2">
      <c r="A297" s="20"/>
      <c r="B297" s="46"/>
      <c r="C297" s="21"/>
      <c r="D297" s="21"/>
      <c r="E297" s="21"/>
      <c r="F297" s="21"/>
      <c r="G297" s="21"/>
      <c r="H297" s="21"/>
      <c r="I297" s="21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2"/>
    </row>
    <row r="298" spans="1:26" x14ac:dyDescent="0.2">
      <c r="A298" s="20"/>
      <c r="B298" s="46"/>
      <c r="C298" s="21"/>
      <c r="D298" s="21"/>
      <c r="E298" s="21"/>
      <c r="F298" s="21"/>
      <c r="G298" s="21"/>
      <c r="H298" s="21"/>
      <c r="I298" s="21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2"/>
    </row>
    <row r="299" spans="1:26" x14ac:dyDescent="0.2">
      <c r="A299" s="20"/>
      <c r="B299" s="46"/>
      <c r="C299" s="21"/>
      <c r="D299" s="21"/>
      <c r="E299" s="21"/>
      <c r="F299" s="21"/>
      <c r="G299" s="21"/>
      <c r="H299" s="21"/>
      <c r="I299" s="21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2"/>
    </row>
    <row r="300" spans="1:26" x14ac:dyDescent="0.2">
      <c r="A300" s="20"/>
      <c r="B300" s="46"/>
      <c r="C300" s="21"/>
      <c r="D300" s="21"/>
      <c r="E300" s="21"/>
      <c r="F300" s="21"/>
      <c r="G300" s="21"/>
      <c r="H300" s="21"/>
      <c r="I300" s="21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2"/>
    </row>
    <row r="301" spans="1:26" x14ac:dyDescent="0.2">
      <c r="A301" s="20"/>
      <c r="B301" s="46"/>
      <c r="C301" s="21"/>
      <c r="D301" s="21"/>
      <c r="E301" s="21"/>
      <c r="F301" s="21"/>
      <c r="G301" s="21"/>
      <c r="H301" s="21"/>
      <c r="I301" s="21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2"/>
    </row>
    <row r="302" spans="1:26" x14ac:dyDescent="0.2">
      <c r="A302" s="20"/>
      <c r="B302" s="46"/>
      <c r="C302" s="21"/>
      <c r="D302" s="21"/>
      <c r="E302" s="21"/>
      <c r="F302" s="21"/>
      <c r="G302" s="21"/>
      <c r="H302" s="21"/>
      <c r="I302" s="21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2"/>
    </row>
    <row r="303" spans="1:26" x14ac:dyDescent="0.2">
      <c r="A303" s="20"/>
      <c r="B303" s="46"/>
      <c r="C303" s="21"/>
      <c r="D303" s="21"/>
      <c r="E303" s="21"/>
      <c r="F303" s="21"/>
      <c r="G303" s="21"/>
      <c r="H303" s="21"/>
      <c r="I303" s="21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2"/>
    </row>
    <row r="304" spans="1:26" x14ac:dyDescent="0.2">
      <c r="A304" s="20"/>
      <c r="B304" s="46"/>
      <c r="C304" s="21"/>
      <c r="D304" s="21"/>
      <c r="E304" s="21"/>
      <c r="F304" s="21"/>
      <c r="G304" s="21"/>
      <c r="H304" s="21"/>
      <c r="I304" s="21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2"/>
    </row>
    <row r="305" spans="1:26" x14ac:dyDescent="0.2">
      <c r="A305" s="20"/>
      <c r="B305" s="46"/>
      <c r="C305" s="21"/>
      <c r="D305" s="21"/>
      <c r="E305" s="21"/>
      <c r="F305" s="21"/>
      <c r="G305" s="21"/>
      <c r="H305" s="21"/>
      <c r="I305" s="21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2"/>
    </row>
    <row r="306" spans="1:26" x14ac:dyDescent="0.2">
      <c r="A306" s="20"/>
      <c r="B306" s="46"/>
      <c r="C306" s="21"/>
      <c r="D306" s="21"/>
      <c r="E306" s="21"/>
      <c r="F306" s="21"/>
      <c r="G306" s="21"/>
      <c r="H306" s="21"/>
      <c r="I306" s="21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2"/>
    </row>
    <row r="307" spans="1:26" x14ac:dyDescent="0.2">
      <c r="A307" s="20"/>
      <c r="B307" s="46"/>
      <c r="C307" s="21"/>
      <c r="D307" s="21"/>
      <c r="E307" s="21"/>
      <c r="F307" s="21"/>
      <c r="G307" s="21"/>
      <c r="H307" s="21"/>
      <c r="I307" s="21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2"/>
    </row>
    <row r="308" spans="1:26" x14ac:dyDescent="0.2">
      <c r="A308" s="20"/>
      <c r="B308" s="46"/>
      <c r="C308" s="21"/>
      <c r="D308" s="21"/>
      <c r="E308" s="21"/>
      <c r="F308" s="21"/>
      <c r="G308" s="21"/>
      <c r="H308" s="21"/>
      <c r="I308" s="21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2"/>
    </row>
    <row r="309" spans="1:26" x14ac:dyDescent="0.2">
      <c r="A309" s="20"/>
      <c r="B309" s="46"/>
      <c r="C309" s="21"/>
      <c r="D309" s="21"/>
      <c r="E309" s="21"/>
      <c r="F309" s="21"/>
      <c r="G309" s="21"/>
      <c r="H309" s="21"/>
      <c r="I309" s="21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2"/>
    </row>
    <row r="310" spans="1:26" x14ac:dyDescent="0.2">
      <c r="A310" s="20"/>
      <c r="B310" s="46"/>
      <c r="C310" s="21"/>
      <c r="D310" s="21"/>
      <c r="E310" s="21"/>
      <c r="F310" s="21"/>
      <c r="G310" s="21"/>
      <c r="H310" s="21"/>
      <c r="I310" s="21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2"/>
    </row>
    <row r="311" spans="1:26" x14ac:dyDescent="0.2">
      <c r="A311" s="20"/>
      <c r="B311" s="46"/>
      <c r="C311" s="21"/>
      <c r="D311" s="21"/>
      <c r="E311" s="21"/>
      <c r="F311" s="21"/>
      <c r="G311" s="21"/>
      <c r="H311" s="21"/>
      <c r="I311" s="21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2"/>
    </row>
    <row r="312" spans="1:26" x14ac:dyDescent="0.2">
      <c r="A312" s="20"/>
      <c r="B312" s="46"/>
      <c r="C312" s="21"/>
      <c r="D312" s="21"/>
      <c r="E312" s="21"/>
      <c r="F312" s="21"/>
      <c r="G312" s="21"/>
      <c r="H312" s="21"/>
      <c r="I312" s="21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2"/>
    </row>
    <row r="313" spans="1:26" x14ac:dyDescent="0.2">
      <c r="A313" s="20"/>
      <c r="B313" s="46"/>
      <c r="C313" s="21"/>
      <c r="D313" s="21"/>
      <c r="E313" s="21"/>
      <c r="F313" s="21"/>
      <c r="G313" s="21"/>
      <c r="H313" s="21"/>
      <c r="I313" s="21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2"/>
    </row>
    <row r="314" spans="1:26" x14ac:dyDescent="0.2">
      <c r="A314" s="20"/>
      <c r="B314" s="46"/>
      <c r="C314" s="21"/>
      <c r="D314" s="21"/>
      <c r="E314" s="21"/>
      <c r="F314" s="21"/>
      <c r="G314" s="21"/>
      <c r="H314" s="21"/>
      <c r="I314" s="21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2"/>
    </row>
    <row r="315" spans="1:26" x14ac:dyDescent="0.2">
      <c r="A315" s="20"/>
      <c r="B315" s="46"/>
      <c r="C315" s="21"/>
      <c r="D315" s="21"/>
      <c r="E315" s="21"/>
      <c r="F315" s="21"/>
      <c r="G315" s="21"/>
      <c r="H315" s="21"/>
      <c r="I315" s="21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2"/>
    </row>
    <row r="316" spans="1:26" x14ac:dyDescent="0.2">
      <c r="A316" s="20"/>
      <c r="B316" s="46"/>
      <c r="C316" s="21"/>
      <c r="D316" s="21"/>
      <c r="E316" s="21"/>
      <c r="F316" s="21"/>
      <c r="G316" s="21"/>
      <c r="H316" s="21"/>
      <c r="I316" s="21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2"/>
    </row>
    <row r="317" spans="1:26" x14ac:dyDescent="0.2">
      <c r="A317" s="20"/>
      <c r="B317" s="46"/>
      <c r="C317" s="21"/>
      <c r="D317" s="21"/>
      <c r="E317" s="21"/>
      <c r="F317" s="21"/>
      <c r="G317" s="21"/>
      <c r="H317" s="21"/>
      <c r="I317" s="21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2"/>
    </row>
    <row r="318" spans="1:26" x14ac:dyDescent="0.2">
      <c r="A318" s="20"/>
      <c r="B318" s="46"/>
      <c r="C318" s="21"/>
      <c r="D318" s="21"/>
      <c r="E318" s="21"/>
      <c r="F318" s="21"/>
      <c r="G318" s="21"/>
      <c r="H318" s="21"/>
      <c r="I318" s="21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2"/>
    </row>
    <row r="319" spans="1:26" x14ac:dyDescent="0.2">
      <c r="A319" s="20"/>
      <c r="B319" s="46"/>
      <c r="C319" s="21"/>
      <c r="D319" s="21"/>
      <c r="E319" s="21"/>
      <c r="F319" s="21"/>
      <c r="G319" s="21"/>
      <c r="H319" s="21"/>
      <c r="I319" s="21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2"/>
    </row>
    <row r="320" spans="1:26" x14ac:dyDescent="0.2">
      <c r="A320" s="20"/>
      <c r="B320" s="46"/>
      <c r="C320" s="21"/>
      <c r="D320" s="21"/>
      <c r="E320" s="21"/>
      <c r="F320" s="21"/>
      <c r="G320" s="21"/>
      <c r="H320" s="21"/>
      <c r="I320" s="21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2"/>
    </row>
    <row r="321" spans="1:26" x14ac:dyDescent="0.2">
      <c r="A321" s="20"/>
      <c r="B321" s="46"/>
      <c r="C321" s="21"/>
      <c r="D321" s="21"/>
      <c r="E321" s="21"/>
      <c r="F321" s="21"/>
      <c r="G321" s="21"/>
      <c r="H321" s="21"/>
      <c r="I321" s="21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2"/>
    </row>
    <row r="322" spans="1:26" x14ac:dyDescent="0.2">
      <c r="A322" s="20"/>
      <c r="B322" s="46"/>
      <c r="C322" s="21"/>
      <c r="D322" s="21"/>
      <c r="E322" s="21"/>
      <c r="F322" s="21"/>
      <c r="G322" s="21"/>
      <c r="H322" s="21"/>
      <c r="I322" s="21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2"/>
    </row>
    <row r="323" spans="1:26" x14ac:dyDescent="0.2">
      <c r="A323" s="20"/>
      <c r="B323" s="46"/>
      <c r="C323" s="21"/>
      <c r="D323" s="21"/>
      <c r="E323" s="21"/>
      <c r="F323" s="21"/>
      <c r="G323" s="21"/>
      <c r="H323" s="21"/>
      <c r="I323" s="21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2"/>
    </row>
    <row r="324" spans="1:26" x14ac:dyDescent="0.2">
      <c r="A324" s="20"/>
      <c r="B324" s="46"/>
      <c r="C324" s="21"/>
      <c r="D324" s="21"/>
      <c r="E324" s="21"/>
      <c r="F324" s="21"/>
      <c r="G324" s="21"/>
      <c r="H324" s="21"/>
      <c r="I324" s="21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2"/>
    </row>
    <row r="325" spans="1:26" x14ac:dyDescent="0.2">
      <c r="A325" s="20"/>
      <c r="B325" s="46"/>
      <c r="C325" s="21"/>
      <c r="D325" s="21"/>
      <c r="E325" s="21"/>
      <c r="F325" s="21"/>
      <c r="G325" s="21"/>
      <c r="H325" s="21"/>
      <c r="I325" s="21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2"/>
    </row>
    <row r="326" spans="1:26" x14ac:dyDescent="0.2">
      <c r="A326" s="20"/>
      <c r="B326" s="46"/>
      <c r="C326" s="21"/>
      <c r="D326" s="21"/>
      <c r="E326" s="21"/>
      <c r="F326" s="21"/>
      <c r="G326" s="21"/>
      <c r="H326" s="21"/>
      <c r="I326" s="21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2"/>
    </row>
    <row r="327" spans="1:26" x14ac:dyDescent="0.2">
      <c r="A327" s="20"/>
      <c r="B327" s="46"/>
      <c r="C327" s="21"/>
      <c r="D327" s="21"/>
      <c r="E327" s="21"/>
      <c r="F327" s="21"/>
      <c r="G327" s="21"/>
      <c r="H327" s="21"/>
      <c r="I327" s="21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2"/>
    </row>
    <row r="328" spans="1:26" x14ac:dyDescent="0.2">
      <c r="A328" s="20"/>
      <c r="B328" s="46"/>
      <c r="C328" s="21"/>
      <c r="D328" s="21"/>
      <c r="E328" s="21"/>
      <c r="F328" s="21"/>
      <c r="G328" s="21"/>
      <c r="H328" s="21"/>
      <c r="I328" s="21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2"/>
    </row>
    <row r="329" spans="1:26" x14ac:dyDescent="0.2">
      <c r="A329" s="20"/>
      <c r="B329" s="46"/>
      <c r="C329" s="21"/>
      <c r="D329" s="21"/>
      <c r="E329" s="21"/>
      <c r="F329" s="21"/>
      <c r="G329" s="21"/>
      <c r="H329" s="21"/>
      <c r="I329" s="21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2"/>
    </row>
    <row r="330" spans="1:26" x14ac:dyDescent="0.2">
      <c r="A330" s="20"/>
      <c r="B330" s="46"/>
      <c r="C330" s="21"/>
      <c r="D330" s="21"/>
      <c r="E330" s="21"/>
      <c r="F330" s="21"/>
      <c r="G330" s="21"/>
      <c r="H330" s="21"/>
      <c r="I330" s="21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2"/>
    </row>
    <row r="331" spans="1:26" x14ac:dyDescent="0.2">
      <c r="A331" s="20"/>
      <c r="B331" s="46"/>
      <c r="C331" s="21"/>
      <c r="D331" s="21"/>
      <c r="E331" s="21"/>
      <c r="F331" s="21"/>
      <c r="G331" s="21"/>
      <c r="H331" s="21"/>
      <c r="I331" s="21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2"/>
    </row>
    <row r="332" spans="1:26" x14ac:dyDescent="0.2">
      <c r="A332" s="20"/>
      <c r="B332" s="46"/>
      <c r="C332" s="21"/>
      <c r="D332" s="21"/>
      <c r="E332" s="21"/>
      <c r="F332" s="21"/>
      <c r="G332" s="21"/>
      <c r="H332" s="21"/>
      <c r="I332" s="21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2"/>
    </row>
    <row r="333" spans="1:26" x14ac:dyDescent="0.2">
      <c r="A333" s="20"/>
      <c r="B333" s="46"/>
      <c r="C333" s="21"/>
      <c r="D333" s="21"/>
      <c r="E333" s="21"/>
      <c r="F333" s="21"/>
      <c r="G333" s="21"/>
      <c r="H333" s="21"/>
      <c r="I333" s="21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2"/>
    </row>
    <row r="334" spans="1:26" x14ac:dyDescent="0.2">
      <c r="A334" s="20"/>
      <c r="B334" s="46"/>
      <c r="C334" s="21"/>
      <c r="D334" s="21"/>
      <c r="E334" s="21"/>
      <c r="F334" s="21"/>
      <c r="G334" s="21"/>
      <c r="H334" s="21"/>
      <c r="I334" s="21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2"/>
    </row>
    <row r="335" spans="1:26" x14ac:dyDescent="0.2">
      <c r="A335" s="20"/>
      <c r="B335" s="46"/>
      <c r="C335" s="21"/>
      <c r="D335" s="21"/>
      <c r="E335" s="21"/>
      <c r="F335" s="21"/>
      <c r="G335" s="21"/>
      <c r="H335" s="21"/>
      <c r="I335" s="21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2"/>
    </row>
    <row r="336" spans="1:26" x14ac:dyDescent="0.2">
      <c r="A336" s="20"/>
      <c r="B336" s="46"/>
      <c r="C336" s="21"/>
      <c r="D336" s="21"/>
      <c r="E336" s="21"/>
      <c r="F336" s="21"/>
      <c r="G336" s="21"/>
      <c r="H336" s="21"/>
      <c r="I336" s="21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2"/>
    </row>
    <row r="337" spans="1:26" x14ac:dyDescent="0.2">
      <c r="A337" s="20"/>
      <c r="B337" s="46"/>
      <c r="C337" s="21"/>
      <c r="D337" s="21"/>
      <c r="E337" s="21"/>
      <c r="F337" s="21"/>
      <c r="G337" s="21"/>
      <c r="H337" s="21"/>
      <c r="I337" s="21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2"/>
    </row>
    <row r="338" spans="1:26" x14ac:dyDescent="0.2">
      <c r="A338" s="20"/>
      <c r="B338" s="46"/>
      <c r="C338" s="21"/>
      <c r="D338" s="21"/>
      <c r="E338" s="21"/>
      <c r="F338" s="21"/>
      <c r="G338" s="21"/>
      <c r="H338" s="21"/>
      <c r="I338" s="21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2"/>
    </row>
    <row r="339" spans="1:26" x14ac:dyDescent="0.2">
      <c r="A339" s="20"/>
      <c r="B339" s="46"/>
      <c r="C339" s="21"/>
      <c r="D339" s="21"/>
      <c r="E339" s="21"/>
      <c r="F339" s="21"/>
      <c r="G339" s="21"/>
      <c r="H339" s="21"/>
      <c r="I339" s="21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2"/>
    </row>
    <row r="340" spans="1:26" x14ac:dyDescent="0.2">
      <c r="A340" s="20"/>
      <c r="B340" s="46"/>
      <c r="C340" s="21"/>
      <c r="D340" s="21"/>
      <c r="E340" s="21"/>
      <c r="F340" s="21"/>
      <c r="G340" s="21"/>
      <c r="H340" s="21"/>
      <c r="I340" s="21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2"/>
    </row>
    <row r="341" spans="1:26" x14ac:dyDescent="0.2">
      <c r="A341" s="20"/>
      <c r="B341" s="46"/>
      <c r="C341" s="21"/>
      <c r="D341" s="21"/>
      <c r="E341" s="21"/>
      <c r="F341" s="21"/>
      <c r="G341" s="21"/>
      <c r="H341" s="21"/>
      <c r="I341" s="21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2"/>
    </row>
    <row r="342" spans="1:26" x14ac:dyDescent="0.2">
      <c r="A342" s="20"/>
      <c r="B342" s="46"/>
      <c r="C342" s="21"/>
      <c r="D342" s="21"/>
      <c r="E342" s="21"/>
      <c r="F342" s="21"/>
      <c r="G342" s="21"/>
      <c r="H342" s="21"/>
      <c r="I342" s="21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2"/>
    </row>
    <row r="343" spans="1:26" x14ac:dyDescent="0.2">
      <c r="A343" s="20"/>
      <c r="B343" s="46"/>
      <c r="C343" s="21"/>
      <c r="D343" s="21"/>
      <c r="E343" s="21"/>
      <c r="F343" s="21"/>
      <c r="G343" s="21"/>
      <c r="H343" s="21"/>
      <c r="I343" s="21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2"/>
    </row>
    <row r="344" spans="1:26" x14ac:dyDescent="0.2">
      <c r="A344" s="20"/>
      <c r="B344" s="46"/>
      <c r="C344" s="21"/>
      <c r="D344" s="21"/>
      <c r="E344" s="21"/>
      <c r="F344" s="21"/>
      <c r="G344" s="21"/>
      <c r="H344" s="21"/>
      <c r="I344" s="21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2"/>
    </row>
    <row r="345" spans="1:26" x14ac:dyDescent="0.2">
      <c r="A345" s="20"/>
      <c r="B345" s="46"/>
      <c r="C345" s="21"/>
      <c r="D345" s="21"/>
      <c r="E345" s="21"/>
      <c r="F345" s="21"/>
      <c r="G345" s="21"/>
      <c r="H345" s="21"/>
      <c r="I345" s="21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2"/>
    </row>
    <row r="346" spans="1:26" x14ac:dyDescent="0.2">
      <c r="A346" s="20"/>
      <c r="B346" s="46"/>
      <c r="C346" s="21"/>
      <c r="D346" s="21"/>
      <c r="E346" s="21"/>
      <c r="F346" s="21"/>
      <c r="G346" s="21"/>
      <c r="H346" s="21"/>
      <c r="I346" s="21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2"/>
    </row>
    <row r="347" spans="1:26" x14ac:dyDescent="0.2">
      <c r="A347" s="20"/>
      <c r="B347" s="46"/>
      <c r="C347" s="21"/>
      <c r="D347" s="21"/>
      <c r="E347" s="21"/>
      <c r="F347" s="21"/>
      <c r="G347" s="21"/>
      <c r="H347" s="21"/>
      <c r="I347" s="21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2"/>
    </row>
    <row r="348" spans="1:26" x14ac:dyDescent="0.2">
      <c r="A348" s="20"/>
      <c r="B348" s="46"/>
      <c r="C348" s="21"/>
      <c r="D348" s="21"/>
      <c r="E348" s="21"/>
      <c r="F348" s="21"/>
      <c r="G348" s="21"/>
      <c r="H348" s="21"/>
      <c r="I348" s="21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2"/>
    </row>
    <row r="349" spans="1:26" x14ac:dyDescent="0.2">
      <c r="A349" s="20"/>
      <c r="B349" s="46"/>
      <c r="C349" s="21"/>
      <c r="D349" s="21"/>
      <c r="E349" s="21"/>
      <c r="F349" s="21"/>
      <c r="G349" s="21"/>
      <c r="H349" s="21"/>
      <c r="I349" s="21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2"/>
    </row>
    <row r="350" spans="1:26" x14ac:dyDescent="0.2">
      <c r="A350" s="20"/>
      <c r="B350" s="46"/>
      <c r="C350" s="21"/>
      <c r="D350" s="21"/>
      <c r="E350" s="21"/>
      <c r="F350" s="21"/>
      <c r="G350" s="21"/>
      <c r="H350" s="21"/>
      <c r="I350" s="21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2"/>
    </row>
    <row r="351" spans="1:26" x14ac:dyDescent="0.2">
      <c r="A351" s="20"/>
      <c r="B351" s="46"/>
      <c r="C351" s="21"/>
      <c r="D351" s="21"/>
      <c r="E351" s="21"/>
      <c r="F351" s="21"/>
      <c r="G351" s="21"/>
      <c r="H351" s="21"/>
      <c r="I351" s="21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2"/>
    </row>
    <row r="352" spans="1:26" x14ac:dyDescent="0.2">
      <c r="A352" s="20"/>
      <c r="B352" s="46"/>
      <c r="C352" s="21"/>
      <c r="D352" s="21"/>
      <c r="E352" s="21"/>
      <c r="F352" s="21"/>
      <c r="G352" s="21"/>
      <c r="H352" s="21"/>
      <c r="I352" s="21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2"/>
    </row>
    <row r="353" spans="1:26" x14ac:dyDescent="0.2">
      <c r="A353" s="20"/>
      <c r="B353" s="46"/>
      <c r="C353" s="21"/>
      <c r="D353" s="21"/>
      <c r="E353" s="21"/>
      <c r="F353" s="21"/>
      <c r="G353" s="21"/>
      <c r="H353" s="21"/>
      <c r="I353" s="21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2"/>
    </row>
    <row r="354" spans="1:26" x14ac:dyDescent="0.2">
      <c r="A354" s="20"/>
      <c r="B354" s="46"/>
      <c r="C354" s="21"/>
      <c r="D354" s="21"/>
      <c r="E354" s="21"/>
      <c r="F354" s="21"/>
      <c r="G354" s="21"/>
      <c r="H354" s="21"/>
      <c r="I354" s="21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2"/>
    </row>
    <row r="355" spans="1:26" x14ac:dyDescent="0.2">
      <c r="A355" s="20"/>
      <c r="B355" s="46"/>
      <c r="C355" s="21"/>
      <c r="D355" s="21"/>
      <c r="E355" s="21"/>
      <c r="F355" s="21"/>
      <c r="G355" s="21"/>
      <c r="H355" s="21"/>
      <c r="I355" s="21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2"/>
    </row>
    <row r="356" spans="1:26" x14ac:dyDescent="0.2">
      <c r="A356" s="20"/>
      <c r="B356" s="46"/>
      <c r="C356" s="21"/>
      <c r="D356" s="21"/>
      <c r="E356" s="21"/>
      <c r="F356" s="21"/>
      <c r="G356" s="21"/>
      <c r="H356" s="21"/>
      <c r="I356" s="21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2"/>
    </row>
    <row r="357" spans="1:26" x14ac:dyDescent="0.2">
      <c r="A357" s="20"/>
      <c r="B357" s="46"/>
      <c r="C357" s="21"/>
      <c r="D357" s="21"/>
      <c r="E357" s="21"/>
      <c r="F357" s="21"/>
      <c r="G357" s="21"/>
      <c r="H357" s="21"/>
      <c r="I357" s="21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2"/>
    </row>
    <row r="358" spans="1:26" x14ac:dyDescent="0.2">
      <c r="A358" s="20"/>
      <c r="B358" s="46"/>
      <c r="C358" s="21"/>
      <c r="D358" s="21"/>
      <c r="E358" s="21"/>
      <c r="F358" s="21"/>
      <c r="G358" s="21"/>
      <c r="H358" s="21"/>
      <c r="I358" s="21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2"/>
    </row>
    <row r="359" spans="1:26" x14ac:dyDescent="0.2">
      <c r="A359" s="20"/>
      <c r="B359" s="46"/>
      <c r="C359" s="21"/>
      <c r="D359" s="21"/>
      <c r="E359" s="21"/>
      <c r="F359" s="21"/>
      <c r="G359" s="21"/>
      <c r="H359" s="21"/>
      <c r="I359" s="21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2"/>
    </row>
    <row r="360" spans="1:26" x14ac:dyDescent="0.2">
      <c r="A360" s="20"/>
      <c r="B360" s="46"/>
      <c r="C360" s="21"/>
      <c r="D360" s="21"/>
      <c r="E360" s="21"/>
      <c r="F360" s="21"/>
      <c r="G360" s="21"/>
      <c r="H360" s="21"/>
      <c r="I360" s="21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2"/>
    </row>
    <row r="361" spans="1:26" x14ac:dyDescent="0.2">
      <c r="A361" s="20"/>
      <c r="B361" s="46"/>
      <c r="C361" s="21"/>
      <c r="D361" s="21"/>
      <c r="E361" s="21"/>
      <c r="F361" s="21"/>
      <c r="G361" s="21"/>
      <c r="H361" s="21"/>
      <c r="I361" s="21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2"/>
    </row>
    <row r="362" spans="1:26" x14ac:dyDescent="0.2">
      <c r="A362" s="20"/>
      <c r="B362" s="46"/>
      <c r="C362" s="21"/>
      <c r="D362" s="21"/>
      <c r="E362" s="21"/>
      <c r="F362" s="21"/>
      <c r="G362" s="21"/>
      <c r="H362" s="21"/>
      <c r="I362" s="21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2"/>
    </row>
    <row r="363" spans="1:26" x14ac:dyDescent="0.2">
      <c r="A363" s="20"/>
      <c r="B363" s="46"/>
      <c r="C363" s="21"/>
      <c r="D363" s="21"/>
      <c r="E363" s="21"/>
      <c r="F363" s="21"/>
      <c r="G363" s="21"/>
      <c r="H363" s="21"/>
      <c r="I363" s="21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2"/>
    </row>
    <row r="364" spans="1:26" x14ac:dyDescent="0.2">
      <c r="A364" s="20"/>
      <c r="B364" s="46"/>
      <c r="C364" s="21"/>
      <c r="D364" s="21"/>
      <c r="E364" s="21"/>
      <c r="F364" s="21"/>
      <c r="G364" s="21"/>
      <c r="H364" s="21"/>
      <c r="I364" s="21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2"/>
    </row>
    <row r="365" spans="1:26" x14ac:dyDescent="0.2">
      <c r="A365" s="20"/>
      <c r="B365" s="46"/>
      <c r="C365" s="21"/>
      <c r="D365" s="21"/>
      <c r="E365" s="21"/>
      <c r="F365" s="21"/>
      <c r="G365" s="21"/>
      <c r="H365" s="21"/>
      <c r="I365" s="21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2"/>
    </row>
    <row r="366" spans="1:26" x14ac:dyDescent="0.2">
      <c r="A366" s="20"/>
      <c r="B366" s="46"/>
      <c r="C366" s="21"/>
      <c r="D366" s="21"/>
      <c r="E366" s="21"/>
      <c r="F366" s="21"/>
      <c r="G366" s="21"/>
      <c r="H366" s="21"/>
      <c r="I366" s="21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2"/>
    </row>
    <row r="367" spans="1:26" x14ac:dyDescent="0.2">
      <c r="A367" s="20"/>
      <c r="B367" s="46"/>
      <c r="C367" s="21"/>
      <c r="D367" s="21"/>
      <c r="E367" s="21"/>
      <c r="F367" s="21"/>
      <c r="G367" s="21"/>
      <c r="H367" s="21"/>
      <c r="I367" s="21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2"/>
    </row>
    <row r="368" spans="1:26" x14ac:dyDescent="0.2">
      <c r="A368" s="20"/>
      <c r="B368" s="46"/>
      <c r="C368" s="21"/>
      <c r="D368" s="21"/>
      <c r="E368" s="21"/>
      <c r="F368" s="21"/>
      <c r="G368" s="21"/>
      <c r="H368" s="21"/>
      <c r="I368" s="21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2"/>
    </row>
    <row r="369" spans="1:26" x14ac:dyDescent="0.2">
      <c r="A369" s="20"/>
      <c r="B369" s="46"/>
      <c r="C369" s="21"/>
      <c r="D369" s="21"/>
      <c r="E369" s="21"/>
      <c r="F369" s="21"/>
      <c r="G369" s="21"/>
      <c r="H369" s="21"/>
      <c r="I369" s="21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2"/>
    </row>
    <row r="370" spans="1:26" x14ac:dyDescent="0.2">
      <c r="A370" s="20"/>
      <c r="B370" s="46"/>
      <c r="C370" s="21"/>
      <c r="D370" s="21"/>
      <c r="E370" s="21"/>
      <c r="F370" s="21"/>
      <c r="G370" s="21"/>
      <c r="H370" s="21"/>
      <c r="I370" s="21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2"/>
    </row>
    <row r="371" spans="1:26" x14ac:dyDescent="0.2">
      <c r="A371" s="20"/>
      <c r="B371" s="46"/>
      <c r="C371" s="21"/>
      <c r="D371" s="21"/>
      <c r="E371" s="21"/>
      <c r="F371" s="21"/>
      <c r="G371" s="21"/>
      <c r="H371" s="21"/>
      <c r="I371" s="21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2"/>
    </row>
    <row r="372" spans="1:26" x14ac:dyDescent="0.2">
      <c r="A372" s="20"/>
      <c r="B372" s="46"/>
      <c r="C372" s="21"/>
      <c r="D372" s="21"/>
      <c r="E372" s="21"/>
      <c r="F372" s="21"/>
      <c r="G372" s="21"/>
      <c r="H372" s="21"/>
      <c r="I372" s="21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2"/>
    </row>
    <row r="373" spans="1:26" x14ac:dyDescent="0.2">
      <c r="A373" s="20"/>
      <c r="B373" s="46"/>
      <c r="C373" s="21"/>
      <c r="D373" s="21"/>
      <c r="E373" s="21"/>
      <c r="F373" s="21"/>
      <c r="G373" s="21"/>
      <c r="H373" s="21"/>
      <c r="I373" s="21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2"/>
    </row>
    <row r="374" spans="1:26" x14ac:dyDescent="0.2">
      <c r="A374" s="20"/>
      <c r="B374" s="46"/>
      <c r="C374" s="21"/>
      <c r="D374" s="21"/>
      <c r="E374" s="21"/>
      <c r="F374" s="21"/>
      <c r="G374" s="21"/>
      <c r="H374" s="21"/>
      <c r="I374" s="21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2"/>
    </row>
    <row r="375" spans="1:26" x14ac:dyDescent="0.2">
      <c r="A375" s="20"/>
      <c r="B375" s="46"/>
      <c r="C375" s="21"/>
      <c r="D375" s="21"/>
      <c r="E375" s="21"/>
      <c r="F375" s="21"/>
      <c r="G375" s="21"/>
      <c r="H375" s="21"/>
      <c r="I375" s="21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2"/>
    </row>
    <row r="376" spans="1:26" x14ac:dyDescent="0.2">
      <c r="A376" s="20"/>
      <c r="B376" s="46"/>
      <c r="C376" s="21"/>
      <c r="D376" s="21"/>
      <c r="E376" s="21"/>
      <c r="F376" s="21"/>
      <c r="G376" s="21"/>
      <c r="H376" s="21"/>
      <c r="I376" s="21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2"/>
    </row>
    <row r="377" spans="1:26" x14ac:dyDescent="0.2">
      <c r="A377" s="20"/>
      <c r="B377" s="46"/>
      <c r="C377" s="21"/>
      <c r="D377" s="21"/>
      <c r="E377" s="21"/>
      <c r="F377" s="21"/>
      <c r="G377" s="21"/>
      <c r="H377" s="21"/>
      <c r="I377" s="21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2"/>
    </row>
    <row r="378" spans="1:26" x14ac:dyDescent="0.2">
      <c r="A378" s="20"/>
      <c r="B378" s="46"/>
      <c r="C378" s="21"/>
      <c r="D378" s="21"/>
      <c r="E378" s="21"/>
      <c r="F378" s="21"/>
      <c r="G378" s="21"/>
      <c r="H378" s="21"/>
      <c r="I378" s="21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2"/>
    </row>
    <row r="379" spans="1:26" x14ac:dyDescent="0.2">
      <c r="A379" s="20"/>
      <c r="B379" s="46"/>
      <c r="C379" s="21"/>
      <c r="D379" s="21"/>
      <c r="E379" s="21"/>
      <c r="F379" s="21"/>
      <c r="G379" s="21"/>
      <c r="H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2"/>
    </row>
    <row r="380" spans="1:26" x14ac:dyDescent="0.2">
      <c r="A380" s="20"/>
      <c r="B380" s="46"/>
      <c r="C380" s="21"/>
      <c r="D380" s="21"/>
      <c r="E380" s="21"/>
      <c r="F380" s="21"/>
      <c r="G380" s="21"/>
      <c r="H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2"/>
    </row>
    <row r="381" spans="1:26" x14ac:dyDescent="0.2">
      <c r="A381" s="20"/>
      <c r="B381" s="46"/>
      <c r="C381" s="21"/>
      <c r="D381" s="21"/>
      <c r="E381" s="21"/>
      <c r="F381" s="21"/>
      <c r="G381" s="21"/>
      <c r="H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2"/>
    </row>
    <row r="382" spans="1:26" x14ac:dyDescent="0.2">
      <c r="A382" s="20"/>
      <c r="B382" s="46"/>
      <c r="C382" s="21"/>
      <c r="D382" s="21"/>
      <c r="E382" s="21"/>
      <c r="F382" s="21"/>
      <c r="G382" s="21"/>
      <c r="H382" s="21"/>
      <c r="I382" s="21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2"/>
    </row>
    <row r="383" spans="1:26" x14ac:dyDescent="0.2">
      <c r="A383" s="20"/>
      <c r="B383" s="46"/>
      <c r="C383" s="21"/>
      <c r="D383" s="21"/>
      <c r="E383" s="21"/>
      <c r="F383" s="21"/>
      <c r="G383" s="21"/>
      <c r="H383" s="21"/>
      <c r="I383" s="21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2"/>
    </row>
    <row r="384" spans="1:26" x14ac:dyDescent="0.2">
      <c r="A384" s="20"/>
      <c r="B384" s="46"/>
      <c r="C384" s="21"/>
      <c r="D384" s="21"/>
      <c r="E384" s="21"/>
      <c r="F384" s="21"/>
      <c r="G384" s="21"/>
      <c r="H384" s="21"/>
      <c r="I384" s="21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2"/>
    </row>
    <row r="385" spans="1:26" x14ac:dyDescent="0.2">
      <c r="A385" s="20"/>
      <c r="B385" s="46"/>
      <c r="C385" s="21"/>
      <c r="D385" s="21"/>
      <c r="E385" s="21"/>
      <c r="F385" s="21"/>
      <c r="G385" s="21"/>
      <c r="H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2"/>
    </row>
    <row r="386" spans="1:26" x14ac:dyDescent="0.2">
      <c r="A386" s="20"/>
      <c r="B386" s="46"/>
      <c r="C386" s="21"/>
      <c r="D386" s="21"/>
      <c r="E386" s="21"/>
      <c r="F386" s="21"/>
      <c r="G386" s="21"/>
      <c r="H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2"/>
    </row>
    <row r="387" spans="1:26" x14ac:dyDescent="0.2">
      <c r="A387" s="20"/>
      <c r="B387" s="46"/>
      <c r="C387" s="21"/>
      <c r="D387" s="21"/>
      <c r="E387" s="21"/>
      <c r="F387" s="21"/>
      <c r="G387" s="21"/>
      <c r="H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2"/>
    </row>
    <row r="388" spans="1:26" x14ac:dyDescent="0.2">
      <c r="A388" s="20"/>
      <c r="B388" s="46"/>
      <c r="C388" s="21"/>
      <c r="D388" s="21"/>
      <c r="E388" s="21"/>
      <c r="F388" s="21"/>
      <c r="G388" s="21"/>
      <c r="H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2"/>
    </row>
    <row r="389" spans="1:26" x14ac:dyDescent="0.2">
      <c r="A389" s="20"/>
      <c r="B389" s="46"/>
      <c r="C389" s="21"/>
      <c r="D389" s="21"/>
      <c r="E389" s="21"/>
      <c r="F389" s="21"/>
      <c r="G389" s="21"/>
      <c r="H389" s="21"/>
      <c r="I389" s="21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2"/>
    </row>
    <row r="390" spans="1:26" x14ac:dyDescent="0.2">
      <c r="A390" s="20"/>
      <c r="B390" s="46"/>
      <c r="C390" s="21"/>
      <c r="D390" s="21"/>
      <c r="E390" s="21"/>
      <c r="F390" s="21"/>
      <c r="G390" s="21"/>
      <c r="H390" s="21"/>
      <c r="I390" s="21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2"/>
    </row>
    <row r="391" spans="1:26" x14ac:dyDescent="0.2">
      <c r="A391" s="20"/>
      <c r="B391" s="46"/>
      <c r="C391" s="21"/>
      <c r="D391" s="21"/>
      <c r="E391" s="21"/>
      <c r="F391" s="21"/>
      <c r="G391" s="21"/>
      <c r="H391" s="21"/>
      <c r="I391" s="21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2"/>
    </row>
    <row r="392" spans="1:26" x14ac:dyDescent="0.2">
      <c r="A392" s="20"/>
      <c r="B392" s="46"/>
      <c r="C392" s="21"/>
      <c r="D392" s="21"/>
      <c r="E392" s="21"/>
      <c r="F392" s="21"/>
      <c r="G392" s="21"/>
      <c r="H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2"/>
    </row>
    <row r="393" spans="1:26" x14ac:dyDescent="0.2">
      <c r="A393" s="20"/>
      <c r="B393" s="46"/>
      <c r="C393" s="21"/>
      <c r="D393" s="21"/>
      <c r="E393" s="21"/>
      <c r="F393" s="21"/>
      <c r="G393" s="21"/>
      <c r="H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2"/>
    </row>
    <row r="394" spans="1:26" x14ac:dyDescent="0.2">
      <c r="A394" s="20"/>
      <c r="B394" s="46"/>
      <c r="C394" s="21"/>
      <c r="D394" s="21"/>
      <c r="E394" s="21"/>
      <c r="F394" s="21"/>
      <c r="G394" s="21"/>
      <c r="H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2"/>
    </row>
    <row r="395" spans="1:26" x14ac:dyDescent="0.2">
      <c r="A395" s="20"/>
      <c r="B395" s="46"/>
      <c r="C395" s="21"/>
      <c r="D395" s="21"/>
      <c r="E395" s="21"/>
      <c r="F395" s="21"/>
      <c r="G395" s="21"/>
      <c r="H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2"/>
    </row>
    <row r="396" spans="1:26" x14ac:dyDescent="0.2">
      <c r="A396" s="20"/>
      <c r="B396" s="46"/>
      <c r="C396" s="21"/>
      <c r="D396" s="21"/>
      <c r="E396" s="21"/>
      <c r="F396" s="21"/>
      <c r="G396" s="21"/>
      <c r="H396" s="21"/>
      <c r="I396" s="21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2"/>
    </row>
    <row r="397" spans="1:26" x14ac:dyDescent="0.2">
      <c r="A397" s="20"/>
      <c r="B397" s="46"/>
      <c r="C397" s="21"/>
      <c r="D397" s="21"/>
      <c r="E397" s="21"/>
      <c r="F397" s="21"/>
      <c r="G397" s="21"/>
      <c r="H397" s="21"/>
      <c r="I397" s="21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2"/>
    </row>
    <row r="398" spans="1:26" x14ac:dyDescent="0.2">
      <c r="A398" s="20"/>
      <c r="B398" s="46"/>
      <c r="C398" s="21"/>
      <c r="D398" s="21"/>
      <c r="E398" s="21"/>
      <c r="F398" s="21"/>
      <c r="G398" s="21"/>
      <c r="H398" s="21"/>
      <c r="I398" s="21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2"/>
    </row>
    <row r="399" spans="1:26" x14ac:dyDescent="0.2">
      <c r="A399" s="20"/>
      <c r="B399" s="46"/>
      <c r="C399" s="21"/>
      <c r="D399" s="21"/>
      <c r="E399" s="21"/>
      <c r="F399" s="21"/>
      <c r="G399" s="21"/>
      <c r="H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2"/>
    </row>
    <row r="400" spans="1:26" x14ac:dyDescent="0.2">
      <c r="A400" s="20"/>
      <c r="B400" s="46"/>
      <c r="C400" s="21"/>
      <c r="D400" s="21"/>
      <c r="E400" s="21"/>
      <c r="F400" s="21"/>
      <c r="G400" s="21"/>
      <c r="H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2"/>
    </row>
    <row r="401" spans="1:26" x14ac:dyDescent="0.2">
      <c r="A401" s="20"/>
      <c r="B401" s="46"/>
      <c r="C401" s="21"/>
      <c r="D401" s="21"/>
      <c r="E401" s="21"/>
      <c r="F401" s="21"/>
      <c r="G401" s="21"/>
      <c r="H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2"/>
    </row>
    <row r="402" spans="1:26" x14ac:dyDescent="0.2">
      <c r="A402" s="20"/>
      <c r="B402" s="46"/>
      <c r="C402" s="21"/>
      <c r="D402" s="21"/>
      <c r="E402" s="21"/>
      <c r="F402" s="21"/>
      <c r="G402" s="21"/>
      <c r="H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2"/>
    </row>
    <row r="403" spans="1:26" x14ac:dyDescent="0.2">
      <c r="A403" s="20"/>
      <c r="B403" s="46"/>
      <c r="C403" s="21"/>
      <c r="D403" s="21"/>
      <c r="E403" s="21"/>
      <c r="F403" s="21"/>
      <c r="G403" s="21"/>
      <c r="H403" s="21"/>
      <c r="I403" s="21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2"/>
    </row>
    <row r="404" spans="1:26" x14ac:dyDescent="0.2">
      <c r="A404" s="20"/>
      <c r="B404" s="46"/>
      <c r="C404" s="21"/>
      <c r="D404" s="21"/>
      <c r="E404" s="21"/>
      <c r="F404" s="21"/>
      <c r="G404" s="21"/>
      <c r="H404" s="21"/>
      <c r="I404" s="21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2"/>
    </row>
    <row r="405" spans="1:26" x14ac:dyDescent="0.2">
      <c r="A405" s="20"/>
      <c r="B405" s="46"/>
      <c r="C405" s="21"/>
      <c r="D405" s="21"/>
      <c r="E405" s="21"/>
      <c r="F405" s="21"/>
      <c r="G405" s="21"/>
      <c r="H405" s="21"/>
      <c r="I405" s="21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2"/>
    </row>
    <row r="406" spans="1:26" x14ac:dyDescent="0.2">
      <c r="A406" s="20"/>
      <c r="B406" s="46"/>
      <c r="C406" s="21"/>
      <c r="D406" s="21"/>
      <c r="E406" s="21"/>
      <c r="F406" s="21"/>
      <c r="G406" s="21"/>
      <c r="H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2"/>
    </row>
    <row r="407" spans="1:26" x14ac:dyDescent="0.2">
      <c r="A407" s="20"/>
      <c r="B407" s="46"/>
      <c r="C407" s="21"/>
      <c r="D407" s="21"/>
      <c r="E407" s="21"/>
      <c r="F407" s="21"/>
      <c r="G407" s="21"/>
      <c r="H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2"/>
    </row>
    <row r="408" spans="1:26" x14ac:dyDescent="0.2">
      <c r="A408" s="20"/>
      <c r="B408" s="46"/>
      <c r="C408" s="21"/>
      <c r="D408" s="21"/>
      <c r="E408" s="21"/>
      <c r="F408" s="21"/>
      <c r="G408" s="21"/>
      <c r="H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2"/>
    </row>
    <row r="409" spans="1:26" x14ac:dyDescent="0.2">
      <c r="A409" s="20"/>
      <c r="B409" s="46"/>
      <c r="C409" s="21"/>
      <c r="D409" s="21"/>
      <c r="E409" s="21"/>
      <c r="F409" s="21"/>
      <c r="G409" s="21"/>
      <c r="H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2"/>
    </row>
    <row r="410" spans="1:26" x14ac:dyDescent="0.2">
      <c r="A410" s="20"/>
      <c r="B410" s="46"/>
      <c r="C410" s="21"/>
      <c r="D410" s="21"/>
      <c r="E410" s="21"/>
      <c r="F410" s="21"/>
      <c r="G410" s="21"/>
      <c r="H410" s="21"/>
      <c r="I410" s="21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2"/>
    </row>
    <row r="411" spans="1:26" x14ac:dyDescent="0.2">
      <c r="A411" s="20"/>
      <c r="B411" s="46"/>
      <c r="C411" s="21"/>
      <c r="D411" s="21"/>
      <c r="E411" s="21"/>
      <c r="F411" s="21"/>
      <c r="G411" s="21"/>
      <c r="H411" s="21"/>
      <c r="I411" s="21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2"/>
    </row>
    <row r="412" spans="1:26" x14ac:dyDescent="0.2">
      <c r="A412" s="20"/>
      <c r="B412" s="46"/>
      <c r="C412" s="21"/>
      <c r="D412" s="21"/>
      <c r="E412" s="21"/>
      <c r="F412" s="21"/>
      <c r="G412" s="21"/>
      <c r="H412" s="21"/>
      <c r="I412" s="21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2"/>
    </row>
    <row r="413" spans="1:26" x14ac:dyDescent="0.2">
      <c r="A413" s="20"/>
      <c r="B413" s="46"/>
      <c r="C413" s="21"/>
      <c r="D413" s="21"/>
      <c r="E413" s="21"/>
      <c r="F413" s="21"/>
      <c r="G413" s="21"/>
      <c r="H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2"/>
    </row>
    <row r="414" spans="1:26" x14ac:dyDescent="0.2">
      <c r="A414" s="20"/>
      <c r="B414" s="46"/>
      <c r="C414" s="21"/>
      <c r="D414" s="21"/>
      <c r="E414" s="21"/>
      <c r="F414" s="21"/>
      <c r="G414" s="21"/>
      <c r="H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2"/>
    </row>
    <row r="415" spans="1:26" x14ac:dyDescent="0.2">
      <c r="A415" s="20"/>
      <c r="B415" s="46"/>
      <c r="C415" s="21"/>
      <c r="D415" s="21"/>
      <c r="E415" s="21"/>
      <c r="F415" s="21"/>
      <c r="G415" s="21"/>
      <c r="H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2"/>
    </row>
    <row r="416" spans="1:26" x14ac:dyDescent="0.2">
      <c r="A416" s="20"/>
      <c r="B416" s="46"/>
      <c r="C416" s="21"/>
      <c r="D416" s="21"/>
      <c r="E416" s="21"/>
      <c r="F416" s="21"/>
      <c r="G416" s="21"/>
      <c r="H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2"/>
    </row>
    <row r="417" spans="1:26" x14ac:dyDescent="0.2">
      <c r="A417" s="20"/>
      <c r="B417" s="46"/>
      <c r="C417" s="21"/>
      <c r="D417" s="21"/>
      <c r="E417" s="21"/>
      <c r="F417" s="21"/>
      <c r="G417" s="21"/>
      <c r="H417" s="21"/>
      <c r="I417" s="21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2"/>
    </row>
    <row r="418" spans="1:26" x14ac:dyDescent="0.2">
      <c r="A418" s="20"/>
      <c r="B418" s="46"/>
      <c r="C418" s="21"/>
      <c r="D418" s="21"/>
      <c r="E418" s="21"/>
      <c r="F418" s="21"/>
      <c r="G418" s="21"/>
      <c r="H418" s="21"/>
      <c r="I418" s="21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2"/>
    </row>
    <row r="419" spans="1:26" x14ac:dyDescent="0.2">
      <c r="A419" s="20"/>
      <c r="B419" s="46"/>
      <c r="C419" s="21"/>
      <c r="D419" s="21"/>
      <c r="E419" s="21"/>
      <c r="F419" s="21"/>
      <c r="G419" s="21"/>
      <c r="H419" s="21"/>
      <c r="I419" s="21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2"/>
    </row>
    <row r="420" spans="1:26" x14ac:dyDescent="0.2">
      <c r="A420" s="20"/>
      <c r="B420" s="46"/>
      <c r="C420" s="21"/>
      <c r="D420" s="21"/>
      <c r="E420" s="21"/>
      <c r="F420" s="21"/>
      <c r="G420" s="21"/>
      <c r="H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2"/>
    </row>
    <row r="421" spans="1:26" x14ac:dyDescent="0.2">
      <c r="A421" s="20"/>
      <c r="B421" s="46"/>
      <c r="C421" s="21"/>
      <c r="D421" s="21"/>
      <c r="E421" s="21"/>
      <c r="F421" s="21"/>
      <c r="G421" s="21"/>
      <c r="H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2"/>
    </row>
    <row r="422" spans="1:26" x14ac:dyDescent="0.2">
      <c r="A422" s="20"/>
      <c r="B422" s="46"/>
      <c r="C422" s="21"/>
      <c r="D422" s="21"/>
      <c r="E422" s="21"/>
      <c r="F422" s="21"/>
      <c r="G422" s="21"/>
      <c r="H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2"/>
    </row>
    <row r="423" spans="1:26" x14ac:dyDescent="0.2">
      <c r="A423" s="20"/>
      <c r="B423" s="46"/>
      <c r="C423" s="21"/>
      <c r="D423" s="21"/>
      <c r="E423" s="21"/>
      <c r="F423" s="21"/>
      <c r="G423" s="21"/>
      <c r="H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2"/>
    </row>
    <row r="424" spans="1:26" x14ac:dyDescent="0.2">
      <c r="A424" s="20"/>
      <c r="B424" s="46"/>
      <c r="C424" s="21"/>
      <c r="D424" s="21"/>
      <c r="E424" s="21"/>
      <c r="F424" s="21"/>
      <c r="G424" s="21"/>
      <c r="H424" s="21"/>
      <c r="I424" s="21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2"/>
    </row>
    <row r="425" spans="1:26" x14ac:dyDescent="0.2">
      <c r="A425" s="20"/>
      <c r="B425" s="46"/>
      <c r="C425" s="21"/>
      <c r="D425" s="21"/>
      <c r="E425" s="21"/>
      <c r="F425" s="21"/>
      <c r="G425" s="21"/>
      <c r="H425" s="21"/>
      <c r="I425" s="21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2"/>
    </row>
    <row r="426" spans="1:26" x14ac:dyDescent="0.2">
      <c r="A426" s="20"/>
      <c r="B426" s="46"/>
      <c r="C426" s="21"/>
      <c r="D426" s="21"/>
      <c r="E426" s="21"/>
      <c r="F426" s="21"/>
      <c r="G426" s="21"/>
      <c r="H426" s="21"/>
      <c r="I426" s="21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2"/>
    </row>
    <row r="427" spans="1:26" x14ac:dyDescent="0.2">
      <c r="A427" s="20"/>
      <c r="B427" s="46"/>
      <c r="C427" s="21"/>
      <c r="D427" s="21"/>
      <c r="E427" s="21"/>
      <c r="F427" s="21"/>
      <c r="G427" s="21"/>
      <c r="H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2"/>
    </row>
    <row r="428" spans="1:26" x14ac:dyDescent="0.2">
      <c r="A428" s="20"/>
      <c r="B428" s="46"/>
      <c r="C428" s="21"/>
      <c r="D428" s="21"/>
      <c r="E428" s="21"/>
      <c r="F428" s="21"/>
      <c r="G428" s="21"/>
      <c r="H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2"/>
    </row>
    <row r="429" spans="1:26" x14ac:dyDescent="0.2">
      <c r="A429" s="20"/>
      <c r="B429" s="46"/>
      <c r="C429" s="21"/>
      <c r="D429" s="21"/>
      <c r="E429" s="21"/>
      <c r="F429" s="21"/>
      <c r="G429" s="21"/>
      <c r="H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2"/>
    </row>
    <row r="430" spans="1:26" x14ac:dyDescent="0.2">
      <c r="A430" s="20"/>
      <c r="B430" s="46"/>
      <c r="C430" s="21"/>
      <c r="D430" s="21"/>
      <c r="E430" s="21"/>
      <c r="F430" s="21"/>
      <c r="G430" s="21"/>
      <c r="H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2"/>
    </row>
    <row r="431" spans="1:26" x14ac:dyDescent="0.2">
      <c r="A431" s="20"/>
      <c r="B431" s="46"/>
      <c r="C431" s="21"/>
      <c r="D431" s="21"/>
      <c r="E431" s="21"/>
      <c r="F431" s="21"/>
      <c r="G431" s="21"/>
      <c r="H431" s="21"/>
      <c r="I431" s="21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2"/>
    </row>
    <row r="432" spans="1:26" x14ac:dyDescent="0.2">
      <c r="A432" s="20"/>
      <c r="B432" s="46"/>
      <c r="C432" s="21"/>
      <c r="D432" s="21"/>
      <c r="E432" s="21"/>
      <c r="F432" s="21"/>
      <c r="G432" s="21"/>
      <c r="H432" s="21"/>
      <c r="I432" s="21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2"/>
    </row>
    <row r="433" spans="1:26" x14ac:dyDescent="0.2">
      <c r="A433" s="20"/>
      <c r="B433" s="46"/>
      <c r="C433" s="21"/>
      <c r="D433" s="21"/>
      <c r="E433" s="21"/>
      <c r="F433" s="21"/>
      <c r="G433" s="21"/>
      <c r="H433" s="21"/>
      <c r="I433" s="21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2"/>
    </row>
    <row r="434" spans="1:26" x14ac:dyDescent="0.2">
      <c r="A434" s="20"/>
      <c r="B434" s="46"/>
      <c r="C434" s="21"/>
      <c r="D434" s="21"/>
      <c r="E434" s="21"/>
      <c r="F434" s="21"/>
      <c r="G434" s="21"/>
      <c r="H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2"/>
    </row>
    <row r="435" spans="1:26" x14ac:dyDescent="0.2">
      <c r="A435" s="20"/>
      <c r="B435" s="46"/>
      <c r="C435" s="21"/>
      <c r="D435" s="21"/>
      <c r="E435" s="21"/>
      <c r="F435" s="21"/>
      <c r="G435" s="21"/>
      <c r="H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2"/>
    </row>
    <row r="436" spans="1:26" x14ac:dyDescent="0.2">
      <c r="A436" s="20"/>
      <c r="B436" s="46"/>
      <c r="C436" s="21"/>
      <c r="D436" s="21"/>
      <c r="E436" s="21"/>
      <c r="F436" s="21"/>
      <c r="G436" s="21"/>
      <c r="H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2"/>
    </row>
    <row r="437" spans="1:26" x14ac:dyDescent="0.2">
      <c r="A437" s="20"/>
      <c r="B437" s="46"/>
      <c r="C437" s="21"/>
      <c r="D437" s="21"/>
      <c r="E437" s="21"/>
      <c r="F437" s="21"/>
      <c r="G437" s="21"/>
      <c r="H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2"/>
    </row>
    <row r="438" spans="1:26" x14ac:dyDescent="0.2">
      <c r="A438" s="20"/>
      <c r="B438" s="46"/>
      <c r="C438" s="21"/>
      <c r="D438" s="21"/>
      <c r="E438" s="21"/>
      <c r="F438" s="21"/>
      <c r="G438" s="21"/>
      <c r="H438" s="21"/>
      <c r="I438" s="21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2"/>
    </row>
    <row r="439" spans="1:26" x14ac:dyDescent="0.2">
      <c r="A439" s="20"/>
      <c r="B439" s="46"/>
      <c r="C439" s="21"/>
      <c r="D439" s="21"/>
      <c r="E439" s="21"/>
      <c r="F439" s="21"/>
      <c r="G439" s="21"/>
      <c r="H439" s="21"/>
      <c r="I439" s="21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2"/>
    </row>
    <row r="440" spans="1:26" x14ac:dyDescent="0.2">
      <c r="A440" s="20"/>
      <c r="B440" s="46"/>
      <c r="C440" s="21"/>
      <c r="D440" s="21"/>
      <c r="E440" s="21"/>
      <c r="F440" s="21"/>
      <c r="G440" s="21"/>
      <c r="H440" s="21"/>
      <c r="I440" s="21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2"/>
    </row>
    <row r="441" spans="1:26" x14ac:dyDescent="0.2">
      <c r="A441" s="20"/>
      <c r="B441" s="46"/>
      <c r="C441" s="21"/>
      <c r="D441" s="21"/>
      <c r="E441" s="21"/>
      <c r="F441" s="21"/>
      <c r="G441" s="21"/>
      <c r="H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2"/>
    </row>
    <row r="442" spans="1:26" x14ac:dyDescent="0.2">
      <c r="A442" s="20"/>
      <c r="B442" s="46"/>
      <c r="C442" s="21"/>
      <c r="D442" s="21"/>
      <c r="E442" s="21"/>
      <c r="F442" s="21"/>
      <c r="G442" s="21"/>
      <c r="H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2"/>
    </row>
    <row r="443" spans="1:26" x14ac:dyDescent="0.2">
      <c r="A443" s="20"/>
      <c r="B443" s="46"/>
      <c r="C443" s="21"/>
      <c r="D443" s="21"/>
      <c r="E443" s="21"/>
      <c r="F443" s="21"/>
      <c r="G443" s="21"/>
      <c r="H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2"/>
    </row>
    <row r="444" spans="1:26" x14ac:dyDescent="0.2">
      <c r="A444" s="20"/>
      <c r="B444" s="46"/>
      <c r="C444" s="21"/>
      <c r="D444" s="21"/>
      <c r="E444" s="21"/>
      <c r="F444" s="21"/>
      <c r="G444" s="21"/>
      <c r="H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2"/>
    </row>
    <row r="445" spans="1:26" x14ac:dyDescent="0.2">
      <c r="A445" s="20"/>
      <c r="B445" s="46"/>
      <c r="C445" s="21"/>
      <c r="D445" s="21"/>
      <c r="E445" s="21"/>
      <c r="F445" s="21"/>
      <c r="G445" s="21"/>
      <c r="H445" s="21"/>
      <c r="I445" s="21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2"/>
    </row>
    <row r="446" spans="1:26" x14ac:dyDescent="0.2">
      <c r="A446" s="20"/>
      <c r="B446" s="46"/>
      <c r="C446" s="21"/>
      <c r="D446" s="21"/>
      <c r="E446" s="21"/>
      <c r="F446" s="21"/>
      <c r="G446" s="21"/>
      <c r="H446" s="21"/>
      <c r="I446" s="21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2"/>
    </row>
    <row r="447" spans="1:26" x14ac:dyDescent="0.2">
      <c r="A447" s="20"/>
      <c r="B447" s="46"/>
      <c r="C447" s="21"/>
      <c r="D447" s="21"/>
      <c r="E447" s="21"/>
      <c r="F447" s="21"/>
      <c r="G447" s="21"/>
      <c r="H447" s="21"/>
      <c r="I447" s="21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2"/>
    </row>
    <row r="448" spans="1:26" x14ac:dyDescent="0.2">
      <c r="A448" s="20"/>
      <c r="B448" s="46"/>
      <c r="C448" s="21"/>
      <c r="D448" s="21"/>
      <c r="E448" s="21"/>
      <c r="F448" s="21"/>
      <c r="G448" s="21"/>
      <c r="H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2"/>
    </row>
    <row r="449" spans="1:26" x14ac:dyDescent="0.2">
      <c r="A449" s="20"/>
      <c r="B449" s="46"/>
      <c r="C449" s="21"/>
      <c r="D449" s="21"/>
      <c r="E449" s="21"/>
      <c r="F449" s="21"/>
      <c r="G449" s="21"/>
      <c r="H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2"/>
    </row>
    <row r="450" spans="1:26" x14ac:dyDescent="0.2">
      <c r="A450" s="20"/>
      <c r="B450" s="46"/>
      <c r="C450" s="21"/>
      <c r="D450" s="21"/>
      <c r="E450" s="21"/>
      <c r="F450" s="21"/>
      <c r="G450" s="21"/>
      <c r="H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2"/>
    </row>
    <row r="451" spans="1:26" x14ac:dyDescent="0.2">
      <c r="A451" s="20"/>
      <c r="B451" s="46"/>
      <c r="C451" s="21"/>
      <c r="D451" s="21"/>
      <c r="E451" s="21"/>
      <c r="F451" s="21"/>
      <c r="G451" s="21"/>
      <c r="H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2"/>
    </row>
    <row r="452" spans="1:26" x14ac:dyDescent="0.2">
      <c r="A452" s="20"/>
      <c r="B452" s="46"/>
      <c r="C452" s="21"/>
      <c r="D452" s="21"/>
      <c r="E452" s="21"/>
      <c r="F452" s="21"/>
      <c r="G452" s="21"/>
      <c r="H452" s="21"/>
      <c r="I452" s="21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2"/>
    </row>
    <row r="453" spans="1:26" x14ac:dyDescent="0.2">
      <c r="A453" s="20"/>
      <c r="B453" s="46"/>
      <c r="C453" s="21"/>
      <c r="D453" s="21"/>
      <c r="E453" s="21"/>
      <c r="F453" s="21"/>
      <c r="G453" s="21"/>
      <c r="H453" s="21"/>
      <c r="I453" s="21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2"/>
    </row>
    <row r="454" spans="1:26" x14ac:dyDescent="0.2">
      <c r="A454" s="20"/>
      <c r="B454" s="46"/>
      <c r="C454" s="21"/>
      <c r="D454" s="21"/>
      <c r="E454" s="21"/>
      <c r="F454" s="21"/>
      <c r="G454" s="21"/>
      <c r="H454" s="21"/>
      <c r="I454" s="21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2"/>
    </row>
    <row r="455" spans="1:26" x14ac:dyDescent="0.2">
      <c r="A455" s="20"/>
      <c r="B455" s="46"/>
      <c r="C455" s="21"/>
      <c r="D455" s="21"/>
      <c r="E455" s="21"/>
      <c r="F455" s="21"/>
      <c r="G455" s="21"/>
      <c r="H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2"/>
    </row>
    <row r="456" spans="1:26" x14ac:dyDescent="0.2">
      <c r="A456" s="20"/>
      <c r="B456" s="46"/>
      <c r="C456" s="21"/>
      <c r="D456" s="21"/>
      <c r="E456" s="21"/>
      <c r="F456" s="21"/>
      <c r="G456" s="21"/>
      <c r="H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2"/>
    </row>
    <row r="457" spans="1:26" x14ac:dyDescent="0.2">
      <c r="A457" s="20"/>
      <c r="B457" s="46"/>
      <c r="C457" s="21"/>
      <c r="D457" s="21"/>
      <c r="E457" s="21"/>
      <c r="F457" s="21"/>
      <c r="G457" s="21"/>
      <c r="H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2"/>
    </row>
    <row r="458" spans="1:26" x14ac:dyDescent="0.2">
      <c r="A458" s="20"/>
      <c r="B458" s="46"/>
      <c r="C458" s="21"/>
      <c r="D458" s="21"/>
      <c r="E458" s="21"/>
      <c r="F458" s="21"/>
      <c r="G458" s="21"/>
      <c r="H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2"/>
    </row>
    <row r="459" spans="1:26" x14ac:dyDescent="0.2">
      <c r="A459" s="20"/>
      <c r="B459" s="46"/>
      <c r="C459" s="21"/>
      <c r="D459" s="21"/>
      <c r="E459" s="21"/>
      <c r="F459" s="21"/>
      <c r="G459" s="21"/>
      <c r="H459" s="21"/>
      <c r="I459" s="21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2"/>
    </row>
    <row r="460" spans="1:26" x14ac:dyDescent="0.2">
      <c r="A460" s="20"/>
      <c r="B460" s="46"/>
      <c r="C460" s="21"/>
      <c r="D460" s="21"/>
      <c r="E460" s="21"/>
      <c r="F460" s="21"/>
      <c r="G460" s="21"/>
      <c r="H460" s="21"/>
      <c r="I460" s="21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2"/>
    </row>
    <row r="461" spans="1:26" x14ac:dyDescent="0.2">
      <c r="A461" s="20"/>
      <c r="B461" s="46"/>
      <c r="C461" s="21"/>
      <c r="D461" s="21"/>
      <c r="E461" s="21"/>
      <c r="F461" s="21"/>
      <c r="G461" s="21"/>
      <c r="H461" s="21"/>
      <c r="I461" s="21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2"/>
    </row>
    <row r="462" spans="1:26" x14ac:dyDescent="0.2">
      <c r="A462" s="20"/>
      <c r="B462" s="46"/>
      <c r="C462" s="21"/>
      <c r="D462" s="21"/>
      <c r="E462" s="21"/>
      <c r="F462" s="21"/>
      <c r="G462" s="21"/>
      <c r="H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2"/>
    </row>
    <row r="463" spans="1:26" x14ac:dyDescent="0.2">
      <c r="A463" s="20"/>
      <c r="B463" s="46"/>
      <c r="C463" s="21"/>
      <c r="D463" s="21"/>
      <c r="E463" s="21"/>
      <c r="F463" s="21"/>
      <c r="G463" s="21"/>
      <c r="H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2"/>
    </row>
    <row r="464" spans="1:26" x14ac:dyDescent="0.2">
      <c r="A464" s="20"/>
      <c r="B464" s="46"/>
      <c r="C464" s="21"/>
      <c r="D464" s="21"/>
      <c r="E464" s="21"/>
      <c r="F464" s="21"/>
      <c r="G464" s="21"/>
      <c r="H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2"/>
    </row>
    <row r="465" spans="1:26" x14ac:dyDescent="0.2">
      <c r="A465" s="20"/>
      <c r="B465" s="46"/>
      <c r="C465" s="21"/>
      <c r="D465" s="21"/>
      <c r="E465" s="21"/>
      <c r="F465" s="21"/>
      <c r="G465" s="21"/>
      <c r="H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2"/>
    </row>
    <row r="466" spans="1:26" x14ac:dyDescent="0.2">
      <c r="A466" s="20"/>
      <c r="B466" s="46"/>
      <c r="C466" s="21"/>
      <c r="D466" s="21"/>
      <c r="E466" s="21"/>
      <c r="F466" s="21"/>
      <c r="G466" s="21"/>
      <c r="H466" s="21"/>
      <c r="I466" s="21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2"/>
    </row>
    <row r="467" spans="1:26" x14ac:dyDescent="0.2">
      <c r="A467" s="20"/>
      <c r="B467" s="46"/>
      <c r="C467" s="21"/>
      <c r="D467" s="21"/>
      <c r="E467" s="21"/>
      <c r="F467" s="21"/>
      <c r="G467" s="21"/>
      <c r="H467" s="21"/>
      <c r="I467" s="21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2"/>
    </row>
    <row r="468" spans="1:26" x14ac:dyDescent="0.2">
      <c r="A468" s="20"/>
      <c r="B468" s="46"/>
      <c r="C468" s="21"/>
      <c r="D468" s="21"/>
      <c r="E468" s="21"/>
      <c r="F468" s="21"/>
      <c r="G468" s="21"/>
      <c r="H468" s="21"/>
      <c r="I468" s="21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2"/>
    </row>
    <row r="469" spans="1:26" x14ac:dyDescent="0.2">
      <c r="A469" s="20"/>
      <c r="B469" s="46"/>
      <c r="C469" s="21"/>
      <c r="D469" s="21"/>
      <c r="E469" s="21"/>
      <c r="F469" s="21"/>
      <c r="G469" s="21"/>
      <c r="H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2"/>
    </row>
    <row r="470" spans="1:26" x14ac:dyDescent="0.2">
      <c r="A470" s="20"/>
      <c r="B470" s="46"/>
      <c r="C470" s="21"/>
      <c r="D470" s="21"/>
      <c r="E470" s="21"/>
      <c r="F470" s="21"/>
      <c r="G470" s="21"/>
      <c r="H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2"/>
    </row>
    <row r="471" spans="1:26" x14ac:dyDescent="0.2">
      <c r="A471" s="20"/>
      <c r="B471" s="46"/>
      <c r="C471" s="21"/>
      <c r="D471" s="21"/>
      <c r="E471" s="21"/>
      <c r="F471" s="21"/>
      <c r="G471" s="21"/>
      <c r="H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2"/>
    </row>
    <row r="472" spans="1:26" x14ac:dyDescent="0.2">
      <c r="A472" s="20"/>
      <c r="B472" s="46"/>
      <c r="C472" s="21"/>
      <c r="D472" s="21"/>
      <c r="E472" s="21"/>
      <c r="F472" s="21"/>
      <c r="G472" s="21"/>
      <c r="H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2"/>
    </row>
    <row r="473" spans="1:26" x14ac:dyDescent="0.2">
      <c r="A473" s="20"/>
      <c r="B473" s="46"/>
      <c r="C473" s="21"/>
      <c r="D473" s="21"/>
      <c r="E473" s="21"/>
      <c r="F473" s="21"/>
      <c r="G473" s="21"/>
      <c r="H473" s="21"/>
      <c r="I473" s="21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2"/>
    </row>
    <row r="474" spans="1:26" x14ac:dyDescent="0.2">
      <c r="A474" s="20"/>
      <c r="B474" s="46"/>
      <c r="C474" s="21"/>
      <c r="D474" s="21"/>
      <c r="E474" s="21"/>
      <c r="F474" s="21"/>
      <c r="G474" s="21"/>
      <c r="H474" s="21"/>
      <c r="I474" s="21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2"/>
    </row>
    <row r="475" spans="1:26" x14ac:dyDescent="0.2">
      <c r="A475" s="20"/>
      <c r="B475" s="46"/>
      <c r="C475" s="21"/>
      <c r="D475" s="21"/>
      <c r="E475" s="21"/>
      <c r="F475" s="21"/>
      <c r="G475" s="21"/>
      <c r="H475" s="21"/>
      <c r="I475" s="21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2"/>
    </row>
    <row r="476" spans="1:26" x14ac:dyDescent="0.2">
      <c r="A476" s="20"/>
      <c r="B476" s="46"/>
      <c r="C476" s="21"/>
      <c r="D476" s="21"/>
      <c r="E476" s="21"/>
      <c r="F476" s="21"/>
      <c r="G476" s="21"/>
      <c r="H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2"/>
    </row>
    <row r="477" spans="1:26" x14ac:dyDescent="0.2">
      <c r="A477" s="20"/>
      <c r="B477" s="46"/>
      <c r="C477" s="21"/>
      <c r="D477" s="21"/>
      <c r="E477" s="21"/>
      <c r="F477" s="21"/>
      <c r="G477" s="21"/>
      <c r="H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2"/>
    </row>
    <row r="478" spans="1:26" x14ac:dyDescent="0.2">
      <c r="A478" s="20"/>
      <c r="B478" s="46"/>
      <c r="C478" s="21"/>
      <c r="D478" s="21"/>
      <c r="E478" s="21"/>
      <c r="F478" s="21"/>
      <c r="G478" s="21"/>
      <c r="H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2"/>
    </row>
    <row r="479" spans="1:26" x14ac:dyDescent="0.2">
      <c r="A479" s="20"/>
      <c r="B479" s="46"/>
      <c r="C479" s="21"/>
      <c r="D479" s="21"/>
      <c r="E479" s="21"/>
      <c r="F479" s="21"/>
      <c r="G479" s="21"/>
      <c r="H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2"/>
    </row>
    <row r="480" spans="1:26" x14ac:dyDescent="0.2">
      <c r="A480" s="20"/>
      <c r="B480" s="46"/>
      <c r="C480" s="21"/>
      <c r="D480" s="21"/>
      <c r="E480" s="21"/>
      <c r="F480" s="21"/>
      <c r="G480" s="21"/>
      <c r="H480" s="21"/>
      <c r="I480" s="21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2"/>
    </row>
    <row r="481" spans="1:26" x14ac:dyDescent="0.2">
      <c r="A481" s="20"/>
      <c r="B481" s="46"/>
      <c r="C481" s="21"/>
      <c r="D481" s="21"/>
      <c r="E481" s="21"/>
      <c r="F481" s="21"/>
      <c r="G481" s="21"/>
      <c r="H481" s="21"/>
      <c r="I481" s="21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2"/>
    </row>
    <row r="482" spans="1:26" x14ac:dyDescent="0.2">
      <c r="A482" s="20"/>
      <c r="B482" s="46"/>
      <c r="C482" s="21"/>
      <c r="D482" s="21"/>
      <c r="E482" s="21"/>
      <c r="F482" s="21"/>
      <c r="G482" s="21"/>
      <c r="H482" s="21"/>
      <c r="I482" s="21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2"/>
    </row>
    <row r="483" spans="1:26" x14ac:dyDescent="0.2">
      <c r="A483" s="20"/>
      <c r="B483" s="46"/>
      <c r="C483" s="21"/>
      <c r="D483" s="21"/>
      <c r="E483" s="21"/>
      <c r="F483" s="21"/>
      <c r="G483" s="21"/>
      <c r="H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2"/>
    </row>
    <row r="484" spans="1:26" x14ac:dyDescent="0.2">
      <c r="A484" s="20"/>
      <c r="B484" s="46"/>
      <c r="C484" s="21"/>
      <c r="D484" s="21"/>
      <c r="E484" s="21"/>
      <c r="F484" s="21"/>
      <c r="G484" s="21"/>
      <c r="H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2"/>
    </row>
    <row r="485" spans="1:26" x14ac:dyDescent="0.2">
      <c r="A485" s="20"/>
      <c r="B485" s="46"/>
      <c r="C485" s="21"/>
      <c r="D485" s="21"/>
      <c r="E485" s="21"/>
      <c r="F485" s="21"/>
      <c r="G485" s="21"/>
      <c r="H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2"/>
    </row>
    <row r="486" spans="1:26" x14ac:dyDescent="0.2">
      <c r="A486" s="20"/>
      <c r="B486" s="46"/>
      <c r="C486" s="21"/>
      <c r="D486" s="21"/>
      <c r="E486" s="21"/>
      <c r="F486" s="21"/>
      <c r="G486" s="21"/>
      <c r="H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2"/>
    </row>
    <row r="487" spans="1:26" x14ac:dyDescent="0.2">
      <c r="A487" s="20"/>
      <c r="B487" s="46"/>
      <c r="C487" s="21"/>
      <c r="D487" s="21"/>
      <c r="E487" s="21"/>
      <c r="F487" s="21"/>
      <c r="G487" s="21"/>
      <c r="H487" s="21"/>
      <c r="I487" s="21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2"/>
    </row>
    <row r="488" spans="1:26" x14ac:dyDescent="0.2">
      <c r="A488" s="20"/>
      <c r="B488" s="46"/>
      <c r="C488" s="21"/>
      <c r="D488" s="21"/>
      <c r="E488" s="21"/>
      <c r="F488" s="21"/>
      <c r="G488" s="21"/>
      <c r="H488" s="21"/>
      <c r="I488" s="21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2"/>
    </row>
    <row r="489" spans="1:26" x14ac:dyDescent="0.2">
      <c r="A489" s="20"/>
      <c r="B489" s="46"/>
      <c r="C489" s="21"/>
      <c r="D489" s="21"/>
      <c r="E489" s="21"/>
      <c r="F489" s="21"/>
      <c r="G489" s="21"/>
      <c r="H489" s="21"/>
      <c r="I489" s="21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2"/>
    </row>
    <row r="490" spans="1:26" x14ac:dyDescent="0.2">
      <c r="A490" s="20"/>
      <c r="B490" s="46"/>
      <c r="C490" s="21"/>
      <c r="D490" s="21"/>
      <c r="E490" s="21"/>
      <c r="F490" s="21"/>
      <c r="G490" s="21"/>
      <c r="H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2"/>
    </row>
    <row r="491" spans="1:26" x14ac:dyDescent="0.2">
      <c r="A491" s="20"/>
      <c r="B491" s="46"/>
      <c r="C491" s="21"/>
      <c r="D491" s="21"/>
      <c r="E491" s="21"/>
      <c r="F491" s="21"/>
      <c r="G491" s="21"/>
      <c r="H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2"/>
    </row>
    <row r="492" spans="1:26" x14ac:dyDescent="0.2">
      <c r="A492" s="20"/>
      <c r="B492" s="46"/>
      <c r="C492" s="21"/>
      <c r="D492" s="21"/>
      <c r="E492" s="21"/>
      <c r="F492" s="21"/>
      <c r="G492" s="21"/>
      <c r="H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2"/>
    </row>
    <row r="493" spans="1:26" x14ac:dyDescent="0.2">
      <c r="A493" s="20"/>
      <c r="B493" s="46"/>
      <c r="C493" s="21"/>
      <c r="D493" s="21"/>
      <c r="E493" s="21"/>
      <c r="F493" s="21"/>
      <c r="G493" s="21"/>
      <c r="H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2"/>
    </row>
    <row r="494" spans="1:26" x14ac:dyDescent="0.2">
      <c r="A494" s="20"/>
      <c r="B494" s="46"/>
      <c r="C494" s="21"/>
      <c r="D494" s="21"/>
      <c r="E494" s="21"/>
      <c r="F494" s="21"/>
      <c r="G494" s="21"/>
      <c r="H494" s="21"/>
      <c r="I494" s="21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2"/>
    </row>
    <row r="495" spans="1:26" x14ac:dyDescent="0.2">
      <c r="A495" s="20"/>
      <c r="B495" s="46"/>
      <c r="C495" s="21"/>
      <c r="D495" s="21"/>
      <c r="E495" s="21"/>
      <c r="F495" s="21"/>
      <c r="G495" s="21"/>
      <c r="H495" s="21"/>
      <c r="I495" s="21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2"/>
    </row>
    <row r="496" spans="1:26" x14ac:dyDescent="0.2">
      <c r="A496" s="20"/>
      <c r="B496" s="46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2"/>
    </row>
    <row r="497" spans="1:26" x14ac:dyDescent="0.2">
      <c r="A497" s="20"/>
      <c r="B497" s="46"/>
      <c r="C497" s="21"/>
      <c r="D497" s="21"/>
      <c r="E497" s="21"/>
      <c r="F497" s="21"/>
      <c r="G497" s="21"/>
      <c r="H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2"/>
    </row>
    <row r="498" spans="1:26" x14ac:dyDescent="0.2">
      <c r="A498" s="20"/>
      <c r="B498" s="46"/>
      <c r="C498" s="21"/>
      <c r="D498" s="21"/>
      <c r="E498" s="21"/>
      <c r="F498" s="21"/>
      <c r="G498" s="21"/>
      <c r="H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2"/>
    </row>
    <row r="499" spans="1:26" x14ac:dyDescent="0.2">
      <c r="A499" s="20"/>
      <c r="B499" s="46"/>
      <c r="C499" s="21"/>
      <c r="D499" s="21"/>
      <c r="E499" s="21"/>
      <c r="F499" s="21"/>
      <c r="G499" s="21"/>
      <c r="H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2"/>
    </row>
    <row r="500" spans="1:26" x14ac:dyDescent="0.2">
      <c r="A500" s="20"/>
      <c r="B500" s="46"/>
      <c r="C500" s="21"/>
      <c r="D500" s="21"/>
      <c r="E500" s="21"/>
      <c r="F500" s="21"/>
      <c r="G500" s="21"/>
      <c r="H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2"/>
    </row>
    <row r="501" spans="1:26" x14ac:dyDescent="0.2">
      <c r="A501" s="20"/>
      <c r="B501" s="46"/>
      <c r="C501" s="21"/>
      <c r="D501" s="21"/>
      <c r="E501" s="21"/>
      <c r="F501" s="21"/>
      <c r="G501" s="21"/>
      <c r="H501" s="21"/>
      <c r="I501" s="21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2"/>
    </row>
    <row r="502" spans="1:26" x14ac:dyDescent="0.2">
      <c r="A502" s="20"/>
      <c r="B502" s="46"/>
      <c r="C502" s="21"/>
      <c r="D502" s="21"/>
      <c r="E502" s="21"/>
      <c r="F502" s="21"/>
      <c r="G502" s="21"/>
      <c r="H502" s="21"/>
      <c r="I502" s="21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2"/>
    </row>
    <row r="503" spans="1:26" x14ac:dyDescent="0.2">
      <c r="A503" s="20"/>
      <c r="B503" s="46"/>
      <c r="C503" s="21"/>
      <c r="D503" s="21"/>
      <c r="E503" s="21"/>
      <c r="F503" s="21"/>
      <c r="G503" s="21"/>
      <c r="H503" s="21"/>
      <c r="I503" s="21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2"/>
    </row>
    <row r="504" spans="1:26" x14ac:dyDescent="0.2">
      <c r="A504" s="20"/>
      <c r="B504" s="46"/>
      <c r="C504" s="21"/>
      <c r="D504" s="21"/>
      <c r="E504" s="21"/>
      <c r="F504" s="21"/>
      <c r="G504" s="21"/>
      <c r="H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2"/>
    </row>
    <row r="505" spans="1:26" x14ac:dyDescent="0.2">
      <c r="A505" s="20"/>
      <c r="B505" s="46"/>
      <c r="C505" s="21"/>
      <c r="D505" s="21"/>
      <c r="E505" s="21"/>
      <c r="F505" s="21"/>
      <c r="G505" s="21"/>
      <c r="H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2"/>
    </row>
    <row r="506" spans="1:26" x14ac:dyDescent="0.2">
      <c r="A506" s="20"/>
      <c r="B506" s="46"/>
      <c r="C506" s="21"/>
      <c r="D506" s="21"/>
      <c r="E506" s="21"/>
      <c r="F506" s="21"/>
      <c r="G506" s="21"/>
      <c r="H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2"/>
    </row>
    <row r="507" spans="1:26" x14ac:dyDescent="0.2">
      <c r="A507" s="20"/>
      <c r="B507" s="46"/>
      <c r="C507" s="21"/>
      <c r="D507" s="21"/>
      <c r="E507" s="21"/>
      <c r="F507" s="21"/>
      <c r="G507" s="21"/>
      <c r="H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2"/>
    </row>
    <row r="508" spans="1:26" x14ac:dyDescent="0.2">
      <c r="A508" s="20"/>
      <c r="B508" s="46"/>
      <c r="C508" s="21"/>
      <c r="D508" s="21"/>
      <c r="E508" s="21"/>
      <c r="F508" s="21"/>
      <c r="G508" s="21"/>
      <c r="H508" s="21"/>
      <c r="I508" s="21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2"/>
    </row>
    <row r="509" spans="1:26" x14ac:dyDescent="0.2">
      <c r="A509" s="20"/>
      <c r="B509" s="46"/>
      <c r="C509" s="21"/>
      <c r="D509" s="21"/>
      <c r="E509" s="21"/>
      <c r="F509" s="21"/>
      <c r="G509" s="21"/>
      <c r="H509" s="21"/>
      <c r="I509" s="21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2"/>
    </row>
    <row r="510" spans="1:26" x14ac:dyDescent="0.2">
      <c r="A510" s="20"/>
      <c r="B510" s="46"/>
      <c r="C510" s="21"/>
      <c r="D510" s="21"/>
      <c r="E510" s="21"/>
      <c r="F510" s="21"/>
      <c r="G510" s="21"/>
      <c r="H510" s="21"/>
      <c r="I510" s="21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2"/>
    </row>
    <row r="511" spans="1:26" x14ac:dyDescent="0.2">
      <c r="A511" s="20"/>
      <c r="B511" s="46"/>
      <c r="C511" s="21"/>
      <c r="D511" s="21"/>
      <c r="E511" s="21"/>
      <c r="F511" s="21"/>
      <c r="G511" s="21"/>
      <c r="H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2"/>
    </row>
    <row r="512" spans="1:26" x14ac:dyDescent="0.2">
      <c r="A512" s="20"/>
      <c r="B512" s="46"/>
      <c r="C512" s="21"/>
      <c r="D512" s="21"/>
      <c r="E512" s="21"/>
      <c r="F512" s="21"/>
      <c r="G512" s="21"/>
      <c r="H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2"/>
    </row>
    <row r="513" spans="1:26" x14ac:dyDescent="0.2">
      <c r="A513" s="20"/>
      <c r="B513" s="46"/>
      <c r="C513" s="21"/>
      <c r="D513" s="21"/>
      <c r="E513" s="21"/>
      <c r="F513" s="21"/>
      <c r="G513" s="21"/>
      <c r="H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2"/>
    </row>
    <row r="514" spans="1:26" x14ac:dyDescent="0.2">
      <c r="A514" s="20"/>
      <c r="B514" s="46"/>
      <c r="C514" s="21"/>
      <c r="D514" s="21"/>
      <c r="E514" s="21"/>
      <c r="F514" s="21"/>
      <c r="G514" s="21"/>
      <c r="H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2"/>
    </row>
    <row r="515" spans="1:26" x14ac:dyDescent="0.2">
      <c r="A515" s="20"/>
      <c r="B515" s="46"/>
      <c r="C515" s="21"/>
      <c r="D515" s="21"/>
      <c r="E515" s="21"/>
      <c r="F515" s="21"/>
      <c r="G515" s="21"/>
      <c r="H515" s="21"/>
      <c r="I515" s="21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2"/>
    </row>
    <row r="516" spans="1:26" x14ac:dyDescent="0.2">
      <c r="A516" s="20"/>
      <c r="B516" s="46"/>
      <c r="C516" s="21"/>
      <c r="D516" s="21"/>
      <c r="E516" s="21"/>
      <c r="F516" s="21"/>
      <c r="G516" s="21"/>
      <c r="H516" s="21"/>
      <c r="I516" s="21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21"/>
      <c r="Y516" s="21"/>
      <c r="Z516" s="22"/>
    </row>
    <row r="517" spans="1:26" x14ac:dyDescent="0.2">
      <c r="A517" s="20"/>
      <c r="B517" s="46"/>
      <c r="C517" s="21"/>
      <c r="D517" s="21"/>
      <c r="E517" s="21"/>
      <c r="F517" s="21"/>
      <c r="G517" s="21"/>
      <c r="H517" s="21"/>
      <c r="I517" s="21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2"/>
    </row>
    <row r="518" spans="1:26" x14ac:dyDescent="0.2">
      <c r="A518" s="20"/>
      <c r="B518" s="46"/>
      <c r="C518" s="21"/>
      <c r="D518" s="21"/>
      <c r="E518" s="21"/>
      <c r="F518" s="21"/>
      <c r="G518" s="21"/>
      <c r="H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2"/>
    </row>
    <row r="519" spans="1:26" x14ac:dyDescent="0.2">
      <c r="A519" s="20"/>
      <c r="B519" s="46"/>
      <c r="C519" s="21"/>
      <c r="D519" s="21"/>
      <c r="E519" s="21"/>
      <c r="F519" s="21"/>
      <c r="G519" s="21"/>
      <c r="H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2"/>
    </row>
    <row r="520" spans="1:26" x14ac:dyDescent="0.2">
      <c r="A520" s="20"/>
      <c r="B520" s="46"/>
      <c r="C520" s="21"/>
      <c r="D520" s="21"/>
      <c r="E520" s="21"/>
      <c r="F520" s="21"/>
      <c r="G520" s="21"/>
      <c r="H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2"/>
    </row>
    <row r="521" spans="1:26" x14ac:dyDescent="0.2">
      <c r="A521" s="20"/>
      <c r="B521" s="46"/>
      <c r="C521" s="21"/>
      <c r="D521" s="21"/>
      <c r="E521" s="21"/>
      <c r="F521" s="21"/>
      <c r="G521" s="21"/>
      <c r="H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2"/>
    </row>
    <row r="522" spans="1:26" x14ac:dyDescent="0.2">
      <c r="A522" s="20"/>
      <c r="B522" s="46"/>
      <c r="C522" s="21"/>
      <c r="D522" s="21"/>
      <c r="E522" s="21"/>
      <c r="F522" s="21"/>
      <c r="G522" s="21"/>
      <c r="H522" s="21"/>
      <c r="I522" s="21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2"/>
    </row>
    <row r="523" spans="1:26" x14ac:dyDescent="0.2">
      <c r="A523" s="20"/>
      <c r="B523" s="46"/>
      <c r="C523" s="21"/>
      <c r="D523" s="21"/>
      <c r="E523" s="21"/>
      <c r="F523" s="21"/>
      <c r="G523" s="21"/>
      <c r="H523" s="21"/>
      <c r="I523" s="21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2"/>
    </row>
    <row r="524" spans="1:26" x14ac:dyDescent="0.2">
      <c r="A524" s="20"/>
      <c r="B524" s="46"/>
      <c r="C524" s="21"/>
      <c r="D524" s="21"/>
      <c r="E524" s="21"/>
      <c r="F524" s="21"/>
      <c r="G524" s="21"/>
      <c r="H524" s="21"/>
      <c r="I524" s="21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2"/>
    </row>
    <row r="525" spans="1:26" x14ac:dyDescent="0.2">
      <c r="A525" s="20"/>
      <c r="B525" s="46"/>
      <c r="C525" s="21"/>
      <c r="D525" s="21"/>
      <c r="E525" s="21"/>
      <c r="F525" s="21"/>
      <c r="G525" s="21"/>
      <c r="H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2"/>
    </row>
    <row r="526" spans="1:26" x14ac:dyDescent="0.2">
      <c r="A526" s="20"/>
      <c r="B526" s="46"/>
      <c r="C526" s="21"/>
      <c r="D526" s="21"/>
      <c r="E526" s="21"/>
      <c r="F526" s="21"/>
      <c r="G526" s="21"/>
      <c r="H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2"/>
    </row>
    <row r="527" spans="1:26" x14ac:dyDescent="0.2">
      <c r="A527" s="20"/>
      <c r="B527" s="46"/>
      <c r="C527" s="21"/>
      <c r="D527" s="21"/>
      <c r="E527" s="21"/>
      <c r="F527" s="21"/>
      <c r="G527" s="21"/>
      <c r="H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2"/>
    </row>
    <row r="528" spans="1:26" x14ac:dyDescent="0.2">
      <c r="A528" s="20"/>
      <c r="B528" s="46"/>
      <c r="C528" s="21"/>
      <c r="D528" s="21"/>
      <c r="E528" s="21"/>
      <c r="F528" s="21"/>
      <c r="G528" s="21"/>
      <c r="H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2"/>
    </row>
    <row r="529" spans="1:26" x14ac:dyDescent="0.2">
      <c r="A529" s="20"/>
      <c r="B529" s="46"/>
      <c r="C529" s="21"/>
      <c r="D529" s="21"/>
      <c r="E529" s="21"/>
      <c r="F529" s="21"/>
      <c r="G529" s="21"/>
      <c r="H529" s="21"/>
      <c r="I529" s="21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2"/>
    </row>
    <row r="530" spans="1:26" x14ac:dyDescent="0.2">
      <c r="A530" s="20"/>
      <c r="B530" s="46"/>
      <c r="C530" s="21"/>
      <c r="D530" s="21"/>
      <c r="E530" s="21"/>
      <c r="F530" s="21"/>
      <c r="G530" s="21"/>
      <c r="H530" s="21"/>
      <c r="I530" s="21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2"/>
    </row>
    <row r="531" spans="1:26" x14ac:dyDescent="0.2">
      <c r="A531" s="20"/>
      <c r="B531" s="46"/>
      <c r="C531" s="21"/>
      <c r="D531" s="21"/>
      <c r="E531" s="21"/>
      <c r="F531" s="21"/>
      <c r="G531" s="21"/>
      <c r="H531" s="21"/>
      <c r="I531" s="21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2"/>
    </row>
    <row r="532" spans="1:26" x14ac:dyDescent="0.2">
      <c r="A532" s="20"/>
      <c r="B532" s="46"/>
      <c r="C532" s="21"/>
      <c r="D532" s="21"/>
      <c r="E532" s="21"/>
      <c r="F532" s="21"/>
      <c r="G532" s="21"/>
      <c r="H532" s="21"/>
      <c r="I532" s="21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2"/>
    </row>
    <row r="533" spans="1:26" x14ac:dyDescent="0.2">
      <c r="A533" s="20"/>
      <c r="B533" s="46"/>
      <c r="C533" s="21"/>
      <c r="D533" s="21"/>
      <c r="E533" s="21"/>
      <c r="F533" s="21"/>
      <c r="G533" s="21"/>
      <c r="H533" s="21"/>
      <c r="I533" s="21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2"/>
    </row>
    <row r="534" spans="1:26" x14ac:dyDescent="0.2">
      <c r="A534" s="20"/>
      <c r="B534" s="46"/>
      <c r="C534" s="21"/>
      <c r="D534" s="21"/>
      <c r="E534" s="21"/>
      <c r="F534" s="21"/>
      <c r="G534" s="21"/>
      <c r="H534" s="21"/>
      <c r="I534" s="21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2"/>
    </row>
    <row r="535" spans="1:26" x14ac:dyDescent="0.2">
      <c r="A535" s="20"/>
      <c r="B535" s="46"/>
      <c r="C535" s="21"/>
      <c r="D535" s="21"/>
      <c r="E535" s="21"/>
      <c r="F535" s="21"/>
      <c r="G535" s="21"/>
      <c r="H535" s="21"/>
      <c r="I535" s="21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2"/>
    </row>
    <row r="536" spans="1:26" x14ac:dyDescent="0.2">
      <c r="A536" s="20"/>
      <c r="B536" s="46"/>
      <c r="C536" s="21"/>
      <c r="D536" s="21"/>
      <c r="E536" s="21"/>
      <c r="F536" s="21"/>
      <c r="G536" s="21"/>
      <c r="H536" s="21"/>
      <c r="I536" s="21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2"/>
    </row>
    <row r="537" spans="1:26" x14ac:dyDescent="0.2">
      <c r="A537" s="20"/>
      <c r="B537" s="46"/>
      <c r="C537" s="21"/>
      <c r="D537" s="21"/>
      <c r="E537" s="21"/>
      <c r="F537" s="21"/>
      <c r="G537" s="21"/>
      <c r="H537" s="21"/>
      <c r="I537" s="21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2"/>
    </row>
    <row r="538" spans="1:26" x14ac:dyDescent="0.2">
      <c r="A538" s="20"/>
      <c r="B538" s="46"/>
      <c r="C538" s="21"/>
      <c r="D538" s="21"/>
      <c r="E538" s="21"/>
      <c r="F538" s="21"/>
      <c r="G538" s="21"/>
      <c r="H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2"/>
    </row>
    <row r="539" spans="1:26" x14ac:dyDescent="0.2">
      <c r="A539" s="20"/>
      <c r="B539" s="46"/>
      <c r="C539" s="21"/>
      <c r="D539" s="21"/>
      <c r="E539" s="21"/>
      <c r="F539" s="21"/>
      <c r="G539" s="21"/>
      <c r="H539" s="21"/>
      <c r="I539" s="21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2"/>
    </row>
    <row r="540" spans="1:26" x14ac:dyDescent="0.2">
      <c r="A540" s="20"/>
      <c r="B540" s="46"/>
      <c r="C540" s="21"/>
      <c r="D540" s="21"/>
      <c r="E540" s="21"/>
      <c r="F540" s="21"/>
      <c r="G540" s="21"/>
      <c r="H540" s="21"/>
      <c r="I540" s="21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2"/>
    </row>
    <row r="541" spans="1:26" x14ac:dyDescent="0.2">
      <c r="A541" s="20"/>
      <c r="B541" s="46"/>
      <c r="C541" s="21"/>
      <c r="D541" s="21"/>
      <c r="E541" s="21"/>
      <c r="F541" s="21"/>
      <c r="G541" s="21"/>
      <c r="H541" s="21"/>
      <c r="I541" s="21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2"/>
    </row>
    <row r="542" spans="1:26" x14ac:dyDescent="0.2">
      <c r="A542" s="20"/>
      <c r="B542" s="46"/>
      <c r="C542" s="21"/>
      <c r="D542" s="21"/>
      <c r="E542" s="21"/>
      <c r="F542" s="21"/>
      <c r="G542" s="21"/>
      <c r="H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2"/>
    </row>
    <row r="543" spans="1:26" x14ac:dyDescent="0.2">
      <c r="A543" s="20"/>
      <c r="B543" s="46"/>
      <c r="C543" s="21"/>
      <c r="D543" s="21"/>
      <c r="E543" s="21"/>
      <c r="F543" s="21"/>
      <c r="G543" s="21"/>
      <c r="H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2"/>
    </row>
    <row r="544" spans="1:26" x14ac:dyDescent="0.2">
      <c r="A544" s="20"/>
      <c r="B544" s="46"/>
      <c r="C544" s="21"/>
      <c r="D544" s="21"/>
      <c r="E544" s="21"/>
      <c r="F544" s="21"/>
      <c r="G544" s="21"/>
      <c r="H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2"/>
    </row>
    <row r="545" spans="1:26" x14ac:dyDescent="0.2">
      <c r="A545" s="20"/>
      <c r="B545" s="46"/>
      <c r="C545" s="21"/>
      <c r="D545" s="21"/>
      <c r="E545" s="21"/>
      <c r="F545" s="21"/>
      <c r="G545" s="21"/>
      <c r="H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2"/>
    </row>
    <row r="546" spans="1:26" x14ac:dyDescent="0.2">
      <c r="A546" s="20"/>
      <c r="B546" s="46"/>
      <c r="C546" s="21"/>
      <c r="D546" s="21"/>
      <c r="E546" s="21"/>
      <c r="F546" s="21"/>
      <c r="G546" s="21"/>
      <c r="H546" s="21"/>
      <c r="I546" s="21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2"/>
    </row>
    <row r="547" spans="1:26" x14ac:dyDescent="0.2">
      <c r="A547" s="20"/>
      <c r="B547" s="46"/>
      <c r="C547" s="21"/>
      <c r="D547" s="21"/>
      <c r="E547" s="21"/>
      <c r="F547" s="21"/>
      <c r="G547" s="21"/>
      <c r="H547" s="21"/>
      <c r="I547" s="21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2"/>
    </row>
    <row r="548" spans="1:26" x14ac:dyDescent="0.2">
      <c r="A548" s="20"/>
      <c r="B548" s="46"/>
      <c r="C548" s="21"/>
      <c r="D548" s="21"/>
      <c r="E548" s="21"/>
      <c r="F548" s="21"/>
      <c r="G548" s="21"/>
      <c r="H548" s="21"/>
      <c r="I548" s="21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2"/>
    </row>
    <row r="549" spans="1:26" x14ac:dyDescent="0.2">
      <c r="A549" s="20"/>
      <c r="B549" s="46"/>
      <c r="C549" s="21"/>
      <c r="D549" s="21"/>
      <c r="E549" s="21"/>
      <c r="F549" s="21"/>
      <c r="G549" s="21"/>
      <c r="H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2"/>
    </row>
    <row r="550" spans="1:26" x14ac:dyDescent="0.2">
      <c r="A550" s="20"/>
      <c r="B550" s="46"/>
      <c r="C550" s="21"/>
      <c r="D550" s="21"/>
      <c r="E550" s="21"/>
      <c r="F550" s="21"/>
      <c r="G550" s="21"/>
      <c r="H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2"/>
    </row>
    <row r="551" spans="1:26" x14ac:dyDescent="0.2">
      <c r="A551" s="20"/>
      <c r="B551" s="46"/>
      <c r="C551" s="21"/>
      <c r="D551" s="21"/>
      <c r="E551" s="21"/>
      <c r="F551" s="21"/>
      <c r="G551" s="21"/>
      <c r="H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2"/>
    </row>
    <row r="552" spans="1:26" x14ac:dyDescent="0.2">
      <c r="A552" s="20"/>
      <c r="B552" s="46"/>
      <c r="C552" s="21"/>
      <c r="D552" s="21"/>
      <c r="E552" s="21"/>
      <c r="F552" s="21"/>
      <c r="G552" s="21"/>
      <c r="H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2"/>
    </row>
    <row r="553" spans="1:26" x14ac:dyDescent="0.2">
      <c r="A553" s="20"/>
      <c r="B553" s="46"/>
      <c r="C553" s="21"/>
      <c r="D553" s="21"/>
      <c r="E553" s="21"/>
      <c r="F553" s="21"/>
      <c r="G553" s="21"/>
      <c r="H553" s="21"/>
      <c r="I553" s="21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2"/>
    </row>
    <row r="554" spans="1:26" x14ac:dyDescent="0.2">
      <c r="A554" s="20"/>
      <c r="B554" s="46"/>
      <c r="C554" s="21"/>
      <c r="D554" s="21"/>
      <c r="E554" s="21"/>
      <c r="F554" s="21"/>
      <c r="G554" s="21"/>
      <c r="H554" s="21"/>
      <c r="I554" s="21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2"/>
    </row>
    <row r="555" spans="1:26" x14ac:dyDescent="0.2">
      <c r="A555" s="20"/>
      <c r="B555" s="46"/>
      <c r="C555" s="21"/>
      <c r="D555" s="21"/>
      <c r="E555" s="21"/>
      <c r="F555" s="21"/>
      <c r="G555" s="21"/>
      <c r="H555" s="21"/>
      <c r="I555" s="21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2"/>
    </row>
    <row r="556" spans="1:26" x14ac:dyDescent="0.2">
      <c r="A556" s="20"/>
      <c r="B556" s="46"/>
      <c r="C556" s="21"/>
      <c r="D556" s="21"/>
      <c r="E556" s="21"/>
      <c r="F556" s="21"/>
      <c r="G556" s="21"/>
      <c r="H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2"/>
    </row>
    <row r="557" spans="1:26" x14ac:dyDescent="0.2">
      <c r="A557" s="20"/>
      <c r="B557" s="46"/>
      <c r="C557" s="21"/>
      <c r="D557" s="21"/>
      <c r="E557" s="21"/>
      <c r="F557" s="21"/>
      <c r="G557" s="21"/>
      <c r="H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2"/>
    </row>
    <row r="558" spans="1:26" x14ac:dyDescent="0.2">
      <c r="A558" s="20"/>
      <c r="B558" s="46"/>
      <c r="C558" s="21"/>
      <c r="D558" s="21"/>
      <c r="E558" s="21"/>
      <c r="F558" s="21"/>
      <c r="G558" s="21"/>
      <c r="H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2"/>
    </row>
    <row r="559" spans="1:26" x14ac:dyDescent="0.2">
      <c r="A559" s="20"/>
      <c r="B559" s="46"/>
      <c r="C559" s="21"/>
      <c r="D559" s="21"/>
      <c r="E559" s="21"/>
      <c r="F559" s="21"/>
      <c r="G559" s="21"/>
      <c r="H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2"/>
    </row>
    <row r="560" spans="1:26" x14ac:dyDescent="0.2">
      <c r="A560" s="20"/>
      <c r="B560" s="46"/>
      <c r="C560" s="21"/>
      <c r="D560" s="21"/>
      <c r="E560" s="21"/>
      <c r="F560" s="21"/>
      <c r="G560" s="21"/>
      <c r="H560" s="21"/>
      <c r="I560" s="21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2"/>
    </row>
    <row r="561" spans="1:26" x14ac:dyDescent="0.2">
      <c r="A561" s="20"/>
      <c r="B561" s="46"/>
      <c r="C561" s="21"/>
      <c r="D561" s="21"/>
      <c r="E561" s="21"/>
      <c r="F561" s="21"/>
      <c r="G561" s="21"/>
      <c r="H561" s="21"/>
      <c r="I561" s="21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2"/>
    </row>
    <row r="562" spans="1:26" x14ac:dyDescent="0.2">
      <c r="A562" s="20"/>
      <c r="B562" s="46"/>
      <c r="C562" s="21"/>
      <c r="D562" s="21"/>
      <c r="E562" s="21"/>
      <c r="F562" s="21"/>
      <c r="G562" s="21"/>
      <c r="H562" s="21"/>
      <c r="I562" s="21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2"/>
    </row>
    <row r="563" spans="1:26" x14ac:dyDescent="0.2">
      <c r="A563" s="20"/>
      <c r="B563" s="46"/>
      <c r="C563" s="21"/>
      <c r="D563" s="21"/>
      <c r="E563" s="21"/>
      <c r="F563" s="21"/>
      <c r="G563" s="21"/>
      <c r="H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2"/>
    </row>
    <row r="564" spans="1:26" x14ac:dyDescent="0.2">
      <c r="A564" s="20"/>
      <c r="B564" s="46"/>
      <c r="C564" s="21"/>
      <c r="D564" s="21"/>
      <c r="E564" s="21"/>
      <c r="F564" s="21"/>
      <c r="G564" s="21"/>
      <c r="H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2"/>
    </row>
    <row r="565" spans="1:26" x14ac:dyDescent="0.2">
      <c r="A565" s="20"/>
      <c r="B565" s="46"/>
      <c r="C565" s="21"/>
      <c r="D565" s="21"/>
      <c r="E565" s="21"/>
      <c r="F565" s="21"/>
      <c r="G565" s="21"/>
      <c r="H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2"/>
    </row>
    <row r="566" spans="1:26" x14ac:dyDescent="0.2">
      <c r="A566" s="20"/>
      <c r="B566" s="46"/>
      <c r="C566" s="21"/>
      <c r="D566" s="21"/>
      <c r="E566" s="21"/>
      <c r="F566" s="21"/>
      <c r="G566" s="21"/>
      <c r="H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2"/>
    </row>
    <row r="567" spans="1:26" x14ac:dyDescent="0.2">
      <c r="A567" s="20"/>
      <c r="B567" s="46"/>
      <c r="C567" s="21"/>
      <c r="D567" s="21"/>
      <c r="E567" s="21"/>
      <c r="F567" s="21"/>
      <c r="G567" s="21"/>
      <c r="H567" s="21"/>
      <c r="I567" s="21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2"/>
    </row>
    <row r="568" spans="1:26" x14ac:dyDescent="0.2">
      <c r="A568" s="20"/>
      <c r="B568" s="46"/>
      <c r="C568" s="21"/>
      <c r="D568" s="21"/>
      <c r="E568" s="21"/>
      <c r="F568" s="21"/>
      <c r="G568" s="21"/>
      <c r="H568" s="21"/>
      <c r="I568" s="21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2"/>
    </row>
    <row r="569" spans="1:26" x14ac:dyDescent="0.2">
      <c r="A569" s="20"/>
      <c r="B569" s="46"/>
      <c r="C569" s="21"/>
      <c r="D569" s="21"/>
      <c r="E569" s="21"/>
      <c r="F569" s="21"/>
      <c r="G569" s="21"/>
      <c r="H569" s="21"/>
      <c r="I569" s="21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2"/>
    </row>
    <row r="570" spans="1:26" x14ac:dyDescent="0.2">
      <c r="A570" s="20"/>
      <c r="B570" s="46"/>
      <c r="C570" s="21"/>
      <c r="D570" s="21"/>
      <c r="E570" s="21"/>
      <c r="F570" s="21"/>
      <c r="G570" s="21"/>
      <c r="H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2"/>
    </row>
    <row r="571" spans="1:26" x14ac:dyDescent="0.2">
      <c r="A571" s="20"/>
      <c r="B571" s="46"/>
      <c r="C571" s="21"/>
      <c r="D571" s="21"/>
      <c r="E571" s="21"/>
      <c r="F571" s="21"/>
      <c r="G571" s="21"/>
      <c r="H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2"/>
    </row>
    <row r="572" spans="1:26" x14ac:dyDescent="0.2">
      <c r="A572" s="20"/>
      <c r="B572" s="46"/>
      <c r="C572" s="21"/>
      <c r="D572" s="21"/>
      <c r="E572" s="21"/>
      <c r="F572" s="21"/>
      <c r="G572" s="21"/>
      <c r="H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2"/>
    </row>
    <row r="573" spans="1:26" x14ac:dyDescent="0.2">
      <c r="A573" s="20"/>
      <c r="B573" s="46"/>
      <c r="C573" s="21"/>
      <c r="D573" s="21"/>
      <c r="E573" s="21"/>
      <c r="F573" s="21"/>
      <c r="G573" s="21"/>
      <c r="H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2"/>
    </row>
    <row r="574" spans="1:26" x14ac:dyDescent="0.2">
      <c r="A574" s="20"/>
      <c r="B574" s="46"/>
      <c r="C574" s="21"/>
      <c r="D574" s="21"/>
      <c r="E574" s="21"/>
      <c r="F574" s="21"/>
      <c r="G574" s="21"/>
      <c r="H574" s="21"/>
      <c r="I574" s="21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2"/>
    </row>
    <row r="575" spans="1:26" x14ac:dyDescent="0.2">
      <c r="A575" s="20"/>
      <c r="B575" s="46"/>
      <c r="C575" s="21"/>
      <c r="D575" s="21"/>
      <c r="E575" s="21"/>
      <c r="F575" s="21"/>
      <c r="G575" s="21"/>
      <c r="H575" s="21"/>
      <c r="I575" s="21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2"/>
    </row>
    <row r="576" spans="1:26" x14ac:dyDescent="0.2">
      <c r="A576" s="20"/>
      <c r="B576" s="46"/>
      <c r="C576" s="21"/>
      <c r="D576" s="21"/>
      <c r="E576" s="21"/>
      <c r="F576" s="21"/>
      <c r="G576" s="21"/>
      <c r="H576" s="21"/>
      <c r="I576" s="21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2"/>
    </row>
    <row r="577" spans="1:26" x14ac:dyDescent="0.2">
      <c r="A577" s="20"/>
      <c r="B577" s="46"/>
      <c r="C577" s="21"/>
      <c r="D577" s="21"/>
      <c r="E577" s="21"/>
      <c r="F577" s="21"/>
      <c r="G577" s="21"/>
      <c r="H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2"/>
    </row>
    <row r="578" spans="1:26" x14ac:dyDescent="0.2">
      <c r="A578" s="20"/>
      <c r="B578" s="46"/>
      <c r="C578" s="21"/>
      <c r="D578" s="21"/>
      <c r="E578" s="21"/>
      <c r="F578" s="21"/>
      <c r="G578" s="21"/>
      <c r="H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2"/>
    </row>
    <row r="579" spans="1:26" x14ac:dyDescent="0.2">
      <c r="A579" s="20"/>
      <c r="B579" s="46"/>
      <c r="C579" s="21"/>
      <c r="D579" s="21"/>
      <c r="E579" s="21"/>
      <c r="F579" s="21"/>
      <c r="G579" s="21"/>
      <c r="H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2"/>
    </row>
    <row r="580" spans="1:26" x14ac:dyDescent="0.2">
      <c r="A580" s="20"/>
      <c r="B580" s="46"/>
      <c r="C580" s="21"/>
      <c r="D580" s="21"/>
      <c r="E580" s="21"/>
      <c r="F580" s="21"/>
      <c r="G580" s="21"/>
      <c r="H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2"/>
    </row>
    <row r="581" spans="1:26" x14ac:dyDescent="0.2">
      <c r="A581" s="20"/>
      <c r="B581" s="46"/>
      <c r="C581" s="21"/>
      <c r="D581" s="21"/>
      <c r="E581" s="21"/>
      <c r="F581" s="21"/>
      <c r="G581" s="21"/>
      <c r="H581" s="21"/>
      <c r="I581" s="21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2"/>
    </row>
    <row r="582" spans="1:26" x14ac:dyDescent="0.2">
      <c r="A582" s="20"/>
      <c r="B582" s="46"/>
      <c r="C582" s="21"/>
      <c r="D582" s="21"/>
      <c r="E582" s="21"/>
      <c r="F582" s="21"/>
      <c r="G582" s="21"/>
      <c r="H582" s="21"/>
      <c r="I582" s="21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2"/>
    </row>
    <row r="583" spans="1:26" x14ac:dyDescent="0.2">
      <c r="A583" s="20"/>
      <c r="B583" s="46"/>
      <c r="C583" s="21"/>
      <c r="D583" s="21"/>
      <c r="E583" s="21"/>
      <c r="F583" s="21"/>
      <c r="G583" s="21"/>
      <c r="H583" s="21"/>
      <c r="I583" s="21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2"/>
    </row>
    <row r="584" spans="1:26" x14ac:dyDescent="0.2">
      <c r="A584" s="20"/>
      <c r="B584" s="46"/>
      <c r="C584" s="21"/>
      <c r="D584" s="21"/>
      <c r="E584" s="21"/>
      <c r="F584" s="21"/>
      <c r="G584" s="21"/>
      <c r="H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2"/>
    </row>
    <row r="585" spans="1:26" x14ac:dyDescent="0.2">
      <c r="A585" s="20"/>
      <c r="B585" s="46"/>
      <c r="C585" s="21"/>
      <c r="D585" s="21"/>
      <c r="E585" s="21"/>
      <c r="F585" s="21"/>
      <c r="G585" s="21"/>
      <c r="H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2"/>
    </row>
    <row r="586" spans="1:26" x14ac:dyDescent="0.2">
      <c r="A586" s="20"/>
      <c r="B586" s="46"/>
      <c r="C586" s="21"/>
      <c r="D586" s="21"/>
      <c r="E586" s="21"/>
      <c r="F586" s="21"/>
      <c r="G586" s="21"/>
      <c r="H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2"/>
    </row>
    <row r="587" spans="1:26" x14ac:dyDescent="0.2">
      <c r="A587" s="20"/>
      <c r="B587" s="46"/>
      <c r="C587" s="21"/>
      <c r="D587" s="21"/>
      <c r="E587" s="21"/>
      <c r="F587" s="21"/>
      <c r="G587" s="21"/>
      <c r="H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2"/>
    </row>
    <row r="588" spans="1:26" x14ac:dyDescent="0.2">
      <c r="A588" s="20"/>
      <c r="B588" s="46"/>
      <c r="C588" s="21"/>
      <c r="D588" s="21"/>
      <c r="E588" s="21"/>
      <c r="F588" s="21"/>
      <c r="G588" s="21"/>
      <c r="H588" s="21"/>
      <c r="I588" s="21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2"/>
    </row>
    <row r="589" spans="1:26" x14ac:dyDescent="0.2">
      <c r="A589" s="20"/>
      <c r="B589" s="46"/>
      <c r="C589" s="21"/>
      <c r="D589" s="21"/>
      <c r="E589" s="21"/>
      <c r="F589" s="21"/>
      <c r="G589" s="21"/>
      <c r="H589" s="21"/>
      <c r="I589" s="21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2"/>
    </row>
    <row r="590" spans="1:26" x14ac:dyDescent="0.2">
      <c r="A590" s="20"/>
      <c r="B590" s="46"/>
      <c r="C590" s="21"/>
      <c r="D590" s="21"/>
      <c r="E590" s="21"/>
      <c r="F590" s="21"/>
      <c r="G590" s="21"/>
      <c r="H590" s="21"/>
      <c r="I590" s="21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2"/>
    </row>
    <row r="591" spans="1:26" x14ac:dyDescent="0.2">
      <c r="A591" s="20"/>
      <c r="B591" s="46"/>
      <c r="C591" s="21"/>
      <c r="D591" s="21"/>
      <c r="E591" s="21"/>
      <c r="F591" s="21"/>
      <c r="G591" s="21"/>
      <c r="H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2"/>
    </row>
    <row r="592" spans="1:26" x14ac:dyDescent="0.2">
      <c r="A592" s="20"/>
      <c r="B592" s="46"/>
      <c r="C592" s="21"/>
      <c r="D592" s="21"/>
      <c r="E592" s="21"/>
      <c r="F592" s="21"/>
      <c r="G592" s="21"/>
      <c r="H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2"/>
    </row>
    <row r="593" spans="1:26" x14ac:dyDescent="0.2">
      <c r="A593" s="20"/>
      <c r="B593" s="46"/>
      <c r="C593" s="21"/>
      <c r="D593" s="21"/>
      <c r="E593" s="21"/>
      <c r="F593" s="21"/>
      <c r="G593" s="21"/>
      <c r="H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2"/>
    </row>
    <row r="594" spans="1:26" x14ac:dyDescent="0.2">
      <c r="A594" s="20"/>
      <c r="B594" s="46"/>
      <c r="C594" s="21"/>
      <c r="D594" s="21"/>
      <c r="E594" s="21"/>
      <c r="F594" s="21"/>
      <c r="G594" s="21"/>
      <c r="H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2"/>
    </row>
    <row r="595" spans="1:26" x14ac:dyDescent="0.2">
      <c r="A595" s="20"/>
      <c r="B595" s="46"/>
      <c r="C595" s="21"/>
      <c r="D595" s="21"/>
      <c r="E595" s="21"/>
      <c r="F595" s="21"/>
      <c r="G595" s="21"/>
      <c r="H595" s="21"/>
      <c r="I595" s="21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2"/>
    </row>
    <row r="596" spans="1:26" x14ac:dyDescent="0.2">
      <c r="A596" s="20"/>
      <c r="B596" s="46"/>
      <c r="C596" s="21"/>
      <c r="D596" s="21"/>
      <c r="E596" s="21"/>
      <c r="F596" s="21"/>
      <c r="G596" s="21"/>
      <c r="H596" s="21"/>
      <c r="I596" s="21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2"/>
    </row>
    <row r="597" spans="1:26" x14ac:dyDescent="0.2">
      <c r="A597" s="20"/>
      <c r="B597" s="46"/>
      <c r="C597" s="21"/>
      <c r="D597" s="21"/>
      <c r="E597" s="21"/>
      <c r="F597" s="21"/>
      <c r="G597" s="21"/>
      <c r="H597" s="21"/>
      <c r="I597" s="21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2"/>
    </row>
    <row r="598" spans="1:26" x14ac:dyDescent="0.2">
      <c r="A598" s="20"/>
      <c r="B598" s="46"/>
      <c r="C598" s="21"/>
      <c r="D598" s="21"/>
      <c r="E598" s="21"/>
      <c r="F598" s="21"/>
      <c r="G598" s="21"/>
      <c r="H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2"/>
    </row>
    <row r="599" spans="1:26" x14ac:dyDescent="0.2">
      <c r="A599" s="20"/>
      <c r="B599" s="46"/>
      <c r="C599" s="21"/>
      <c r="D599" s="21"/>
      <c r="E599" s="21"/>
      <c r="F599" s="21"/>
      <c r="G599" s="21"/>
      <c r="H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2"/>
    </row>
    <row r="600" spans="1:26" x14ac:dyDescent="0.2">
      <c r="A600" s="20"/>
      <c r="B600" s="46"/>
      <c r="C600" s="21"/>
      <c r="D600" s="21"/>
      <c r="E600" s="21"/>
      <c r="F600" s="21"/>
      <c r="G600" s="21"/>
      <c r="H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2"/>
    </row>
    <row r="601" spans="1:26" x14ac:dyDescent="0.2">
      <c r="A601" s="20"/>
      <c r="B601" s="46"/>
      <c r="C601" s="21"/>
      <c r="D601" s="21"/>
      <c r="E601" s="21"/>
      <c r="F601" s="21"/>
      <c r="G601" s="21"/>
      <c r="H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2"/>
    </row>
    <row r="602" spans="1:26" x14ac:dyDescent="0.2">
      <c r="A602" s="20"/>
      <c r="B602" s="46"/>
      <c r="C602" s="21"/>
      <c r="D602" s="21"/>
      <c r="E602" s="21"/>
      <c r="F602" s="21"/>
      <c r="G602" s="21"/>
      <c r="H602" s="21"/>
      <c r="I602" s="21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21"/>
      <c r="Y602" s="21"/>
      <c r="Z602" s="22"/>
    </row>
    <row r="603" spans="1:26" x14ac:dyDescent="0.2">
      <c r="A603" s="20"/>
      <c r="B603" s="46"/>
      <c r="C603" s="21"/>
      <c r="D603" s="21"/>
      <c r="E603" s="21"/>
      <c r="F603" s="21"/>
      <c r="G603" s="21"/>
      <c r="H603" s="21"/>
      <c r="I603" s="21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2"/>
    </row>
    <row r="604" spans="1:26" x14ac:dyDescent="0.2">
      <c r="A604" s="20"/>
      <c r="B604" s="46"/>
      <c r="C604" s="21"/>
      <c r="D604" s="21"/>
      <c r="E604" s="21"/>
      <c r="F604" s="21"/>
      <c r="G604" s="21"/>
      <c r="H604" s="21"/>
      <c r="I604" s="21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2"/>
    </row>
    <row r="605" spans="1:26" x14ac:dyDescent="0.2">
      <c r="A605" s="20"/>
      <c r="B605" s="46"/>
      <c r="C605" s="21"/>
      <c r="D605" s="21"/>
      <c r="E605" s="21"/>
      <c r="F605" s="21"/>
      <c r="G605" s="21"/>
      <c r="H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2"/>
    </row>
    <row r="606" spans="1:26" x14ac:dyDescent="0.2">
      <c r="A606" s="20"/>
      <c r="B606" s="46"/>
      <c r="C606" s="21"/>
      <c r="D606" s="21"/>
      <c r="E606" s="21"/>
      <c r="F606" s="21"/>
      <c r="G606" s="21"/>
      <c r="H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2"/>
    </row>
    <row r="607" spans="1:26" x14ac:dyDescent="0.2">
      <c r="A607" s="20"/>
      <c r="B607" s="46"/>
      <c r="C607" s="21"/>
      <c r="D607" s="21"/>
      <c r="E607" s="21"/>
      <c r="F607" s="21"/>
      <c r="G607" s="21"/>
      <c r="H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2"/>
    </row>
    <row r="608" spans="1:26" x14ac:dyDescent="0.2">
      <c r="A608" s="20"/>
      <c r="B608" s="46"/>
      <c r="C608" s="21"/>
      <c r="D608" s="21"/>
      <c r="E608" s="21"/>
      <c r="F608" s="21"/>
      <c r="G608" s="21"/>
      <c r="H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2"/>
    </row>
    <row r="609" spans="1:26" x14ac:dyDescent="0.2">
      <c r="A609" s="20"/>
      <c r="B609" s="46"/>
      <c r="C609" s="21"/>
      <c r="D609" s="21"/>
      <c r="E609" s="21"/>
      <c r="F609" s="21"/>
      <c r="G609" s="21"/>
      <c r="H609" s="21"/>
      <c r="I609" s="21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2"/>
    </row>
    <row r="610" spans="1:26" x14ac:dyDescent="0.2">
      <c r="A610" s="20"/>
      <c r="B610" s="46"/>
      <c r="C610" s="21"/>
      <c r="D610" s="21"/>
      <c r="E610" s="21"/>
      <c r="F610" s="21"/>
      <c r="G610" s="21"/>
      <c r="H610" s="21"/>
      <c r="I610" s="21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21"/>
      <c r="Y610" s="21"/>
      <c r="Z610" s="22"/>
    </row>
    <row r="611" spans="1:26" x14ac:dyDescent="0.2">
      <c r="A611" s="20"/>
      <c r="B611" s="46"/>
      <c r="C611" s="21"/>
      <c r="D611" s="21"/>
      <c r="E611" s="21"/>
      <c r="F611" s="21"/>
      <c r="G611" s="21"/>
      <c r="H611" s="21"/>
      <c r="I611" s="21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2"/>
    </row>
    <row r="612" spans="1:26" x14ac:dyDescent="0.2">
      <c r="A612" s="20"/>
      <c r="B612" s="46"/>
      <c r="C612" s="21"/>
      <c r="D612" s="21"/>
      <c r="E612" s="21"/>
      <c r="F612" s="21"/>
      <c r="G612" s="21"/>
      <c r="H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2"/>
    </row>
    <row r="613" spans="1:26" x14ac:dyDescent="0.2">
      <c r="A613" s="20"/>
      <c r="B613" s="46"/>
      <c r="C613" s="21"/>
      <c r="D613" s="21"/>
      <c r="E613" s="21"/>
      <c r="F613" s="21"/>
      <c r="G613" s="21"/>
      <c r="H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2"/>
    </row>
    <row r="614" spans="1:26" x14ac:dyDescent="0.2">
      <c r="A614" s="20"/>
      <c r="B614" s="46"/>
      <c r="C614" s="21"/>
      <c r="D614" s="21"/>
      <c r="E614" s="21"/>
      <c r="F614" s="21"/>
      <c r="G614" s="21"/>
      <c r="H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2"/>
    </row>
    <row r="615" spans="1:26" x14ac:dyDescent="0.2">
      <c r="A615" s="20"/>
      <c r="B615" s="46"/>
      <c r="C615" s="21"/>
      <c r="D615" s="21"/>
      <c r="E615" s="21"/>
      <c r="F615" s="21"/>
      <c r="G615" s="21"/>
      <c r="H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2"/>
    </row>
    <row r="616" spans="1:26" x14ac:dyDescent="0.2">
      <c r="A616" s="20"/>
      <c r="B616" s="46"/>
      <c r="C616" s="21"/>
      <c r="D616" s="21"/>
      <c r="E616" s="21"/>
      <c r="F616" s="21"/>
      <c r="G616" s="21"/>
      <c r="H616" s="21"/>
      <c r="I616" s="21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2"/>
    </row>
    <row r="617" spans="1:26" x14ac:dyDescent="0.2">
      <c r="A617" s="20"/>
      <c r="B617" s="46"/>
      <c r="C617" s="21"/>
      <c r="D617" s="21"/>
      <c r="E617" s="21"/>
      <c r="F617" s="21"/>
      <c r="G617" s="21"/>
      <c r="H617" s="21"/>
      <c r="I617" s="21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2"/>
    </row>
    <row r="618" spans="1:26" x14ac:dyDescent="0.2">
      <c r="A618" s="20"/>
      <c r="B618" s="46"/>
      <c r="C618" s="21"/>
      <c r="D618" s="21"/>
      <c r="E618" s="21"/>
      <c r="F618" s="21"/>
      <c r="G618" s="21"/>
      <c r="H618" s="21"/>
      <c r="I618" s="21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2"/>
    </row>
    <row r="619" spans="1:26" x14ac:dyDescent="0.2">
      <c r="A619" s="20"/>
      <c r="B619" s="46"/>
      <c r="C619" s="21"/>
      <c r="D619" s="21"/>
      <c r="E619" s="21"/>
      <c r="F619" s="21"/>
      <c r="G619" s="21"/>
      <c r="H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2"/>
    </row>
    <row r="620" spans="1:26" x14ac:dyDescent="0.2">
      <c r="A620" s="20"/>
      <c r="B620" s="46"/>
      <c r="C620" s="21"/>
      <c r="D620" s="21"/>
      <c r="E620" s="21"/>
      <c r="F620" s="21"/>
      <c r="G620" s="21"/>
      <c r="H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2"/>
    </row>
    <row r="621" spans="1:26" x14ac:dyDescent="0.2">
      <c r="A621" s="20"/>
      <c r="B621" s="46"/>
      <c r="C621" s="21"/>
      <c r="D621" s="21"/>
      <c r="E621" s="21"/>
      <c r="F621" s="21"/>
      <c r="G621" s="21"/>
      <c r="H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2"/>
    </row>
    <row r="622" spans="1:26" x14ac:dyDescent="0.2">
      <c r="A622" s="20"/>
      <c r="B622" s="46"/>
      <c r="C622" s="21"/>
      <c r="D622" s="21"/>
      <c r="E622" s="21"/>
      <c r="F622" s="21"/>
      <c r="G622" s="21"/>
      <c r="H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2"/>
    </row>
    <row r="623" spans="1:26" x14ac:dyDescent="0.2">
      <c r="A623" s="20"/>
      <c r="B623" s="46"/>
      <c r="C623" s="21"/>
      <c r="D623" s="21"/>
      <c r="E623" s="21"/>
      <c r="F623" s="21"/>
      <c r="G623" s="21"/>
      <c r="H623" s="21"/>
      <c r="I623" s="21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2"/>
    </row>
    <row r="624" spans="1:26" x14ac:dyDescent="0.2">
      <c r="A624" s="20"/>
      <c r="B624" s="46"/>
      <c r="C624" s="21"/>
      <c r="D624" s="21"/>
      <c r="E624" s="21"/>
      <c r="F624" s="21"/>
      <c r="G624" s="21"/>
      <c r="H624" s="21"/>
      <c r="I624" s="21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21"/>
      <c r="Y624" s="21"/>
      <c r="Z624" s="22"/>
    </row>
    <row r="625" spans="1:26" x14ac:dyDescent="0.2">
      <c r="A625" s="20"/>
      <c r="B625" s="46"/>
      <c r="C625" s="21"/>
      <c r="D625" s="21"/>
      <c r="E625" s="21"/>
      <c r="F625" s="21"/>
      <c r="G625" s="21"/>
      <c r="H625" s="21"/>
      <c r="I625" s="21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2"/>
    </row>
    <row r="626" spans="1:26" x14ac:dyDescent="0.2">
      <c r="A626" s="20"/>
      <c r="B626" s="46"/>
      <c r="C626" s="21"/>
      <c r="D626" s="21"/>
      <c r="E626" s="21"/>
      <c r="F626" s="21"/>
      <c r="G626" s="21"/>
      <c r="H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2"/>
    </row>
    <row r="627" spans="1:26" x14ac:dyDescent="0.2">
      <c r="A627" s="20"/>
      <c r="B627" s="46"/>
      <c r="C627" s="21"/>
      <c r="D627" s="21"/>
      <c r="E627" s="21"/>
      <c r="F627" s="21"/>
      <c r="G627" s="21"/>
      <c r="H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2"/>
    </row>
    <row r="628" spans="1:26" x14ac:dyDescent="0.2">
      <c r="A628" s="20"/>
      <c r="B628" s="46"/>
      <c r="C628" s="21"/>
      <c r="D628" s="21"/>
      <c r="E628" s="21"/>
      <c r="F628" s="21"/>
      <c r="G628" s="21"/>
      <c r="H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2"/>
    </row>
    <row r="629" spans="1:26" x14ac:dyDescent="0.2">
      <c r="A629" s="20"/>
      <c r="B629" s="46"/>
      <c r="C629" s="21"/>
      <c r="D629" s="21"/>
      <c r="E629" s="21"/>
      <c r="F629" s="21"/>
      <c r="G629" s="21"/>
      <c r="H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2"/>
    </row>
    <row r="630" spans="1:26" x14ac:dyDescent="0.2">
      <c r="A630" s="20"/>
      <c r="B630" s="46"/>
      <c r="C630" s="21"/>
      <c r="D630" s="21"/>
      <c r="E630" s="21"/>
      <c r="F630" s="21"/>
      <c r="G630" s="21"/>
      <c r="H630" s="21"/>
      <c r="I630" s="21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21"/>
      <c r="Y630" s="21"/>
      <c r="Z630" s="22"/>
    </row>
    <row r="631" spans="1:26" x14ac:dyDescent="0.2">
      <c r="A631" s="20"/>
      <c r="B631" s="46"/>
      <c r="C631" s="21"/>
      <c r="D631" s="21"/>
      <c r="E631" s="21"/>
      <c r="F631" s="21"/>
      <c r="G631" s="21"/>
      <c r="H631" s="21"/>
      <c r="I631" s="21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2"/>
    </row>
    <row r="632" spans="1:26" x14ac:dyDescent="0.2">
      <c r="A632" s="20"/>
      <c r="B632" s="46"/>
      <c r="C632" s="21"/>
      <c r="D632" s="21"/>
      <c r="E632" s="21"/>
      <c r="F632" s="21"/>
      <c r="G632" s="21"/>
      <c r="H632" s="21"/>
      <c r="I632" s="21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2"/>
    </row>
    <row r="633" spans="1:26" x14ac:dyDescent="0.2">
      <c r="A633" s="20"/>
      <c r="B633" s="46"/>
      <c r="C633" s="21"/>
      <c r="D633" s="21"/>
      <c r="E633" s="21"/>
      <c r="F633" s="21"/>
      <c r="G633" s="21"/>
      <c r="H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2"/>
    </row>
    <row r="634" spans="1:26" x14ac:dyDescent="0.2">
      <c r="A634" s="20"/>
      <c r="B634" s="46"/>
      <c r="C634" s="21"/>
      <c r="D634" s="21"/>
      <c r="E634" s="21"/>
      <c r="F634" s="21"/>
      <c r="G634" s="21"/>
      <c r="H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2"/>
    </row>
    <row r="635" spans="1:26" x14ac:dyDescent="0.2">
      <c r="A635" s="20"/>
      <c r="B635" s="46"/>
      <c r="C635" s="21"/>
      <c r="D635" s="21"/>
      <c r="E635" s="21"/>
      <c r="F635" s="21"/>
      <c r="G635" s="21"/>
      <c r="H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2"/>
    </row>
    <row r="636" spans="1:26" x14ac:dyDescent="0.2">
      <c r="A636" s="20"/>
      <c r="B636" s="46"/>
      <c r="C636" s="21"/>
      <c r="D636" s="21"/>
      <c r="E636" s="21"/>
      <c r="F636" s="21"/>
      <c r="G636" s="21"/>
      <c r="H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2"/>
    </row>
    <row r="637" spans="1:26" x14ac:dyDescent="0.2">
      <c r="A637" s="20"/>
      <c r="B637" s="46"/>
      <c r="C637" s="21"/>
      <c r="D637" s="21"/>
      <c r="E637" s="21"/>
      <c r="F637" s="21"/>
      <c r="G637" s="21"/>
      <c r="H637" s="21"/>
      <c r="I637" s="21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2"/>
    </row>
    <row r="638" spans="1:26" x14ac:dyDescent="0.2">
      <c r="A638" s="20"/>
      <c r="B638" s="46"/>
      <c r="C638" s="21"/>
      <c r="D638" s="21"/>
      <c r="E638" s="21"/>
      <c r="F638" s="21"/>
      <c r="G638" s="21"/>
      <c r="H638" s="21"/>
      <c r="I638" s="21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21"/>
      <c r="Y638" s="21"/>
      <c r="Z638" s="22"/>
    </row>
    <row r="639" spans="1:26" x14ac:dyDescent="0.2">
      <c r="A639" s="20"/>
      <c r="B639" s="46"/>
      <c r="C639" s="21"/>
      <c r="D639" s="21"/>
      <c r="E639" s="21"/>
      <c r="F639" s="21"/>
      <c r="G639" s="21"/>
      <c r="H639" s="21"/>
      <c r="I639" s="21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2"/>
    </row>
    <row r="640" spans="1:26" x14ac:dyDescent="0.2">
      <c r="A640" s="20"/>
      <c r="B640" s="46"/>
      <c r="C640" s="21"/>
      <c r="D640" s="21"/>
      <c r="E640" s="21"/>
      <c r="F640" s="21"/>
      <c r="G640" s="21"/>
      <c r="H640" s="21"/>
      <c r="I640" s="21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2"/>
    </row>
    <row r="641" spans="1:26" x14ac:dyDescent="0.2">
      <c r="A641" s="20"/>
      <c r="B641" s="46"/>
      <c r="C641" s="21"/>
      <c r="D641" s="21"/>
      <c r="E641" s="21"/>
      <c r="F641" s="21"/>
      <c r="G641" s="21"/>
      <c r="H641" s="21"/>
      <c r="I641" s="21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2"/>
    </row>
    <row r="642" spans="1:26" x14ac:dyDescent="0.2">
      <c r="A642" s="20"/>
      <c r="B642" s="46"/>
      <c r="C642" s="21"/>
      <c r="D642" s="21"/>
      <c r="E642" s="21"/>
      <c r="F642" s="21"/>
      <c r="G642" s="21"/>
      <c r="H642" s="21"/>
      <c r="I642" s="21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2"/>
    </row>
    <row r="643" spans="1:26" x14ac:dyDescent="0.2">
      <c r="A643" s="20"/>
      <c r="B643" s="46"/>
      <c r="C643" s="21"/>
      <c r="D643" s="21"/>
      <c r="E643" s="21"/>
      <c r="F643" s="21"/>
      <c r="G643" s="21"/>
      <c r="H643" s="21"/>
      <c r="I643" s="21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2"/>
    </row>
    <row r="644" spans="1:26" x14ac:dyDescent="0.2">
      <c r="A644" s="20"/>
      <c r="B644" s="46"/>
      <c r="C644" s="21"/>
      <c r="D644" s="21"/>
      <c r="E644" s="21"/>
      <c r="F644" s="21"/>
      <c r="G644" s="21"/>
      <c r="H644" s="21"/>
      <c r="I644" s="21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2"/>
    </row>
    <row r="645" spans="1:26" x14ac:dyDescent="0.2">
      <c r="A645" s="20"/>
      <c r="B645" s="46"/>
      <c r="C645" s="21"/>
      <c r="D645" s="21"/>
      <c r="E645" s="21"/>
      <c r="F645" s="21"/>
      <c r="G645" s="21"/>
      <c r="H645" s="21"/>
      <c r="I645" s="21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2"/>
    </row>
    <row r="646" spans="1:26" x14ac:dyDescent="0.2">
      <c r="A646" s="20"/>
      <c r="B646" s="46"/>
      <c r="C646" s="21"/>
      <c r="D646" s="21"/>
      <c r="E646" s="21"/>
      <c r="F646" s="21"/>
      <c r="G646" s="21"/>
      <c r="H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2"/>
    </row>
    <row r="647" spans="1:26" x14ac:dyDescent="0.2">
      <c r="A647" s="20"/>
      <c r="B647" s="46"/>
      <c r="C647" s="21"/>
      <c r="D647" s="21"/>
      <c r="E647" s="21"/>
      <c r="F647" s="21"/>
      <c r="G647" s="21"/>
      <c r="H647" s="21"/>
      <c r="I647" s="21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2"/>
    </row>
    <row r="648" spans="1:26" x14ac:dyDescent="0.2">
      <c r="A648" s="20"/>
      <c r="B648" s="46"/>
      <c r="C648" s="21"/>
      <c r="D648" s="21"/>
      <c r="E648" s="21"/>
      <c r="F648" s="21"/>
      <c r="G648" s="21"/>
      <c r="H648" s="21"/>
      <c r="I648" s="21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2"/>
    </row>
    <row r="649" spans="1:26" x14ac:dyDescent="0.2">
      <c r="A649" s="20"/>
      <c r="B649" s="46"/>
      <c r="C649" s="21"/>
      <c r="D649" s="21"/>
      <c r="E649" s="21"/>
      <c r="F649" s="21"/>
      <c r="G649" s="21"/>
      <c r="H649" s="21"/>
      <c r="I649" s="21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2"/>
    </row>
    <row r="650" spans="1:26" x14ac:dyDescent="0.2">
      <c r="A650" s="20"/>
      <c r="B650" s="46"/>
      <c r="C650" s="21"/>
      <c r="D650" s="21"/>
      <c r="E650" s="21"/>
      <c r="F650" s="21"/>
      <c r="G650" s="21"/>
      <c r="H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2"/>
    </row>
    <row r="651" spans="1:26" x14ac:dyDescent="0.2">
      <c r="A651" s="20"/>
      <c r="B651" s="46"/>
      <c r="C651" s="21"/>
      <c r="D651" s="21"/>
      <c r="E651" s="21"/>
      <c r="F651" s="21"/>
      <c r="G651" s="21"/>
      <c r="H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2"/>
    </row>
    <row r="652" spans="1:26" x14ac:dyDescent="0.2">
      <c r="A652" s="20"/>
      <c r="B652" s="46"/>
      <c r="C652" s="21"/>
      <c r="D652" s="21"/>
      <c r="E652" s="21"/>
      <c r="F652" s="21"/>
      <c r="G652" s="21"/>
      <c r="H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2"/>
    </row>
    <row r="653" spans="1:26" x14ac:dyDescent="0.2">
      <c r="A653" s="20"/>
      <c r="B653" s="46"/>
      <c r="C653" s="21"/>
      <c r="D653" s="21"/>
      <c r="E653" s="21"/>
      <c r="F653" s="21"/>
      <c r="G653" s="21"/>
      <c r="H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2"/>
    </row>
    <row r="654" spans="1:26" x14ac:dyDescent="0.2">
      <c r="A654" s="20"/>
      <c r="B654" s="46"/>
      <c r="C654" s="21"/>
      <c r="D654" s="21"/>
      <c r="E654" s="21"/>
      <c r="F654" s="21"/>
      <c r="G654" s="21"/>
      <c r="H654" s="21"/>
      <c r="I654" s="21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2"/>
    </row>
    <row r="655" spans="1:26" x14ac:dyDescent="0.2">
      <c r="A655" s="20"/>
      <c r="B655" s="46"/>
      <c r="C655" s="21"/>
      <c r="D655" s="21"/>
      <c r="E655" s="21"/>
      <c r="F655" s="21"/>
      <c r="G655" s="21"/>
      <c r="H655" s="21"/>
      <c r="I655" s="21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2"/>
    </row>
    <row r="656" spans="1:26" x14ac:dyDescent="0.2">
      <c r="A656" s="20"/>
      <c r="B656" s="46"/>
      <c r="C656" s="21"/>
      <c r="D656" s="21"/>
      <c r="E656" s="21"/>
      <c r="F656" s="21"/>
      <c r="G656" s="21"/>
      <c r="H656" s="21"/>
      <c r="I656" s="21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2"/>
    </row>
    <row r="657" spans="1:26" x14ac:dyDescent="0.2">
      <c r="A657" s="20"/>
      <c r="B657" s="46"/>
      <c r="C657" s="21"/>
      <c r="D657" s="21"/>
      <c r="E657" s="21"/>
      <c r="F657" s="21"/>
      <c r="G657" s="21"/>
      <c r="H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2"/>
    </row>
    <row r="658" spans="1:26" x14ac:dyDescent="0.2">
      <c r="A658" s="20"/>
      <c r="B658" s="46"/>
      <c r="C658" s="21"/>
      <c r="D658" s="21"/>
      <c r="E658" s="21"/>
      <c r="F658" s="21"/>
      <c r="G658" s="21"/>
      <c r="H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2"/>
    </row>
    <row r="659" spans="1:26" x14ac:dyDescent="0.2">
      <c r="A659" s="20"/>
      <c r="B659" s="46"/>
      <c r="C659" s="21"/>
      <c r="D659" s="21"/>
      <c r="E659" s="21"/>
      <c r="F659" s="21"/>
      <c r="G659" s="21"/>
      <c r="H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2"/>
    </row>
    <row r="660" spans="1:26" x14ac:dyDescent="0.2">
      <c r="A660" s="20"/>
      <c r="B660" s="46"/>
      <c r="C660" s="21"/>
      <c r="D660" s="21"/>
      <c r="E660" s="21"/>
      <c r="F660" s="21"/>
      <c r="G660" s="21"/>
      <c r="H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2"/>
    </row>
    <row r="661" spans="1:26" x14ac:dyDescent="0.2">
      <c r="A661" s="20"/>
      <c r="B661" s="46"/>
      <c r="C661" s="21"/>
      <c r="D661" s="21"/>
      <c r="E661" s="21"/>
      <c r="F661" s="21"/>
      <c r="G661" s="21"/>
      <c r="H661" s="21"/>
      <c r="I661" s="21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2"/>
    </row>
    <row r="662" spans="1:26" x14ac:dyDescent="0.2">
      <c r="A662" s="20"/>
      <c r="B662" s="46"/>
      <c r="C662" s="21"/>
      <c r="D662" s="21"/>
      <c r="E662" s="21"/>
      <c r="F662" s="21"/>
      <c r="G662" s="21"/>
      <c r="H662" s="21"/>
      <c r="I662" s="21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2"/>
    </row>
    <row r="663" spans="1:26" x14ac:dyDescent="0.2">
      <c r="A663" s="20"/>
      <c r="B663" s="46"/>
      <c r="C663" s="21"/>
      <c r="D663" s="21"/>
      <c r="E663" s="21"/>
      <c r="F663" s="21"/>
      <c r="G663" s="21"/>
      <c r="H663" s="21"/>
      <c r="I663" s="21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2"/>
    </row>
    <row r="664" spans="1:26" x14ac:dyDescent="0.2">
      <c r="A664" s="20"/>
      <c r="B664" s="46"/>
      <c r="C664" s="21"/>
      <c r="D664" s="21"/>
      <c r="E664" s="21"/>
      <c r="F664" s="21"/>
      <c r="G664" s="21"/>
      <c r="H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2"/>
    </row>
    <row r="665" spans="1:26" x14ac:dyDescent="0.2">
      <c r="A665" s="20"/>
      <c r="B665" s="46"/>
      <c r="C665" s="21"/>
      <c r="D665" s="21"/>
      <c r="E665" s="21"/>
      <c r="F665" s="21"/>
      <c r="G665" s="21"/>
      <c r="H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2"/>
    </row>
    <row r="666" spans="1:26" x14ac:dyDescent="0.2">
      <c r="A666" s="20"/>
      <c r="B666" s="46"/>
      <c r="C666" s="21"/>
      <c r="D666" s="21"/>
      <c r="E666" s="21"/>
      <c r="F666" s="21"/>
      <c r="G666" s="21"/>
      <c r="H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2"/>
    </row>
    <row r="667" spans="1:26" x14ac:dyDescent="0.2">
      <c r="A667" s="20"/>
      <c r="B667" s="46"/>
      <c r="C667" s="21"/>
      <c r="D667" s="21"/>
      <c r="E667" s="21"/>
      <c r="F667" s="21"/>
      <c r="G667" s="21"/>
      <c r="H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2"/>
    </row>
    <row r="668" spans="1:26" x14ac:dyDescent="0.2">
      <c r="A668" s="20"/>
      <c r="B668" s="46"/>
      <c r="C668" s="21"/>
      <c r="D668" s="21"/>
      <c r="E668" s="21"/>
      <c r="F668" s="21"/>
      <c r="G668" s="21"/>
      <c r="H668" s="21"/>
      <c r="I668" s="21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2"/>
    </row>
    <row r="669" spans="1:26" x14ac:dyDescent="0.2">
      <c r="A669" s="20"/>
      <c r="B669" s="46"/>
      <c r="C669" s="21"/>
      <c r="D669" s="21"/>
      <c r="E669" s="21"/>
      <c r="F669" s="21"/>
      <c r="G669" s="21"/>
      <c r="H669" s="21"/>
      <c r="I669" s="21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2"/>
    </row>
    <row r="670" spans="1:26" x14ac:dyDescent="0.2">
      <c r="A670" s="20"/>
      <c r="B670" s="46"/>
      <c r="C670" s="21"/>
      <c r="D670" s="21"/>
      <c r="E670" s="21"/>
      <c r="F670" s="21"/>
      <c r="G670" s="21"/>
      <c r="H670" s="21"/>
      <c r="I670" s="21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2"/>
    </row>
    <row r="671" spans="1:26" x14ac:dyDescent="0.2">
      <c r="A671" s="20"/>
      <c r="B671" s="46"/>
      <c r="C671" s="21"/>
      <c r="D671" s="21"/>
      <c r="E671" s="21"/>
      <c r="F671" s="21"/>
      <c r="G671" s="21"/>
      <c r="H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2"/>
    </row>
    <row r="672" spans="1:26" x14ac:dyDescent="0.2">
      <c r="A672" s="20"/>
      <c r="B672" s="46"/>
      <c r="C672" s="21"/>
      <c r="D672" s="21"/>
      <c r="E672" s="21"/>
      <c r="F672" s="21"/>
      <c r="G672" s="21"/>
      <c r="H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2"/>
    </row>
    <row r="673" spans="1:26" x14ac:dyDescent="0.2">
      <c r="A673" s="20"/>
      <c r="B673" s="46"/>
      <c r="C673" s="21"/>
      <c r="D673" s="21"/>
      <c r="E673" s="21"/>
      <c r="F673" s="21"/>
      <c r="G673" s="21"/>
      <c r="H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2"/>
    </row>
    <row r="674" spans="1:26" x14ac:dyDescent="0.2">
      <c r="A674" s="20"/>
      <c r="B674" s="46"/>
      <c r="C674" s="21"/>
      <c r="D674" s="21"/>
      <c r="E674" s="21"/>
      <c r="F674" s="21"/>
      <c r="G674" s="21"/>
      <c r="H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2"/>
    </row>
    <row r="675" spans="1:26" x14ac:dyDescent="0.2">
      <c r="A675" s="20"/>
      <c r="B675" s="46"/>
      <c r="C675" s="21"/>
      <c r="D675" s="21"/>
      <c r="E675" s="21"/>
      <c r="F675" s="21"/>
      <c r="G675" s="21"/>
      <c r="H675" s="21"/>
      <c r="I675" s="21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2"/>
    </row>
    <row r="676" spans="1:26" x14ac:dyDescent="0.2">
      <c r="A676" s="20"/>
      <c r="B676" s="46"/>
      <c r="C676" s="21"/>
      <c r="D676" s="21"/>
      <c r="E676" s="21"/>
      <c r="F676" s="21"/>
      <c r="G676" s="21"/>
      <c r="H676" s="21"/>
      <c r="I676" s="21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2"/>
    </row>
    <row r="677" spans="1:26" x14ac:dyDescent="0.2">
      <c r="A677" s="20"/>
      <c r="B677" s="46"/>
      <c r="C677" s="21"/>
      <c r="D677" s="21"/>
      <c r="E677" s="21"/>
      <c r="F677" s="21"/>
      <c r="G677" s="21"/>
      <c r="H677" s="21"/>
      <c r="I677" s="21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2"/>
    </row>
    <row r="678" spans="1:26" x14ac:dyDescent="0.2">
      <c r="A678" s="20"/>
      <c r="B678" s="46"/>
      <c r="C678" s="21"/>
      <c r="D678" s="21"/>
      <c r="E678" s="21"/>
      <c r="F678" s="21"/>
      <c r="G678" s="21"/>
      <c r="H678" s="21"/>
      <c r="I678" s="21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2"/>
    </row>
    <row r="679" spans="1:26" x14ac:dyDescent="0.2">
      <c r="A679" s="20"/>
      <c r="B679" s="46"/>
      <c r="C679" s="21"/>
      <c r="D679" s="21"/>
      <c r="E679" s="21"/>
      <c r="F679" s="21"/>
      <c r="G679" s="21"/>
      <c r="H679" s="21"/>
      <c r="I679" s="21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2"/>
    </row>
    <row r="680" spans="1:26" x14ac:dyDescent="0.2">
      <c r="A680" s="20"/>
      <c r="B680" s="46"/>
      <c r="C680" s="21"/>
      <c r="D680" s="21"/>
      <c r="E680" s="21"/>
      <c r="F680" s="21"/>
      <c r="G680" s="21"/>
      <c r="H680" s="21"/>
      <c r="I680" s="21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2"/>
    </row>
    <row r="681" spans="1:26" x14ac:dyDescent="0.2">
      <c r="A681" s="20"/>
      <c r="B681" s="46"/>
      <c r="C681" s="21"/>
      <c r="D681" s="21"/>
      <c r="E681" s="21"/>
      <c r="F681" s="21"/>
      <c r="G681" s="21"/>
      <c r="H681" s="21"/>
      <c r="I681" s="21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2"/>
    </row>
    <row r="682" spans="1:26" x14ac:dyDescent="0.2">
      <c r="A682" s="20"/>
      <c r="B682" s="46"/>
      <c r="C682" s="21"/>
      <c r="D682" s="21"/>
      <c r="E682" s="21"/>
      <c r="F682" s="21"/>
      <c r="G682" s="21"/>
      <c r="H682" s="21"/>
      <c r="I682" s="21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2"/>
    </row>
    <row r="683" spans="1:26" x14ac:dyDescent="0.2">
      <c r="A683" s="20"/>
      <c r="B683" s="46"/>
      <c r="C683" s="21"/>
      <c r="D683" s="21"/>
      <c r="E683" s="21"/>
      <c r="F683" s="21"/>
      <c r="G683" s="21"/>
      <c r="H683" s="21"/>
      <c r="I683" s="21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2"/>
    </row>
    <row r="684" spans="1:26" x14ac:dyDescent="0.2">
      <c r="A684" s="20"/>
      <c r="B684" s="46"/>
      <c r="C684" s="21"/>
      <c r="D684" s="21"/>
      <c r="E684" s="21"/>
      <c r="F684" s="21"/>
      <c r="G684" s="21"/>
      <c r="H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2"/>
    </row>
    <row r="685" spans="1:26" x14ac:dyDescent="0.2">
      <c r="A685" s="20"/>
      <c r="B685" s="46"/>
      <c r="C685" s="21"/>
      <c r="D685" s="21"/>
      <c r="E685" s="21"/>
      <c r="F685" s="21"/>
      <c r="G685" s="21"/>
      <c r="H685" s="21"/>
      <c r="I685" s="21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2"/>
    </row>
    <row r="686" spans="1:26" x14ac:dyDescent="0.2">
      <c r="A686" s="20"/>
      <c r="B686" s="46"/>
      <c r="C686" s="21"/>
      <c r="D686" s="21"/>
      <c r="E686" s="21"/>
      <c r="F686" s="21"/>
      <c r="G686" s="21"/>
      <c r="H686" s="21"/>
      <c r="I686" s="21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2"/>
    </row>
    <row r="687" spans="1:26" x14ac:dyDescent="0.2">
      <c r="A687" s="20"/>
      <c r="B687" s="46"/>
      <c r="C687" s="21"/>
      <c r="D687" s="21"/>
      <c r="E687" s="21"/>
      <c r="F687" s="21"/>
      <c r="G687" s="21"/>
      <c r="H687" s="21"/>
      <c r="I687" s="21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2"/>
    </row>
    <row r="688" spans="1:26" x14ac:dyDescent="0.2">
      <c r="A688" s="20"/>
      <c r="B688" s="46"/>
      <c r="C688" s="21"/>
      <c r="D688" s="21"/>
      <c r="E688" s="21"/>
      <c r="F688" s="21"/>
      <c r="G688" s="21"/>
      <c r="H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2"/>
    </row>
    <row r="689" spans="1:26" x14ac:dyDescent="0.2">
      <c r="A689" s="20"/>
      <c r="B689" s="46"/>
      <c r="C689" s="21"/>
      <c r="D689" s="21"/>
      <c r="E689" s="21"/>
      <c r="F689" s="21"/>
      <c r="G689" s="21"/>
      <c r="H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2"/>
    </row>
    <row r="690" spans="1:26" x14ac:dyDescent="0.2">
      <c r="A690" s="20"/>
      <c r="B690" s="46"/>
      <c r="C690" s="21"/>
      <c r="D690" s="21"/>
      <c r="E690" s="21"/>
      <c r="F690" s="21"/>
      <c r="G690" s="21"/>
      <c r="H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2"/>
    </row>
    <row r="691" spans="1:26" x14ac:dyDescent="0.2">
      <c r="A691" s="20"/>
      <c r="B691" s="46"/>
      <c r="C691" s="21"/>
      <c r="D691" s="21"/>
      <c r="E691" s="21"/>
      <c r="F691" s="21"/>
      <c r="G691" s="21"/>
      <c r="H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2"/>
    </row>
    <row r="692" spans="1:26" x14ac:dyDescent="0.2">
      <c r="A692" s="20"/>
      <c r="B692" s="46"/>
      <c r="C692" s="21"/>
      <c r="D692" s="21"/>
      <c r="E692" s="21"/>
      <c r="F692" s="21"/>
      <c r="G692" s="21"/>
      <c r="H692" s="21"/>
      <c r="I692" s="21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21"/>
      <c r="Y692" s="21"/>
      <c r="Z692" s="22"/>
    </row>
    <row r="693" spans="1:26" x14ac:dyDescent="0.2">
      <c r="A693" s="20"/>
      <c r="B693" s="46"/>
      <c r="C693" s="21"/>
      <c r="D693" s="21"/>
      <c r="E693" s="21"/>
      <c r="F693" s="21"/>
      <c r="G693" s="21"/>
      <c r="H693" s="21"/>
      <c r="I693" s="21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2"/>
    </row>
    <row r="694" spans="1:26" x14ac:dyDescent="0.2">
      <c r="A694" s="20"/>
      <c r="B694" s="46"/>
      <c r="C694" s="21"/>
      <c r="D694" s="21"/>
      <c r="E694" s="21"/>
      <c r="F694" s="21"/>
      <c r="G694" s="21"/>
      <c r="H694" s="21"/>
      <c r="I694" s="21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2"/>
    </row>
    <row r="695" spans="1:26" x14ac:dyDescent="0.2">
      <c r="A695" s="20"/>
      <c r="B695" s="46"/>
      <c r="C695" s="21"/>
      <c r="D695" s="21"/>
      <c r="E695" s="21"/>
      <c r="F695" s="21"/>
      <c r="G695" s="21"/>
      <c r="H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2"/>
    </row>
    <row r="696" spans="1:26" x14ac:dyDescent="0.2">
      <c r="A696" s="20"/>
      <c r="B696" s="46"/>
      <c r="C696" s="21"/>
      <c r="D696" s="21"/>
      <c r="E696" s="21"/>
      <c r="F696" s="21"/>
      <c r="G696" s="21"/>
      <c r="H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2"/>
    </row>
    <row r="697" spans="1:26" x14ac:dyDescent="0.2">
      <c r="A697" s="20"/>
      <c r="B697" s="46"/>
      <c r="C697" s="21"/>
      <c r="D697" s="21"/>
      <c r="E697" s="21"/>
      <c r="F697" s="21"/>
      <c r="G697" s="21"/>
      <c r="H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2"/>
    </row>
    <row r="698" spans="1:26" x14ac:dyDescent="0.2">
      <c r="A698" s="20"/>
      <c r="B698" s="46"/>
      <c r="C698" s="21"/>
      <c r="D698" s="21"/>
      <c r="E698" s="21"/>
      <c r="F698" s="21"/>
      <c r="G698" s="21"/>
      <c r="H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2"/>
    </row>
    <row r="699" spans="1:26" x14ac:dyDescent="0.2">
      <c r="A699" s="20"/>
      <c r="B699" s="46"/>
      <c r="C699" s="21"/>
      <c r="D699" s="21"/>
      <c r="E699" s="21"/>
      <c r="F699" s="21"/>
      <c r="G699" s="21"/>
      <c r="H699" s="21"/>
      <c r="I699" s="21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2"/>
    </row>
    <row r="700" spans="1:26" x14ac:dyDescent="0.2">
      <c r="A700" s="20"/>
      <c r="B700" s="46"/>
      <c r="C700" s="21"/>
      <c r="D700" s="21"/>
      <c r="E700" s="21"/>
      <c r="F700" s="21"/>
      <c r="G700" s="21"/>
      <c r="H700" s="21"/>
      <c r="I700" s="21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21"/>
      <c r="Y700" s="21"/>
      <c r="Z700" s="22"/>
    </row>
    <row r="701" spans="1:26" x14ac:dyDescent="0.2">
      <c r="A701" s="20"/>
      <c r="B701" s="46"/>
      <c r="C701" s="21"/>
      <c r="D701" s="21"/>
      <c r="E701" s="21"/>
      <c r="F701" s="21"/>
      <c r="G701" s="21"/>
      <c r="H701" s="21"/>
      <c r="I701" s="21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2"/>
    </row>
    <row r="702" spans="1:26" x14ac:dyDescent="0.2">
      <c r="A702" s="20"/>
      <c r="B702" s="46"/>
      <c r="C702" s="21"/>
      <c r="D702" s="21"/>
      <c r="E702" s="21"/>
      <c r="F702" s="21"/>
      <c r="G702" s="21"/>
      <c r="H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2"/>
    </row>
    <row r="703" spans="1:26" x14ac:dyDescent="0.2">
      <c r="A703" s="20"/>
      <c r="B703" s="46"/>
      <c r="C703" s="21"/>
      <c r="D703" s="21"/>
      <c r="E703" s="21"/>
      <c r="F703" s="21"/>
      <c r="G703" s="21"/>
      <c r="H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2"/>
    </row>
    <row r="704" spans="1:26" x14ac:dyDescent="0.2">
      <c r="A704" s="20"/>
      <c r="B704" s="46"/>
      <c r="C704" s="21"/>
      <c r="D704" s="21"/>
      <c r="E704" s="21"/>
      <c r="F704" s="21"/>
      <c r="G704" s="21"/>
      <c r="H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2"/>
    </row>
    <row r="705" spans="1:26" x14ac:dyDescent="0.2">
      <c r="A705" s="20"/>
      <c r="B705" s="46"/>
      <c r="C705" s="21"/>
      <c r="D705" s="21"/>
      <c r="E705" s="21"/>
      <c r="F705" s="21"/>
      <c r="G705" s="21"/>
      <c r="H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2"/>
    </row>
    <row r="706" spans="1:26" x14ac:dyDescent="0.2">
      <c r="A706" s="20"/>
      <c r="B706" s="46"/>
      <c r="C706" s="21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2"/>
    </row>
    <row r="707" spans="1:26" x14ac:dyDescent="0.2">
      <c r="A707" s="20"/>
      <c r="B707" s="46"/>
      <c r="C707" s="21"/>
      <c r="D707" s="21"/>
      <c r="E707" s="21"/>
      <c r="F707" s="21"/>
      <c r="G707" s="21"/>
      <c r="H707" s="21"/>
      <c r="I707" s="21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2"/>
    </row>
    <row r="708" spans="1:26" x14ac:dyDescent="0.2">
      <c r="A708" s="20"/>
      <c r="B708" s="46"/>
      <c r="C708" s="21"/>
      <c r="D708" s="21"/>
      <c r="E708" s="21"/>
      <c r="F708" s="21"/>
      <c r="G708" s="21"/>
      <c r="H708" s="21"/>
      <c r="I708" s="21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21"/>
      <c r="Y708" s="21"/>
      <c r="Z708" s="22"/>
    </row>
    <row r="709" spans="1:26" x14ac:dyDescent="0.2">
      <c r="A709" s="20"/>
      <c r="B709" s="46"/>
      <c r="C709" s="21"/>
      <c r="D709" s="21"/>
      <c r="E709" s="21"/>
      <c r="F709" s="21"/>
      <c r="G709" s="21"/>
      <c r="H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2"/>
    </row>
    <row r="710" spans="1:26" x14ac:dyDescent="0.2">
      <c r="A710" s="20"/>
      <c r="B710" s="46"/>
      <c r="C710" s="21"/>
      <c r="D710" s="21"/>
      <c r="E710" s="21"/>
      <c r="F710" s="21"/>
      <c r="G710" s="21"/>
      <c r="H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2"/>
    </row>
    <row r="711" spans="1:26" x14ac:dyDescent="0.2">
      <c r="A711" s="20"/>
      <c r="B711" s="46"/>
      <c r="C711" s="21"/>
      <c r="D711" s="21"/>
      <c r="E711" s="21"/>
      <c r="F711" s="21"/>
      <c r="G711" s="21"/>
      <c r="H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2"/>
    </row>
    <row r="712" spans="1:26" x14ac:dyDescent="0.2">
      <c r="A712" s="20"/>
      <c r="B712" s="46"/>
      <c r="C712" s="21"/>
      <c r="D712" s="21"/>
      <c r="E712" s="21"/>
      <c r="F712" s="21"/>
      <c r="G712" s="21"/>
      <c r="H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2"/>
    </row>
    <row r="713" spans="1:26" x14ac:dyDescent="0.2">
      <c r="A713" s="20"/>
      <c r="B713" s="46"/>
      <c r="C713" s="21"/>
      <c r="D713" s="21"/>
      <c r="E713" s="21"/>
      <c r="F713" s="21"/>
      <c r="G713" s="21"/>
      <c r="H713" s="21"/>
      <c r="I713" s="21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21"/>
      <c r="Y713" s="21"/>
      <c r="Z713" s="22"/>
    </row>
    <row r="714" spans="1:26" x14ac:dyDescent="0.2">
      <c r="A714" s="20"/>
      <c r="B714" s="46"/>
      <c r="C714" s="21"/>
      <c r="D714" s="21"/>
      <c r="E714" s="21"/>
      <c r="F714" s="21"/>
      <c r="G714" s="21"/>
      <c r="H714" s="21"/>
      <c r="I714" s="21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21"/>
      <c r="Y714" s="21"/>
      <c r="Z714" s="22"/>
    </row>
    <row r="715" spans="1:26" x14ac:dyDescent="0.2">
      <c r="A715" s="20"/>
      <c r="B715" s="46"/>
      <c r="C715" s="21"/>
      <c r="D715" s="21"/>
      <c r="E715" s="21"/>
      <c r="F715" s="21"/>
      <c r="G715" s="21"/>
      <c r="H715" s="21"/>
      <c r="I715" s="21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21"/>
      <c r="Y715" s="21"/>
      <c r="Z715" s="22"/>
    </row>
    <row r="716" spans="1:26" x14ac:dyDescent="0.2">
      <c r="A716" s="20"/>
      <c r="B716" s="46"/>
      <c r="C716" s="21"/>
      <c r="D716" s="21"/>
      <c r="E716" s="21"/>
      <c r="F716" s="21"/>
      <c r="G716" s="21"/>
      <c r="H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2"/>
    </row>
    <row r="717" spans="1:26" x14ac:dyDescent="0.2">
      <c r="A717" s="20"/>
      <c r="B717" s="46"/>
      <c r="C717" s="21"/>
      <c r="D717" s="21"/>
      <c r="E717" s="21"/>
      <c r="F717" s="21"/>
      <c r="G717" s="21"/>
      <c r="H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2"/>
    </row>
    <row r="718" spans="1:26" x14ac:dyDescent="0.2">
      <c r="A718" s="20"/>
      <c r="B718" s="46"/>
      <c r="C718" s="21"/>
      <c r="D718" s="21"/>
      <c r="E718" s="21"/>
      <c r="F718" s="21"/>
      <c r="G718" s="21"/>
      <c r="H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2"/>
    </row>
    <row r="719" spans="1:26" x14ac:dyDescent="0.2">
      <c r="A719" s="20"/>
      <c r="B719" s="46"/>
      <c r="C719" s="21"/>
      <c r="D719" s="21"/>
      <c r="E719" s="21"/>
      <c r="F719" s="21"/>
      <c r="G719" s="21"/>
      <c r="H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2"/>
    </row>
    <row r="720" spans="1:26" x14ac:dyDescent="0.2">
      <c r="A720" s="20"/>
      <c r="B720" s="46"/>
      <c r="C720" s="21"/>
      <c r="D720" s="21"/>
      <c r="E720" s="21"/>
      <c r="F720" s="21"/>
      <c r="G720" s="21"/>
      <c r="H720" s="21"/>
      <c r="I720" s="21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  <c r="X720" s="21"/>
      <c r="Y720" s="21"/>
      <c r="Z720" s="22"/>
    </row>
    <row r="721" spans="1:26" x14ac:dyDescent="0.2">
      <c r="A721" s="20"/>
      <c r="B721" s="46"/>
      <c r="C721" s="21"/>
      <c r="D721" s="21"/>
      <c r="E721" s="21"/>
      <c r="F721" s="21"/>
      <c r="G721" s="21"/>
      <c r="H721" s="21"/>
      <c r="I721" s="21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21"/>
      <c r="Y721" s="21"/>
      <c r="Z721" s="22"/>
    </row>
    <row r="722" spans="1:26" x14ac:dyDescent="0.2">
      <c r="A722" s="20"/>
      <c r="B722" s="46"/>
      <c r="C722" s="21"/>
      <c r="D722" s="21"/>
      <c r="E722" s="21"/>
      <c r="F722" s="21"/>
      <c r="G722" s="21"/>
      <c r="H722" s="21"/>
      <c r="I722" s="21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  <c r="X722" s="21"/>
      <c r="Y722" s="21"/>
      <c r="Z722" s="22"/>
    </row>
    <row r="723" spans="1:26" x14ac:dyDescent="0.2">
      <c r="A723" s="20"/>
      <c r="B723" s="46"/>
      <c r="C723" s="21"/>
      <c r="D723" s="21"/>
      <c r="E723" s="21"/>
      <c r="F723" s="21"/>
      <c r="G723" s="21"/>
      <c r="H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2"/>
    </row>
    <row r="724" spans="1:26" x14ac:dyDescent="0.2">
      <c r="A724" s="20"/>
      <c r="B724" s="46"/>
      <c r="C724" s="21"/>
      <c r="D724" s="21"/>
      <c r="E724" s="21"/>
      <c r="F724" s="21"/>
      <c r="G724" s="21"/>
      <c r="H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2"/>
    </row>
    <row r="725" spans="1:26" x14ac:dyDescent="0.2">
      <c r="A725" s="20"/>
      <c r="B725" s="46"/>
      <c r="C725" s="21"/>
      <c r="D725" s="21"/>
      <c r="E725" s="21"/>
      <c r="F725" s="21"/>
      <c r="G725" s="21"/>
      <c r="H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2"/>
    </row>
    <row r="726" spans="1:26" x14ac:dyDescent="0.2">
      <c r="A726" s="20"/>
      <c r="B726" s="46"/>
      <c r="C726" s="21"/>
      <c r="D726" s="21"/>
      <c r="E726" s="21"/>
      <c r="F726" s="21"/>
      <c r="G726" s="21"/>
      <c r="H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2"/>
    </row>
    <row r="727" spans="1:26" x14ac:dyDescent="0.2">
      <c r="A727" s="20"/>
      <c r="B727" s="46"/>
      <c r="C727" s="21"/>
      <c r="D727" s="21"/>
      <c r="E727" s="21"/>
      <c r="F727" s="21"/>
      <c r="G727" s="21"/>
      <c r="H727" s="21"/>
      <c r="I727" s="21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21"/>
      <c r="Y727" s="21"/>
      <c r="Z727" s="22"/>
    </row>
    <row r="728" spans="1:26" x14ac:dyDescent="0.2">
      <c r="A728" s="20"/>
      <c r="B728" s="46"/>
      <c r="C728" s="21"/>
      <c r="D728" s="21"/>
      <c r="E728" s="21"/>
      <c r="F728" s="21"/>
      <c r="G728" s="21"/>
      <c r="H728" s="21"/>
      <c r="I728" s="21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  <c r="X728" s="21"/>
      <c r="Y728" s="21"/>
      <c r="Z728" s="22"/>
    </row>
    <row r="729" spans="1:26" x14ac:dyDescent="0.2">
      <c r="A729" s="20"/>
      <c r="B729" s="46"/>
      <c r="C729" s="21"/>
      <c r="D729" s="21"/>
      <c r="E729" s="21"/>
      <c r="F729" s="21"/>
      <c r="G729" s="21"/>
      <c r="H729" s="21"/>
      <c r="I729" s="21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21"/>
      <c r="Y729" s="21"/>
      <c r="Z729" s="22"/>
    </row>
    <row r="730" spans="1:26" x14ac:dyDescent="0.2">
      <c r="A730" s="20"/>
      <c r="B730" s="46"/>
      <c r="C730" s="21"/>
      <c r="D730" s="21"/>
      <c r="E730" s="21"/>
      <c r="F730" s="21"/>
      <c r="G730" s="21"/>
      <c r="H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2"/>
    </row>
    <row r="731" spans="1:26" x14ac:dyDescent="0.2">
      <c r="A731" s="20"/>
      <c r="B731" s="46"/>
      <c r="C731" s="21"/>
      <c r="D731" s="21"/>
      <c r="E731" s="21"/>
      <c r="F731" s="21"/>
      <c r="G731" s="21"/>
      <c r="H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2"/>
    </row>
    <row r="732" spans="1:26" x14ac:dyDescent="0.2">
      <c r="A732" s="20"/>
      <c r="B732" s="46"/>
      <c r="C732" s="21"/>
      <c r="D732" s="21"/>
      <c r="E732" s="21"/>
      <c r="F732" s="21"/>
      <c r="G732" s="21"/>
      <c r="H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2"/>
    </row>
    <row r="733" spans="1:26" x14ac:dyDescent="0.2">
      <c r="A733" s="20"/>
      <c r="B733" s="46"/>
      <c r="C733" s="21"/>
      <c r="D733" s="21"/>
      <c r="E733" s="21"/>
      <c r="F733" s="21"/>
      <c r="G733" s="21"/>
      <c r="H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2"/>
    </row>
    <row r="734" spans="1:26" x14ac:dyDescent="0.2">
      <c r="A734" s="20"/>
      <c r="B734" s="46"/>
      <c r="C734" s="21"/>
      <c r="D734" s="21"/>
      <c r="E734" s="21"/>
      <c r="F734" s="21"/>
      <c r="G734" s="21"/>
      <c r="H734" s="21"/>
      <c r="I734" s="21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  <c r="X734" s="21"/>
      <c r="Y734" s="21"/>
      <c r="Z734" s="22"/>
    </row>
    <row r="735" spans="1:26" x14ac:dyDescent="0.2">
      <c r="A735" s="20"/>
      <c r="B735" s="46"/>
      <c r="C735" s="21"/>
      <c r="D735" s="21"/>
      <c r="E735" s="21"/>
      <c r="F735" s="21"/>
      <c r="G735" s="21"/>
      <c r="H735" s="21"/>
      <c r="I735" s="21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  <c r="X735" s="21"/>
      <c r="Y735" s="21"/>
      <c r="Z735" s="22"/>
    </row>
    <row r="736" spans="1:26" x14ac:dyDescent="0.2">
      <c r="A736" s="20"/>
      <c r="B736" s="46"/>
      <c r="C736" s="21"/>
      <c r="D736" s="21"/>
      <c r="E736" s="21"/>
      <c r="F736" s="21"/>
      <c r="G736" s="21"/>
      <c r="H736" s="21"/>
      <c r="I736" s="21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  <c r="X736" s="21"/>
      <c r="Y736" s="21"/>
      <c r="Z736" s="22"/>
    </row>
    <row r="737" spans="1:26" x14ac:dyDescent="0.2">
      <c r="A737" s="20"/>
      <c r="B737" s="46"/>
      <c r="C737" s="21"/>
      <c r="D737" s="21"/>
      <c r="E737" s="21"/>
      <c r="F737" s="21"/>
      <c r="G737" s="21"/>
      <c r="H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2"/>
    </row>
    <row r="738" spans="1:26" x14ac:dyDescent="0.2">
      <c r="A738" s="20"/>
      <c r="B738" s="46"/>
      <c r="C738" s="21"/>
      <c r="D738" s="21"/>
      <c r="E738" s="21"/>
      <c r="F738" s="21"/>
      <c r="G738" s="21"/>
      <c r="H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2"/>
    </row>
    <row r="739" spans="1:26" x14ac:dyDescent="0.2">
      <c r="A739" s="20"/>
      <c r="B739" s="46"/>
      <c r="C739" s="21"/>
      <c r="D739" s="21"/>
      <c r="E739" s="21"/>
      <c r="F739" s="21"/>
      <c r="G739" s="21"/>
      <c r="H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2"/>
    </row>
    <row r="740" spans="1:26" x14ac:dyDescent="0.2">
      <c r="A740" s="20"/>
      <c r="B740" s="46"/>
      <c r="C740" s="21"/>
      <c r="D740" s="21"/>
      <c r="E740" s="21"/>
      <c r="F740" s="21"/>
      <c r="G740" s="21"/>
      <c r="H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2"/>
    </row>
    <row r="741" spans="1:26" x14ac:dyDescent="0.2">
      <c r="A741" s="20"/>
      <c r="B741" s="46"/>
      <c r="C741" s="21"/>
      <c r="D741" s="21"/>
      <c r="E741" s="21"/>
      <c r="F741" s="21"/>
      <c r="G741" s="21"/>
      <c r="H741" s="21"/>
      <c r="I741" s="21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  <c r="X741" s="21"/>
      <c r="Y741" s="21"/>
      <c r="Z741" s="22"/>
    </row>
    <row r="742" spans="1:26" x14ac:dyDescent="0.2">
      <c r="A742" s="20"/>
      <c r="B742" s="46"/>
      <c r="C742" s="21"/>
      <c r="D742" s="21"/>
      <c r="E742" s="21"/>
      <c r="F742" s="21"/>
      <c r="G742" s="21"/>
      <c r="H742" s="21"/>
      <c r="I742" s="21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  <c r="X742" s="21"/>
      <c r="Y742" s="21"/>
      <c r="Z742" s="22"/>
    </row>
    <row r="743" spans="1:26" x14ac:dyDescent="0.2">
      <c r="A743" s="20"/>
      <c r="B743" s="46"/>
      <c r="C743" s="21"/>
      <c r="D743" s="21"/>
      <c r="E743" s="21"/>
      <c r="F743" s="21"/>
      <c r="G743" s="21"/>
      <c r="H743" s="21"/>
      <c r="I743" s="21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  <c r="X743" s="21"/>
      <c r="Y743" s="21"/>
      <c r="Z743" s="22"/>
    </row>
    <row r="744" spans="1:26" x14ac:dyDescent="0.2">
      <c r="A744" s="20"/>
      <c r="B744" s="46"/>
      <c r="C744" s="21"/>
      <c r="D744" s="21"/>
      <c r="E744" s="21"/>
      <c r="F744" s="21"/>
      <c r="G744" s="21"/>
      <c r="H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2"/>
    </row>
    <row r="745" spans="1:26" x14ac:dyDescent="0.2">
      <c r="A745" s="20"/>
      <c r="B745" s="46"/>
      <c r="C745" s="21"/>
      <c r="D745" s="21"/>
      <c r="E745" s="21"/>
      <c r="F745" s="21"/>
      <c r="G745" s="21"/>
      <c r="H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2"/>
    </row>
    <row r="746" spans="1:26" x14ac:dyDescent="0.2">
      <c r="A746" s="20"/>
      <c r="B746" s="46"/>
      <c r="C746" s="21"/>
      <c r="D746" s="21"/>
      <c r="E746" s="21"/>
      <c r="F746" s="21"/>
      <c r="G746" s="21"/>
      <c r="H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2"/>
    </row>
    <row r="747" spans="1:26" x14ac:dyDescent="0.2">
      <c r="A747" s="20"/>
      <c r="B747" s="46"/>
      <c r="C747" s="21"/>
      <c r="D747" s="21"/>
      <c r="E747" s="21"/>
      <c r="F747" s="21"/>
      <c r="G747" s="21"/>
      <c r="H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2"/>
    </row>
    <row r="748" spans="1:26" x14ac:dyDescent="0.2">
      <c r="A748" s="20"/>
      <c r="B748" s="46"/>
      <c r="C748" s="21"/>
      <c r="D748" s="21"/>
      <c r="E748" s="21"/>
      <c r="F748" s="21"/>
      <c r="G748" s="21"/>
      <c r="H748" s="21"/>
      <c r="I748" s="21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  <c r="X748" s="21"/>
      <c r="Y748" s="21"/>
      <c r="Z748" s="22"/>
    </row>
    <row r="749" spans="1:26" x14ac:dyDescent="0.2">
      <c r="A749" s="20"/>
      <c r="B749" s="46"/>
      <c r="C749" s="21"/>
      <c r="D749" s="21"/>
      <c r="E749" s="21"/>
      <c r="F749" s="21"/>
      <c r="G749" s="21"/>
      <c r="H749" s="21"/>
      <c r="I749" s="21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  <c r="X749" s="21"/>
      <c r="Y749" s="21"/>
      <c r="Z749" s="22"/>
    </row>
    <row r="750" spans="1:26" x14ac:dyDescent="0.2">
      <c r="A750" s="20"/>
      <c r="B750" s="46"/>
      <c r="C750" s="21"/>
      <c r="D750" s="21"/>
      <c r="E750" s="21"/>
      <c r="F750" s="21"/>
      <c r="G750" s="21"/>
      <c r="H750" s="21"/>
      <c r="I750" s="21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  <c r="X750" s="21"/>
      <c r="Y750" s="21"/>
      <c r="Z750" s="22"/>
    </row>
    <row r="751" spans="1:26" x14ac:dyDescent="0.2">
      <c r="A751" s="20"/>
      <c r="B751" s="46"/>
      <c r="C751" s="21"/>
      <c r="D751" s="21"/>
      <c r="E751" s="21"/>
      <c r="F751" s="21"/>
      <c r="G751" s="21"/>
      <c r="H751" s="21"/>
      <c r="I751" s="21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21"/>
      <c r="Y751" s="21"/>
      <c r="Z751" s="22"/>
    </row>
    <row r="752" spans="1:26" x14ac:dyDescent="0.2">
      <c r="A752" s="20"/>
      <c r="B752" s="46"/>
      <c r="C752" s="21"/>
      <c r="D752" s="21"/>
      <c r="E752" s="21"/>
      <c r="F752" s="21"/>
      <c r="G752" s="21"/>
      <c r="H752" s="21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2"/>
    </row>
    <row r="753" spans="1:26" x14ac:dyDescent="0.2">
      <c r="A753" s="20"/>
      <c r="B753" s="46"/>
      <c r="C753" s="21"/>
      <c r="D753" s="21"/>
      <c r="E753" s="21"/>
      <c r="F753" s="21"/>
      <c r="G753" s="21"/>
      <c r="H753" s="21"/>
      <c r="I753" s="21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2"/>
    </row>
    <row r="754" spans="1:26" x14ac:dyDescent="0.2">
      <c r="A754" s="20"/>
      <c r="B754" s="46"/>
      <c r="C754" s="21"/>
      <c r="D754" s="21"/>
      <c r="E754" s="21"/>
      <c r="F754" s="21"/>
      <c r="G754" s="21"/>
      <c r="H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2"/>
    </row>
    <row r="755" spans="1:26" x14ac:dyDescent="0.2">
      <c r="A755" s="20"/>
      <c r="B755" s="46"/>
      <c r="C755" s="21"/>
      <c r="D755" s="21"/>
      <c r="E755" s="21"/>
      <c r="F755" s="21"/>
      <c r="G755" s="21"/>
      <c r="H755" s="21"/>
      <c r="I755" s="21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  <c r="X755" s="21"/>
      <c r="Y755" s="21"/>
      <c r="Z755" s="22"/>
    </row>
    <row r="756" spans="1:26" x14ac:dyDescent="0.2">
      <c r="A756" s="20"/>
      <c r="B756" s="46"/>
      <c r="C756" s="21"/>
      <c r="D756" s="21"/>
      <c r="E756" s="21"/>
      <c r="F756" s="21"/>
      <c r="G756" s="21"/>
      <c r="H756" s="21"/>
      <c r="I756" s="21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  <c r="X756" s="21"/>
      <c r="Y756" s="21"/>
      <c r="Z756" s="22"/>
    </row>
    <row r="757" spans="1:26" x14ac:dyDescent="0.2">
      <c r="A757" s="20"/>
      <c r="B757" s="46"/>
      <c r="C757" s="21"/>
      <c r="D757" s="21"/>
      <c r="E757" s="21"/>
      <c r="F757" s="21"/>
      <c r="G757" s="21"/>
      <c r="H757" s="21"/>
      <c r="I757" s="21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  <c r="X757" s="21"/>
      <c r="Y757" s="21"/>
      <c r="Z757" s="22"/>
    </row>
    <row r="758" spans="1:26" x14ac:dyDescent="0.2">
      <c r="A758" s="20"/>
      <c r="B758" s="46"/>
      <c r="C758" s="21"/>
      <c r="D758" s="21"/>
      <c r="E758" s="21"/>
      <c r="F758" s="21"/>
      <c r="G758" s="21"/>
      <c r="H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2"/>
    </row>
    <row r="759" spans="1:26" x14ac:dyDescent="0.2">
      <c r="A759" s="20"/>
      <c r="B759" s="46"/>
      <c r="C759" s="21"/>
      <c r="D759" s="21"/>
      <c r="E759" s="21"/>
      <c r="F759" s="21"/>
      <c r="G759" s="21"/>
      <c r="H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2"/>
    </row>
    <row r="760" spans="1:26" x14ac:dyDescent="0.2">
      <c r="A760" s="20"/>
      <c r="B760" s="46"/>
      <c r="C760" s="21"/>
      <c r="D760" s="21"/>
      <c r="E760" s="21"/>
      <c r="F760" s="21"/>
      <c r="G760" s="21"/>
      <c r="H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2"/>
    </row>
    <row r="761" spans="1:26" x14ac:dyDescent="0.2">
      <c r="A761" s="20"/>
      <c r="B761" s="46"/>
      <c r="C761" s="21"/>
      <c r="D761" s="21"/>
      <c r="E761" s="21"/>
      <c r="F761" s="21"/>
      <c r="G761" s="21"/>
      <c r="H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2"/>
    </row>
    <row r="762" spans="1:26" x14ac:dyDescent="0.2">
      <c r="A762" s="20"/>
      <c r="B762" s="46"/>
      <c r="C762" s="21"/>
      <c r="D762" s="21"/>
      <c r="E762" s="21"/>
      <c r="F762" s="21"/>
      <c r="G762" s="21"/>
      <c r="H762" s="21"/>
      <c r="I762" s="21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2"/>
    </row>
    <row r="763" spans="1:26" x14ac:dyDescent="0.2">
      <c r="A763" s="20"/>
      <c r="B763" s="46"/>
      <c r="C763" s="21"/>
      <c r="D763" s="21"/>
      <c r="E763" s="21"/>
      <c r="F763" s="21"/>
      <c r="G763" s="21"/>
      <c r="H763" s="21"/>
      <c r="I763" s="21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21"/>
      <c r="Y763" s="21"/>
      <c r="Z763" s="22"/>
    </row>
    <row r="764" spans="1:26" x14ac:dyDescent="0.2">
      <c r="A764" s="20"/>
      <c r="B764" s="46"/>
      <c r="C764" s="21"/>
      <c r="D764" s="21"/>
      <c r="E764" s="21"/>
      <c r="F764" s="21"/>
      <c r="G764" s="21"/>
      <c r="H764" s="21"/>
      <c r="I764" s="21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  <c r="X764" s="21"/>
      <c r="Y764" s="21"/>
      <c r="Z764" s="22"/>
    </row>
    <row r="765" spans="1:26" x14ac:dyDescent="0.2">
      <c r="A765" s="20"/>
      <c r="B765" s="46"/>
      <c r="C765" s="21"/>
      <c r="D765" s="21"/>
      <c r="E765" s="21"/>
      <c r="F765" s="21"/>
      <c r="G765" s="21"/>
      <c r="H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2"/>
    </row>
    <row r="766" spans="1:26" x14ac:dyDescent="0.2">
      <c r="A766" s="20"/>
      <c r="B766" s="46"/>
      <c r="C766" s="21"/>
      <c r="D766" s="21"/>
      <c r="E766" s="21"/>
      <c r="F766" s="21"/>
      <c r="G766" s="21"/>
      <c r="H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2"/>
    </row>
    <row r="767" spans="1:26" x14ac:dyDescent="0.2">
      <c r="A767" s="20"/>
      <c r="B767" s="46"/>
      <c r="C767" s="21"/>
      <c r="D767" s="21"/>
      <c r="E767" s="21"/>
      <c r="F767" s="21"/>
      <c r="G767" s="21"/>
      <c r="H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2"/>
    </row>
    <row r="768" spans="1:26" x14ac:dyDescent="0.2">
      <c r="A768" s="20"/>
      <c r="B768" s="46"/>
      <c r="C768" s="21"/>
      <c r="D768" s="21"/>
      <c r="E768" s="21"/>
      <c r="F768" s="21"/>
      <c r="G768" s="21"/>
      <c r="H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2"/>
    </row>
    <row r="769" spans="1:26" x14ac:dyDescent="0.2">
      <c r="A769" s="20"/>
      <c r="B769" s="46"/>
      <c r="C769" s="21"/>
      <c r="D769" s="21"/>
      <c r="E769" s="21"/>
      <c r="F769" s="21"/>
      <c r="G769" s="21"/>
      <c r="H769" s="21"/>
      <c r="I769" s="21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  <c r="X769" s="21"/>
      <c r="Y769" s="21"/>
      <c r="Z769" s="22"/>
    </row>
    <row r="770" spans="1:26" x14ac:dyDescent="0.2">
      <c r="A770" s="20"/>
      <c r="B770" s="46"/>
      <c r="C770" s="21"/>
      <c r="D770" s="21"/>
      <c r="E770" s="21"/>
      <c r="F770" s="21"/>
      <c r="G770" s="21"/>
      <c r="H770" s="21"/>
      <c r="I770" s="21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  <c r="X770" s="21"/>
      <c r="Y770" s="21"/>
      <c r="Z770" s="22"/>
    </row>
    <row r="771" spans="1:26" x14ac:dyDescent="0.2">
      <c r="A771" s="20"/>
      <c r="B771" s="46"/>
      <c r="C771" s="21"/>
      <c r="D771" s="21"/>
      <c r="E771" s="21"/>
      <c r="F771" s="21"/>
      <c r="G771" s="21"/>
      <c r="H771" s="21"/>
      <c r="I771" s="21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  <c r="X771" s="21"/>
      <c r="Y771" s="21"/>
      <c r="Z771" s="22"/>
    </row>
    <row r="772" spans="1:26" x14ac:dyDescent="0.2">
      <c r="A772" s="20"/>
      <c r="B772" s="46"/>
      <c r="C772" s="21"/>
      <c r="D772" s="21"/>
      <c r="E772" s="21"/>
      <c r="F772" s="21"/>
      <c r="G772" s="21"/>
      <c r="H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2"/>
    </row>
    <row r="773" spans="1:26" x14ac:dyDescent="0.2">
      <c r="A773" s="20"/>
      <c r="B773" s="46"/>
      <c r="C773" s="21"/>
      <c r="D773" s="21"/>
      <c r="E773" s="21"/>
      <c r="F773" s="21"/>
      <c r="G773" s="21"/>
      <c r="H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2"/>
    </row>
    <row r="774" spans="1:26" x14ac:dyDescent="0.2">
      <c r="A774" s="20"/>
      <c r="B774" s="46"/>
      <c r="C774" s="21"/>
      <c r="D774" s="21"/>
      <c r="E774" s="21"/>
      <c r="F774" s="21"/>
      <c r="G774" s="21"/>
      <c r="H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2"/>
    </row>
    <row r="775" spans="1:26" x14ac:dyDescent="0.2">
      <c r="A775" s="20"/>
      <c r="B775" s="46"/>
      <c r="C775" s="21"/>
      <c r="D775" s="21"/>
      <c r="E775" s="21"/>
      <c r="F775" s="21"/>
      <c r="G775" s="21"/>
      <c r="H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2"/>
    </row>
    <row r="776" spans="1:26" x14ac:dyDescent="0.2">
      <c r="A776" s="20"/>
      <c r="B776" s="46"/>
      <c r="C776" s="21"/>
      <c r="D776" s="21"/>
      <c r="E776" s="21"/>
      <c r="F776" s="21"/>
      <c r="G776" s="21"/>
      <c r="H776" s="21"/>
      <c r="I776" s="21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  <c r="X776" s="21"/>
      <c r="Y776" s="21"/>
      <c r="Z776" s="22"/>
    </row>
    <row r="777" spans="1:26" x14ac:dyDescent="0.2">
      <c r="A777" s="20"/>
      <c r="B777" s="46"/>
      <c r="C777" s="21"/>
      <c r="D777" s="21"/>
      <c r="E777" s="21"/>
      <c r="F777" s="21"/>
      <c r="G777" s="21"/>
      <c r="H777" s="21"/>
      <c r="I777" s="21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21"/>
      <c r="Y777" s="21"/>
      <c r="Z777" s="22"/>
    </row>
    <row r="778" spans="1:26" x14ac:dyDescent="0.2">
      <c r="A778" s="20"/>
      <c r="B778" s="46"/>
      <c r="C778" s="21"/>
      <c r="D778" s="21"/>
      <c r="E778" s="21"/>
      <c r="F778" s="21"/>
      <c r="G778" s="21"/>
      <c r="H778" s="21"/>
      <c r="I778" s="21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  <c r="X778" s="21"/>
      <c r="Y778" s="21"/>
      <c r="Z778" s="22"/>
    </row>
    <row r="779" spans="1:26" x14ac:dyDescent="0.2">
      <c r="A779" s="20"/>
      <c r="B779" s="46"/>
      <c r="C779" s="21"/>
      <c r="D779" s="21"/>
      <c r="E779" s="21"/>
      <c r="F779" s="21"/>
      <c r="G779" s="21"/>
      <c r="H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2"/>
    </row>
    <row r="780" spans="1:26" x14ac:dyDescent="0.2">
      <c r="A780" s="20"/>
      <c r="B780" s="46"/>
      <c r="C780" s="21"/>
      <c r="D780" s="21"/>
      <c r="E780" s="21"/>
      <c r="F780" s="21"/>
      <c r="G780" s="21"/>
      <c r="H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2"/>
    </row>
    <row r="781" spans="1:26" x14ac:dyDescent="0.2">
      <c r="A781" s="20"/>
      <c r="B781" s="46"/>
      <c r="C781" s="21"/>
      <c r="D781" s="21"/>
      <c r="E781" s="21"/>
      <c r="F781" s="21"/>
      <c r="G781" s="21"/>
      <c r="H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2"/>
    </row>
    <row r="782" spans="1:26" x14ac:dyDescent="0.2">
      <c r="A782" s="20"/>
      <c r="B782" s="46"/>
      <c r="C782" s="21"/>
      <c r="D782" s="21"/>
      <c r="E782" s="21"/>
      <c r="F782" s="21"/>
      <c r="G782" s="21"/>
      <c r="H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2"/>
    </row>
    <row r="783" spans="1:26" x14ac:dyDescent="0.2">
      <c r="A783" s="20"/>
      <c r="B783" s="46"/>
      <c r="C783" s="21"/>
      <c r="D783" s="21"/>
      <c r="E783" s="21"/>
      <c r="F783" s="21"/>
      <c r="G783" s="21"/>
      <c r="H783" s="21"/>
      <c r="I783" s="21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21"/>
      <c r="Y783" s="21"/>
      <c r="Z783" s="22"/>
    </row>
    <row r="784" spans="1:26" x14ac:dyDescent="0.2">
      <c r="A784" s="20"/>
      <c r="B784" s="46"/>
      <c r="C784" s="21"/>
      <c r="D784" s="21"/>
      <c r="E784" s="21"/>
      <c r="F784" s="21"/>
      <c r="G784" s="21"/>
      <c r="H784" s="21"/>
      <c r="I784" s="21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  <c r="X784" s="21"/>
      <c r="Y784" s="21"/>
      <c r="Z784" s="22"/>
    </row>
    <row r="785" spans="1:26" x14ac:dyDescent="0.2">
      <c r="A785" s="20"/>
      <c r="B785" s="46"/>
      <c r="C785" s="21"/>
      <c r="D785" s="21"/>
      <c r="E785" s="21"/>
      <c r="F785" s="21"/>
      <c r="G785" s="21"/>
      <c r="H785" s="21"/>
      <c r="I785" s="21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  <c r="X785" s="21"/>
      <c r="Y785" s="21"/>
      <c r="Z785" s="22"/>
    </row>
    <row r="786" spans="1:26" x14ac:dyDescent="0.2">
      <c r="A786" s="20"/>
      <c r="B786" s="46"/>
      <c r="C786" s="21"/>
      <c r="D786" s="21"/>
      <c r="E786" s="21"/>
      <c r="F786" s="21"/>
      <c r="G786" s="21"/>
      <c r="H786" s="21"/>
      <c r="I786" s="21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  <c r="X786" s="21"/>
      <c r="Y786" s="21"/>
      <c r="Z786" s="22"/>
    </row>
    <row r="787" spans="1:26" x14ac:dyDescent="0.2">
      <c r="A787" s="20"/>
      <c r="B787" s="46"/>
      <c r="C787" s="21"/>
      <c r="D787" s="21"/>
      <c r="E787" s="21"/>
      <c r="F787" s="21"/>
      <c r="G787" s="21"/>
      <c r="H787" s="21"/>
      <c r="I787" s="21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  <c r="X787" s="21"/>
      <c r="Y787" s="21"/>
      <c r="Z787" s="22"/>
    </row>
    <row r="788" spans="1:26" x14ac:dyDescent="0.2">
      <c r="A788" s="20"/>
      <c r="B788" s="46"/>
      <c r="C788" s="21"/>
      <c r="D788" s="21"/>
      <c r="E788" s="21"/>
      <c r="F788" s="21"/>
      <c r="G788" s="21"/>
      <c r="H788" s="21"/>
      <c r="I788" s="21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  <c r="X788" s="21"/>
      <c r="Y788" s="21"/>
      <c r="Z788" s="22"/>
    </row>
    <row r="789" spans="1:26" x14ac:dyDescent="0.2">
      <c r="A789" s="20"/>
      <c r="B789" s="46"/>
      <c r="C789" s="21"/>
      <c r="D789" s="21"/>
      <c r="E789" s="21"/>
      <c r="F789" s="21"/>
      <c r="G789" s="21"/>
      <c r="H789" s="21"/>
      <c r="I789" s="21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2"/>
    </row>
    <row r="790" spans="1:26" x14ac:dyDescent="0.2">
      <c r="A790" s="20"/>
      <c r="B790" s="46"/>
      <c r="C790" s="21"/>
      <c r="D790" s="21"/>
      <c r="E790" s="21"/>
      <c r="F790" s="21"/>
      <c r="G790" s="21"/>
      <c r="H790" s="21"/>
      <c r="I790" s="21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  <c r="X790" s="21"/>
      <c r="Y790" s="21"/>
      <c r="Z790" s="22"/>
    </row>
    <row r="791" spans="1:26" x14ac:dyDescent="0.2">
      <c r="A791" s="20"/>
      <c r="B791" s="46"/>
      <c r="C791" s="21"/>
      <c r="D791" s="21"/>
      <c r="E791" s="21"/>
      <c r="F791" s="21"/>
      <c r="G791" s="21"/>
      <c r="H791" s="21"/>
      <c r="I791" s="21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2"/>
    </row>
    <row r="792" spans="1:26" x14ac:dyDescent="0.2">
      <c r="A792" s="20"/>
      <c r="B792" s="46"/>
      <c r="C792" s="21"/>
      <c r="D792" s="21"/>
      <c r="E792" s="21"/>
      <c r="F792" s="21"/>
      <c r="G792" s="21"/>
      <c r="H792" s="21"/>
      <c r="I792" s="21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2"/>
    </row>
    <row r="793" spans="1:26" x14ac:dyDescent="0.2">
      <c r="A793" s="20"/>
      <c r="B793" s="46"/>
      <c r="C793" s="21"/>
      <c r="D793" s="21"/>
      <c r="E793" s="21"/>
      <c r="F793" s="21"/>
      <c r="G793" s="21"/>
      <c r="H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2"/>
    </row>
    <row r="794" spans="1:26" x14ac:dyDescent="0.2">
      <c r="A794" s="20"/>
      <c r="B794" s="46"/>
      <c r="C794" s="21"/>
      <c r="D794" s="21"/>
      <c r="E794" s="21"/>
      <c r="F794" s="21"/>
      <c r="G794" s="21"/>
      <c r="H794" s="21"/>
      <c r="I794" s="21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  <c r="X794" s="21"/>
      <c r="Y794" s="21"/>
      <c r="Z794" s="22"/>
    </row>
    <row r="795" spans="1:26" x14ac:dyDescent="0.2">
      <c r="A795" s="20"/>
      <c r="B795" s="46"/>
      <c r="C795" s="21"/>
      <c r="D795" s="21"/>
      <c r="E795" s="21"/>
      <c r="F795" s="21"/>
      <c r="G795" s="21"/>
      <c r="H795" s="21"/>
      <c r="I795" s="21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21"/>
      <c r="Y795" s="21"/>
      <c r="Z795" s="22"/>
    </row>
    <row r="796" spans="1:26" x14ac:dyDescent="0.2">
      <c r="A796" s="20"/>
      <c r="B796" s="46"/>
      <c r="C796" s="21"/>
      <c r="D796" s="21"/>
      <c r="E796" s="21"/>
      <c r="F796" s="21"/>
      <c r="G796" s="21"/>
      <c r="H796" s="21"/>
      <c r="I796" s="21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  <c r="X796" s="21"/>
      <c r="Y796" s="21"/>
      <c r="Z796" s="22"/>
    </row>
    <row r="797" spans="1:26" x14ac:dyDescent="0.2">
      <c r="A797" s="20"/>
      <c r="B797" s="46"/>
      <c r="C797" s="21"/>
      <c r="D797" s="21"/>
      <c r="E797" s="21"/>
      <c r="F797" s="21"/>
      <c r="G797" s="21"/>
      <c r="H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2"/>
    </row>
    <row r="798" spans="1:26" x14ac:dyDescent="0.2">
      <c r="A798" s="20"/>
      <c r="B798" s="46"/>
      <c r="C798" s="21"/>
      <c r="D798" s="21"/>
      <c r="E798" s="21"/>
      <c r="F798" s="21"/>
      <c r="G798" s="21"/>
      <c r="H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2"/>
    </row>
    <row r="799" spans="1:26" x14ac:dyDescent="0.2">
      <c r="A799" s="20"/>
      <c r="B799" s="46"/>
      <c r="C799" s="21"/>
      <c r="D799" s="21"/>
      <c r="E799" s="21"/>
      <c r="F799" s="21"/>
      <c r="G799" s="21"/>
      <c r="H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2"/>
    </row>
    <row r="800" spans="1:26" x14ac:dyDescent="0.2">
      <c r="A800" s="20"/>
      <c r="B800" s="46"/>
      <c r="C800" s="21"/>
      <c r="D800" s="21"/>
      <c r="E800" s="21"/>
      <c r="F800" s="21"/>
      <c r="G800" s="21"/>
      <c r="H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2"/>
    </row>
    <row r="801" spans="1:26" x14ac:dyDescent="0.2">
      <c r="A801" s="20"/>
      <c r="B801" s="46"/>
      <c r="C801" s="21"/>
      <c r="D801" s="21"/>
      <c r="E801" s="21"/>
      <c r="F801" s="21"/>
      <c r="G801" s="21"/>
      <c r="H801" s="21"/>
      <c r="I801" s="21"/>
      <c r="J801" s="21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2"/>
    </row>
    <row r="802" spans="1:26" x14ac:dyDescent="0.2">
      <c r="A802" s="20"/>
      <c r="B802" s="46"/>
      <c r="C802" s="21"/>
      <c r="D802" s="21"/>
      <c r="E802" s="21"/>
      <c r="F802" s="21"/>
      <c r="G802" s="21"/>
      <c r="H802" s="21"/>
      <c r="I802" s="21"/>
      <c r="J802" s="21"/>
      <c r="K802" s="21"/>
      <c r="L802" s="21"/>
      <c r="M802" s="21"/>
      <c r="N802" s="21"/>
      <c r="O802" s="21"/>
      <c r="P802" s="21"/>
      <c r="Q802" s="21"/>
      <c r="R802" s="21"/>
      <c r="S802" s="21"/>
      <c r="T802" s="21"/>
      <c r="U802" s="21"/>
      <c r="V802" s="21"/>
      <c r="W802" s="21"/>
      <c r="X802" s="21"/>
      <c r="Y802" s="21"/>
      <c r="Z802" s="22"/>
    </row>
    <row r="803" spans="1:26" x14ac:dyDescent="0.2">
      <c r="A803" s="20"/>
      <c r="B803" s="46"/>
      <c r="C803" s="21"/>
      <c r="D803" s="21"/>
      <c r="E803" s="21"/>
      <c r="F803" s="21"/>
      <c r="G803" s="21"/>
      <c r="H803" s="21"/>
      <c r="I803" s="21"/>
      <c r="J803" s="21"/>
      <c r="K803" s="21"/>
      <c r="L803" s="21"/>
      <c r="M803" s="21"/>
      <c r="N803" s="21"/>
      <c r="O803" s="21"/>
      <c r="P803" s="21"/>
      <c r="Q803" s="21"/>
      <c r="R803" s="21"/>
      <c r="S803" s="21"/>
      <c r="T803" s="21"/>
      <c r="U803" s="21"/>
      <c r="V803" s="21"/>
      <c r="W803" s="21"/>
      <c r="X803" s="21"/>
      <c r="Y803" s="21"/>
      <c r="Z803" s="22"/>
    </row>
    <row r="804" spans="1:26" x14ac:dyDescent="0.2">
      <c r="A804" s="20"/>
      <c r="B804" s="46"/>
      <c r="C804" s="21"/>
      <c r="D804" s="21"/>
      <c r="E804" s="21"/>
      <c r="F804" s="21"/>
      <c r="G804" s="21"/>
      <c r="H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2"/>
    </row>
    <row r="805" spans="1:26" x14ac:dyDescent="0.2">
      <c r="A805" s="20"/>
      <c r="B805" s="46"/>
      <c r="C805" s="21"/>
      <c r="D805" s="21"/>
      <c r="E805" s="21"/>
      <c r="F805" s="21"/>
      <c r="G805" s="21"/>
      <c r="H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2"/>
    </row>
    <row r="806" spans="1:26" x14ac:dyDescent="0.2">
      <c r="A806" s="20"/>
      <c r="B806" s="46"/>
      <c r="C806" s="21"/>
      <c r="D806" s="21"/>
      <c r="E806" s="21"/>
      <c r="F806" s="21"/>
      <c r="G806" s="21"/>
      <c r="H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2"/>
    </row>
    <row r="807" spans="1:26" x14ac:dyDescent="0.2">
      <c r="A807" s="20"/>
      <c r="B807" s="46"/>
      <c r="C807" s="21"/>
      <c r="D807" s="21"/>
      <c r="E807" s="21"/>
      <c r="F807" s="21"/>
      <c r="G807" s="21"/>
      <c r="H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2"/>
    </row>
    <row r="808" spans="1:26" x14ac:dyDescent="0.2">
      <c r="A808" s="20"/>
      <c r="B808" s="46"/>
      <c r="C808" s="21"/>
      <c r="D808" s="21"/>
      <c r="E808" s="21"/>
      <c r="F808" s="21"/>
      <c r="G808" s="21"/>
      <c r="H808" s="21"/>
      <c r="I808" s="21"/>
      <c r="J808" s="21"/>
      <c r="K808" s="21"/>
      <c r="L808" s="21"/>
      <c r="M808" s="21"/>
      <c r="N808" s="21"/>
      <c r="O808" s="21"/>
      <c r="P808" s="21"/>
      <c r="Q808" s="21"/>
      <c r="R808" s="21"/>
      <c r="S808" s="21"/>
      <c r="T808" s="21"/>
      <c r="U808" s="21"/>
      <c r="V808" s="21"/>
      <c r="W808" s="21"/>
      <c r="X808" s="21"/>
      <c r="Y808" s="21"/>
      <c r="Z808" s="22"/>
    </row>
    <row r="809" spans="1:26" x14ac:dyDescent="0.2">
      <c r="A809" s="20"/>
      <c r="B809" s="46"/>
      <c r="C809" s="21"/>
      <c r="D809" s="21"/>
      <c r="E809" s="21"/>
      <c r="F809" s="21"/>
      <c r="G809" s="21"/>
      <c r="H809" s="21"/>
      <c r="I809" s="21"/>
      <c r="J809" s="21"/>
      <c r="K809" s="21"/>
      <c r="L809" s="21"/>
      <c r="M809" s="21"/>
      <c r="N809" s="21"/>
      <c r="O809" s="21"/>
      <c r="P809" s="21"/>
      <c r="Q809" s="21"/>
      <c r="R809" s="21"/>
      <c r="S809" s="21"/>
      <c r="T809" s="21"/>
      <c r="U809" s="21"/>
      <c r="V809" s="21"/>
      <c r="W809" s="21"/>
      <c r="X809" s="21"/>
      <c r="Y809" s="21"/>
      <c r="Z809" s="22"/>
    </row>
    <row r="810" spans="1:26" x14ac:dyDescent="0.2">
      <c r="A810" s="20"/>
      <c r="B810" s="46"/>
      <c r="C810" s="21"/>
      <c r="D810" s="21"/>
      <c r="E810" s="21"/>
      <c r="F810" s="21"/>
      <c r="G810" s="21"/>
      <c r="H810" s="21"/>
      <c r="I810" s="21"/>
      <c r="J810" s="21"/>
      <c r="K810" s="21"/>
      <c r="L810" s="21"/>
      <c r="M810" s="21"/>
      <c r="N810" s="21"/>
      <c r="O810" s="21"/>
      <c r="P810" s="21"/>
      <c r="Q810" s="21"/>
      <c r="R810" s="21"/>
      <c r="S810" s="21"/>
      <c r="T810" s="21"/>
      <c r="U810" s="21"/>
      <c r="V810" s="21"/>
      <c r="W810" s="21"/>
      <c r="X810" s="21"/>
      <c r="Y810" s="21"/>
      <c r="Z810" s="22"/>
    </row>
    <row r="811" spans="1:26" x14ac:dyDescent="0.2">
      <c r="A811" s="20"/>
      <c r="B811" s="46"/>
      <c r="C811" s="21"/>
      <c r="D811" s="21"/>
      <c r="E811" s="21"/>
      <c r="F811" s="21"/>
      <c r="G811" s="21"/>
      <c r="H811" s="21"/>
      <c r="I811" s="21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2"/>
    </row>
    <row r="812" spans="1:26" x14ac:dyDescent="0.2">
      <c r="A812" s="20"/>
      <c r="B812" s="46"/>
      <c r="C812" s="21"/>
      <c r="D812" s="21"/>
      <c r="E812" s="21"/>
      <c r="F812" s="21"/>
      <c r="G812" s="21"/>
      <c r="H812" s="21"/>
      <c r="I812" s="21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2"/>
    </row>
    <row r="813" spans="1:26" x14ac:dyDescent="0.2">
      <c r="A813" s="20"/>
      <c r="B813" s="46"/>
      <c r="C813" s="21"/>
      <c r="D813" s="21"/>
      <c r="E813" s="21"/>
      <c r="F813" s="21"/>
      <c r="G813" s="21"/>
      <c r="H813" s="21"/>
      <c r="I813" s="21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2"/>
    </row>
    <row r="814" spans="1:26" x14ac:dyDescent="0.2">
      <c r="A814" s="20"/>
      <c r="B814" s="46"/>
      <c r="C814" s="21"/>
      <c r="D814" s="21"/>
      <c r="E814" s="21"/>
      <c r="F814" s="21"/>
      <c r="G814" s="21"/>
      <c r="H814" s="21"/>
      <c r="I814" s="21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2"/>
    </row>
    <row r="815" spans="1:26" x14ac:dyDescent="0.2">
      <c r="A815" s="20"/>
      <c r="B815" s="46"/>
      <c r="C815" s="21"/>
      <c r="D815" s="21"/>
      <c r="E815" s="21"/>
      <c r="F815" s="21"/>
      <c r="G815" s="21"/>
      <c r="H815" s="21"/>
      <c r="I815" s="21"/>
      <c r="J815" s="21"/>
      <c r="K815" s="21"/>
      <c r="L815" s="21"/>
      <c r="M815" s="21"/>
      <c r="N815" s="21"/>
      <c r="O815" s="21"/>
      <c r="P815" s="21"/>
      <c r="Q815" s="21"/>
      <c r="R815" s="21"/>
      <c r="S815" s="21"/>
      <c r="T815" s="21"/>
      <c r="U815" s="21"/>
      <c r="V815" s="21"/>
      <c r="W815" s="21"/>
      <c r="X815" s="21"/>
      <c r="Y815" s="21"/>
      <c r="Z815" s="22"/>
    </row>
    <row r="816" spans="1:26" x14ac:dyDescent="0.2">
      <c r="A816" s="20"/>
      <c r="B816" s="46"/>
      <c r="C816" s="21"/>
      <c r="D816" s="21"/>
      <c r="E816" s="21"/>
      <c r="F816" s="21"/>
      <c r="G816" s="21"/>
      <c r="H816" s="21"/>
      <c r="I816" s="21"/>
      <c r="J816" s="21"/>
      <c r="K816" s="21"/>
      <c r="L816" s="21"/>
      <c r="M816" s="21"/>
      <c r="N816" s="21"/>
      <c r="O816" s="21"/>
      <c r="P816" s="21"/>
      <c r="Q816" s="21"/>
      <c r="R816" s="21"/>
      <c r="S816" s="21"/>
      <c r="T816" s="21"/>
      <c r="U816" s="21"/>
      <c r="V816" s="21"/>
      <c r="W816" s="21"/>
      <c r="X816" s="21"/>
      <c r="Y816" s="21"/>
      <c r="Z816" s="22"/>
    </row>
    <row r="817" spans="1:26" x14ac:dyDescent="0.2">
      <c r="A817" s="20"/>
      <c r="B817" s="46"/>
      <c r="C817" s="21"/>
      <c r="D817" s="21"/>
      <c r="E817" s="21"/>
      <c r="F817" s="21"/>
      <c r="G817" s="21"/>
      <c r="H817" s="21"/>
      <c r="I817" s="21"/>
      <c r="J817" s="21"/>
      <c r="K817" s="21"/>
      <c r="L817" s="21"/>
      <c r="M817" s="21"/>
      <c r="N817" s="21"/>
      <c r="O817" s="21"/>
      <c r="P817" s="21"/>
      <c r="Q817" s="21"/>
      <c r="R817" s="21"/>
      <c r="S817" s="21"/>
      <c r="T817" s="21"/>
      <c r="U817" s="21"/>
      <c r="V817" s="21"/>
      <c r="W817" s="21"/>
      <c r="X817" s="21"/>
      <c r="Y817" s="21"/>
      <c r="Z817" s="22"/>
    </row>
    <row r="818" spans="1:26" x14ac:dyDescent="0.2">
      <c r="A818" s="20"/>
      <c r="B818" s="46"/>
      <c r="C818" s="21"/>
      <c r="D818" s="21"/>
      <c r="E818" s="21"/>
      <c r="F818" s="21"/>
      <c r="G818" s="21"/>
      <c r="H818" s="21"/>
      <c r="I818" s="21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2"/>
    </row>
    <row r="819" spans="1:26" x14ac:dyDescent="0.2">
      <c r="A819" s="20"/>
      <c r="B819" s="46"/>
      <c r="C819" s="21"/>
      <c r="D819" s="21"/>
      <c r="E819" s="21"/>
      <c r="F819" s="21"/>
      <c r="G819" s="21"/>
      <c r="H819" s="21"/>
      <c r="I819" s="21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2"/>
    </row>
    <row r="820" spans="1:26" x14ac:dyDescent="0.2">
      <c r="A820" s="20"/>
      <c r="B820" s="46"/>
      <c r="C820" s="21"/>
      <c r="D820" s="21"/>
      <c r="E820" s="21"/>
      <c r="F820" s="21"/>
      <c r="G820" s="21"/>
      <c r="H820" s="21"/>
      <c r="I820" s="21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2"/>
    </row>
    <row r="821" spans="1:26" x14ac:dyDescent="0.2">
      <c r="A821" s="20"/>
      <c r="B821" s="46"/>
      <c r="C821" s="21"/>
      <c r="D821" s="21"/>
      <c r="E821" s="21"/>
      <c r="F821" s="21"/>
      <c r="G821" s="21"/>
      <c r="H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2"/>
    </row>
    <row r="822" spans="1:26" x14ac:dyDescent="0.2">
      <c r="A822" s="20"/>
      <c r="B822" s="46"/>
      <c r="C822" s="21"/>
      <c r="D822" s="21"/>
      <c r="E822" s="21"/>
      <c r="F822" s="21"/>
      <c r="G822" s="21"/>
      <c r="H822" s="21"/>
      <c r="I822" s="21"/>
      <c r="J822" s="21"/>
      <c r="K822" s="21"/>
      <c r="L822" s="21"/>
      <c r="M822" s="21"/>
      <c r="N822" s="21"/>
      <c r="O822" s="21"/>
      <c r="P822" s="21"/>
      <c r="Q822" s="21"/>
      <c r="R822" s="21"/>
      <c r="S822" s="21"/>
      <c r="T822" s="21"/>
      <c r="U822" s="21"/>
      <c r="V822" s="21"/>
      <c r="W822" s="21"/>
      <c r="X822" s="21"/>
      <c r="Y822" s="21"/>
      <c r="Z822" s="22"/>
    </row>
    <row r="823" spans="1:26" x14ac:dyDescent="0.2">
      <c r="A823" s="20"/>
      <c r="B823" s="46"/>
      <c r="C823" s="21"/>
      <c r="D823" s="21"/>
      <c r="E823" s="21"/>
      <c r="F823" s="21"/>
      <c r="G823" s="21"/>
      <c r="H823" s="21"/>
      <c r="I823" s="21"/>
      <c r="J823" s="21"/>
      <c r="K823" s="21"/>
      <c r="L823" s="21"/>
      <c r="M823" s="21"/>
      <c r="N823" s="21"/>
      <c r="O823" s="21"/>
      <c r="P823" s="21"/>
      <c r="Q823" s="21"/>
      <c r="R823" s="21"/>
      <c r="S823" s="21"/>
      <c r="T823" s="21"/>
      <c r="U823" s="21"/>
      <c r="V823" s="21"/>
      <c r="W823" s="21"/>
      <c r="X823" s="21"/>
      <c r="Y823" s="21"/>
      <c r="Z823" s="22"/>
    </row>
    <row r="824" spans="1:26" x14ac:dyDescent="0.2">
      <c r="A824" s="20"/>
      <c r="B824" s="46"/>
      <c r="C824" s="21"/>
      <c r="D824" s="21"/>
      <c r="E824" s="21"/>
      <c r="F824" s="21"/>
      <c r="G824" s="21"/>
      <c r="H824" s="21"/>
      <c r="I824" s="21"/>
      <c r="J824" s="21"/>
      <c r="K824" s="21"/>
      <c r="L824" s="21"/>
      <c r="M824" s="21"/>
      <c r="N824" s="21"/>
      <c r="O824" s="21"/>
      <c r="P824" s="21"/>
      <c r="Q824" s="21"/>
      <c r="R824" s="21"/>
      <c r="S824" s="21"/>
      <c r="T824" s="21"/>
      <c r="U824" s="21"/>
      <c r="V824" s="21"/>
      <c r="W824" s="21"/>
      <c r="X824" s="21"/>
      <c r="Y824" s="21"/>
      <c r="Z824" s="22"/>
    </row>
    <row r="825" spans="1:26" x14ac:dyDescent="0.2">
      <c r="A825" s="20"/>
      <c r="B825" s="46"/>
      <c r="C825" s="21"/>
      <c r="D825" s="21"/>
      <c r="E825" s="21"/>
      <c r="F825" s="21"/>
      <c r="G825" s="21"/>
      <c r="H825" s="21"/>
      <c r="I825" s="21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2"/>
    </row>
    <row r="826" spans="1:26" x14ac:dyDescent="0.2">
      <c r="A826" s="20"/>
      <c r="B826" s="46"/>
      <c r="C826" s="21"/>
      <c r="D826" s="21"/>
      <c r="E826" s="21"/>
      <c r="F826" s="21"/>
      <c r="G826" s="21"/>
      <c r="H826" s="21"/>
      <c r="I826" s="21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2"/>
    </row>
    <row r="827" spans="1:26" x14ac:dyDescent="0.2">
      <c r="A827" s="20"/>
      <c r="B827" s="46"/>
      <c r="C827" s="21"/>
      <c r="D827" s="21"/>
      <c r="E827" s="21"/>
      <c r="F827" s="21"/>
      <c r="G827" s="21"/>
      <c r="H827" s="21"/>
      <c r="I827" s="21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2"/>
    </row>
    <row r="828" spans="1:26" x14ac:dyDescent="0.2">
      <c r="A828" s="20"/>
      <c r="B828" s="46"/>
      <c r="C828" s="21"/>
      <c r="D828" s="21"/>
      <c r="E828" s="21"/>
      <c r="F828" s="21"/>
      <c r="G828" s="21"/>
      <c r="H828" s="21"/>
      <c r="I828" s="21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2"/>
    </row>
    <row r="829" spans="1:26" x14ac:dyDescent="0.2">
      <c r="A829" s="20"/>
      <c r="B829" s="46"/>
      <c r="C829" s="21"/>
      <c r="D829" s="21"/>
      <c r="E829" s="21"/>
      <c r="F829" s="21"/>
      <c r="G829" s="21"/>
      <c r="H829" s="21"/>
      <c r="I829" s="21"/>
      <c r="J829" s="21"/>
      <c r="K829" s="21"/>
      <c r="L829" s="21"/>
      <c r="M829" s="21"/>
      <c r="N829" s="21"/>
      <c r="O829" s="21"/>
      <c r="P829" s="21"/>
      <c r="Q829" s="21"/>
      <c r="R829" s="21"/>
      <c r="S829" s="21"/>
      <c r="T829" s="21"/>
      <c r="U829" s="21"/>
      <c r="V829" s="21"/>
      <c r="W829" s="21"/>
      <c r="X829" s="21"/>
      <c r="Y829" s="21"/>
      <c r="Z829" s="22"/>
    </row>
    <row r="830" spans="1:26" x14ac:dyDescent="0.2">
      <c r="A830" s="20"/>
      <c r="B830" s="46"/>
      <c r="C830" s="21"/>
      <c r="D830" s="21"/>
      <c r="E830" s="21"/>
      <c r="F830" s="21"/>
      <c r="G830" s="21"/>
      <c r="H830" s="21"/>
      <c r="I830" s="21"/>
      <c r="J830" s="21"/>
      <c r="K830" s="21"/>
      <c r="L830" s="21"/>
      <c r="M830" s="21"/>
      <c r="N830" s="21"/>
      <c r="O830" s="21"/>
      <c r="P830" s="21"/>
      <c r="Q830" s="21"/>
      <c r="R830" s="21"/>
      <c r="S830" s="21"/>
      <c r="T830" s="21"/>
      <c r="U830" s="21"/>
      <c r="V830" s="21"/>
      <c r="W830" s="21"/>
      <c r="X830" s="21"/>
      <c r="Y830" s="21"/>
      <c r="Z830" s="22"/>
    </row>
    <row r="831" spans="1:26" x14ac:dyDescent="0.2">
      <c r="A831" s="20"/>
      <c r="B831" s="46"/>
      <c r="C831" s="21"/>
      <c r="D831" s="21"/>
      <c r="E831" s="21"/>
      <c r="F831" s="21"/>
      <c r="G831" s="21"/>
      <c r="H831" s="21"/>
      <c r="I831" s="21"/>
      <c r="J831" s="21"/>
      <c r="K831" s="21"/>
      <c r="L831" s="21"/>
      <c r="M831" s="21"/>
      <c r="N831" s="21"/>
      <c r="O831" s="21"/>
      <c r="P831" s="21"/>
      <c r="Q831" s="21"/>
      <c r="R831" s="21"/>
      <c r="S831" s="21"/>
      <c r="T831" s="21"/>
      <c r="U831" s="21"/>
      <c r="V831" s="21"/>
      <c r="W831" s="21"/>
      <c r="X831" s="21"/>
      <c r="Y831" s="21"/>
      <c r="Z831" s="22"/>
    </row>
    <row r="832" spans="1:26" x14ac:dyDescent="0.2">
      <c r="A832" s="20"/>
      <c r="B832" s="46"/>
      <c r="C832" s="21"/>
      <c r="D832" s="21"/>
      <c r="E832" s="21"/>
      <c r="F832" s="21"/>
      <c r="G832" s="21"/>
      <c r="H832" s="21"/>
      <c r="I832" s="21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2"/>
    </row>
    <row r="833" spans="1:26" x14ac:dyDescent="0.2">
      <c r="A833" s="20"/>
      <c r="B833" s="46"/>
      <c r="C833" s="21"/>
      <c r="D833" s="21"/>
      <c r="E833" s="21"/>
      <c r="F833" s="21"/>
      <c r="G833" s="21"/>
      <c r="H833" s="21"/>
      <c r="I833" s="21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2"/>
    </row>
    <row r="834" spans="1:26" x14ac:dyDescent="0.2">
      <c r="A834" s="20"/>
      <c r="B834" s="46"/>
      <c r="C834" s="21"/>
      <c r="D834" s="21"/>
      <c r="E834" s="21"/>
      <c r="F834" s="21"/>
      <c r="G834" s="21"/>
      <c r="H834" s="21"/>
      <c r="I834" s="21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2"/>
    </row>
    <row r="835" spans="1:26" x14ac:dyDescent="0.2">
      <c r="A835" s="20"/>
      <c r="B835" s="46"/>
      <c r="C835" s="21"/>
      <c r="D835" s="21"/>
      <c r="E835" s="21"/>
      <c r="F835" s="21"/>
      <c r="G835" s="21"/>
      <c r="H835" s="21"/>
      <c r="I835" s="21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2"/>
    </row>
    <row r="836" spans="1:26" x14ac:dyDescent="0.2">
      <c r="A836" s="20"/>
      <c r="B836" s="46"/>
      <c r="C836" s="21"/>
      <c r="D836" s="21"/>
      <c r="E836" s="21"/>
      <c r="F836" s="21"/>
      <c r="G836" s="21"/>
      <c r="H836" s="21"/>
      <c r="I836" s="21"/>
      <c r="J836" s="21"/>
      <c r="K836" s="21"/>
      <c r="L836" s="21"/>
      <c r="M836" s="21"/>
      <c r="N836" s="21"/>
      <c r="O836" s="21"/>
      <c r="P836" s="21"/>
      <c r="Q836" s="21"/>
      <c r="R836" s="21"/>
      <c r="S836" s="21"/>
      <c r="T836" s="21"/>
      <c r="U836" s="21"/>
      <c r="V836" s="21"/>
      <c r="W836" s="21"/>
      <c r="X836" s="21"/>
      <c r="Y836" s="21"/>
      <c r="Z836" s="22"/>
    </row>
    <row r="837" spans="1:26" x14ac:dyDescent="0.2">
      <c r="A837" s="20"/>
      <c r="B837" s="46"/>
      <c r="C837" s="21"/>
      <c r="D837" s="21"/>
      <c r="E837" s="21"/>
      <c r="F837" s="21"/>
      <c r="G837" s="21"/>
      <c r="H837" s="21"/>
      <c r="I837" s="21"/>
      <c r="J837" s="21"/>
      <c r="K837" s="21"/>
      <c r="L837" s="21"/>
      <c r="M837" s="21"/>
      <c r="N837" s="21"/>
      <c r="O837" s="21"/>
      <c r="P837" s="21"/>
      <c r="Q837" s="21"/>
      <c r="R837" s="21"/>
      <c r="S837" s="21"/>
      <c r="T837" s="21"/>
      <c r="U837" s="21"/>
      <c r="V837" s="21"/>
      <c r="W837" s="21"/>
      <c r="X837" s="21"/>
      <c r="Y837" s="21"/>
      <c r="Z837" s="22"/>
    </row>
    <row r="838" spans="1:26" x14ac:dyDescent="0.2">
      <c r="A838" s="20"/>
      <c r="B838" s="46"/>
      <c r="C838" s="21"/>
      <c r="D838" s="21"/>
      <c r="E838" s="21"/>
      <c r="F838" s="21"/>
      <c r="G838" s="21"/>
      <c r="H838" s="21"/>
      <c r="I838" s="21"/>
      <c r="J838" s="21"/>
      <c r="K838" s="21"/>
      <c r="L838" s="21"/>
      <c r="M838" s="21"/>
      <c r="N838" s="21"/>
      <c r="O838" s="21"/>
      <c r="P838" s="21"/>
      <c r="Q838" s="21"/>
      <c r="R838" s="21"/>
      <c r="S838" s="21"/>
      <c r="T838" s="21"/>
      <c r="U838" s="21"/>
      <c r="V838" s="21"/>
      <c r="W838" s="21"/>
      <c r="X838" s="21"/>
      <c r="Y838" s="21"/>
      <c r="Z838" s="22"/>
    </row>
    <row r="839" spans="1:26" x14ac:dyDescent="0.2">
      <c r="A839" s="20"/>
      <c r="B839" s="46"/>
      <c r="C839" s="21"/>
      <c r="D839" s="21"/>
      <c r="E839" s="21"/>
      <c r="F839" s="21"/>
      <c r="G839" s="21"/>
      <c r="H839" s="21"/>
      <c r="I839" s="21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2"/>
    </row>
    <row r="840" spans="1:26" x14ac:dyDescent="0.2">
      <c r="A840" s="20"/>
      <c r="B840" s="46"/>
      <c r="C840" s="21"/>
      <c r="D840" s="21"/>
      <c r="E840" s="21"/>
      <c r="F840" s="21"/>
      <c r="G840" s="21"/>
      <c r="H840" s="21"/>
      <c r="I840" s="21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2"/>
    </row>
    <row r="841" spans="1:26" x14ac:dyDescent="0.2">
      <c r="A841" s="20"/>
      <c r="B841" s="46"/>
      <c r="C841" s="21"/>
      <c r="D841" s="21"/>
      <c r="E841" s="21"/>
      <c r="F841" s="21"/>
      <c r="G841" s="21"/>
      <c r="H841" s="21"/>
      <c r="I841" s="21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2"/>
    </row>
    <row r="842" spans="1:26" x14ac:dyDescent="0.2">
      <c r="A842" s="20"/>
      <c r="B842" s="46"/>
      <c r="C842" s="21"/>
      <c r="D842" s="21"/>
      <c r="E842" s="21"/>
      <c r="F842" s="21"/>
      <c r="G842" s="21"/>
      <c r="H842" s="21"/>
      <c r="I842" s="21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2"/>
    </row>
    <row r="843" spans="1:26" x14ac:dyDescent="0.2">
      <c r="A843" s="20"/>
      <c r="B843" s="46"/>
      <c r="C843" s="21"/>
      <c r="D843" s="21"/>
      <c r="E843" s="21"/>
      <c r="F843" s="21"/>
      <c r="G843" s="21"/>
      <c r="H843" s="21"/>
      <c r="I843" s="21"/>
      <c r="J843" s="21"/>
      <c r="K843" s="21"/>
      <c r="L843" s="21"/>
      <c r="M843" s="21"/>
      <c r="N843" s="21"/>
      <c r="O843" s="21"/>
      <c r="P843" s="21"/>
      <c r="Q843" s="21"/>
      <c r="R843" s="21"/>
      <c r="S843" s="21"/>
      <c r="T843" s="21"/>
      <c r="U843" s="21"/>
      <c r="V843" s="21"/>
      <c r="W843" s="21"/>
      <c r="X843" s="21"/>
      <c r="Y843" s="21"/>
      <c r="Z843" s="22"/>
    </row>
    <row r="844" spans="1:26" x14ac:dyDescent="0.2">
      <c r="A844" s="20"/>
      <c r="B844" s="46"/>
      <c r="C844" s="21"/>
      <c r="D844" s="21"/>
      <c r="E844" s="21"/>
      <c r="F844" s="21"/>
      <c r="G844" s="21"/>
      <c r="H844" s="21"/>
      <c r="I844" s="21"/>
      <c r="J844" s="21"/>
      <c r="K844" s="21"/>
      <c r="L844" s="21"/>
      <c r="M844" s="21"/>
      <c r="N844" s="21"/>
      <c r="O844" s="21"/>
      <c r="P844" s="21"/>
      <c r="Q844" s="21"/>
      <c r="R844" s="21"/>
      <c r="S844" s="21"/>
      <c r="T844" s="21"/>
      <c r="U844" s="21"/>
      <c r="V844" s="21"/>
      <c r="W844" s="21"/>
      <c r="X844" s="21"/>
      <c r="Y844" s="21"/>
      <c r="Z844" s="22"/>
    </row>
    <row r="845" spans="1:26" x14ac:dyDescent="0.2">
      <c r="A845" s="20"/>
      <c r="B845" s="46"/>
      <c r="C845" s="21"/>
      <c r="D845" s="21"/>
      <c r="E845" s="21"/>
      <c r="F845" s="21"/>
      <c r="G845" s="21"/>
      <c r="H845" s="21"/>
      <c r="I845" s="21"/>
      <c r="J845" s="21"/>
      <c r="K845" s="21"/>
      <c r="L845" s="21"/>
      <c r="M845" s="21"/>
      <c r="N845" s="21"/>
      <c r="O845" s="21"/>
      <c r="P845" s="21"/>
      <c r="Q845" s="21"/>
      <c r="R845" s="21"/>
      <c r="S845" s="21"/>
      <c r="T845" s="21"/>
      <c r="U845" s="21"/>
      <c r="V845" s="21"/>
      <c r="W845" s="21"/>
      <c r="X845" s="21"/>
      <c r="Y845" s="21"/>
      <c r="Z845" s="22"/>
    </row>
    <row r="846" spans="1:26" x14ac:dyDescent="0.2">
      <c r="A846" s="20"/>
      <c r="B846" s="46"/>
      <c r="C846" s="21"/>
      <c r="D846" s="21"/>
      <c r="E846" s="21"/>
      <c r="F846" s="21"/>
      <c r="G846" s="21"/>
      <c r="H846" s="21"/>
      <c r="I846" s="21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2"/>
    </row>
    <row r="847" spans="1:26" x14ac:dyDescent="0.2">
      <c r="A847" s="20"/>
      <c r="B847" s="46"/>
      <c r="C847" s="21"/>
      <c r="D847" s="21"/>
      <c r="E847" s="21"/>
      <c r="F847" s="21"/>
      <c r="G847" s="21"/>
      <c r="H847" s="21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2"/>
    </row>
    <row r="848" spans="1:26" x14ac:dyDescent="0.2">
      <c r="A848" s="20"/>
      <c r="B848" s="46"/>
      <c r="C848" s="21"/>
      <c r="D848" s="21"/>
      <c r="E848" s="21"/>
      <c r="F848" s="21"/>
      <c r="G848" s="21"/>
      <c r="H848" s="21"/>
      <c r="I848" s="21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2"/>
    </row>
    <row r="849" spans="1:26" x14ac:dyDescent="0.2">
      <c r="A849" s="20"/>
      <c r="B849" s="46"/>
      <c r="C849" s="21"/>
      <c r="D849" s="21"/>
      <c r="E849" s="21"/>
      <c r="F849" s="21"/>
      <c r="G849" s="21"/>
      <c r="H849" s="21"/>
      <c r="I849" s="21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2"/>
    </row>
    <row r="850" spans="1:26" x14ac:dyDescent="0.2">
      <c r="A850" s="20"/>
      <c r="B850" s="46"/>
      <c r="C850" s="21"/>
      <c r="D850" s="21"/>
      <c r="E850" s="21"/>
      <c r="F850" s="21"/>
      <c r="G850" s="21"/>
      <c r="H850" s="21"/>
      <c r="I850" s="21"/>
      <c r="J850" s="21"/>
      <c r="K850" s="21"/>
      <c r="L850" s="21"/>
      <c r="M850" s="21"/>
      <c r="N850" s="21"/>
      <c r="O850" s="21"/>
      <c r="P850" s="21"/>
      <c r="Q850" s="21"/>
      <c r="R850" s="21"/>
      <c r="S850" s="21"/>
      <c r="T850" s="21"/>
      <c r="U850" s="21"/>
      <c r="V850" s="21"/>
      <c r="W850" s="21"/>
      <c r="X850" s="21"/>
      <c r="Y850" s="21"/>
      <c r="Z850" s="22"/>
    </row>
    <row r="851" spans="1:26" x14ac:dyDescent="0.2">
      <c r="A851" s="20"/>
      <c r="B851" s="46"/>
      <c r="C851" s="21"/>
      <c r="D851" s="21"/>
      <c r="E851" s="21"/>
      <c r="F851" s="21"/>
      <c r="G851" s="21"/>
      <c r="H851" s="21"/>
      <c r="I851" s="21"/>
      <c r="J851" s="21"/>
      <c r="K851" s="21"/>
      <c r="L851" s="21"/>
      <c r="M851" s="21"/>
      <c r="N851" s="21"/>
      <c r="O851" s="21"/>
      <c r="P851" s="21"/>
      <c r="Q851" s="21"/>
      <c r="R851" s="21"/>
      <c r="S851" s="21"/>
      <c r="T851" s="21"/>
      <c r="U851" s="21"/>
      <c r="V851" s="21"/>
      <c r="W851" s="21"/>
      <c r="X851" s="21"/>
      <c r="Y851" s="21"/>
      <c r="Z851" s="22"/>
    </row>
    <row r="852" spans="1:26" x14ac:dyDescent="0.2">
      <c r="A852" s="20"/>
      <c r="B852" s="46"/>
      <c r="C852" s="21"/>
      <c r="D852" s="21"/>
      <c r="E852" s="21"/>
      <c r="F852" s="21"/>
      <c r="G852" s="21"/>
      <c r="H852" s="21"/>
      <c r="I852" s="21"/>
      <c r="J852" s="21"/>
      <c r="K852" s="21"/>
      <c r="L852" s="21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21"/>
      <c r="Y852" s="21"/>
      <c r="Z852" s="22"/>
    </row>
    <row r="853" spans="1:26" x14ac:dyDescent="0.2">
      <c r="A853" s="20"/>
      <c r="B853" s="46"/>
      <c r="C853" s="21"/>
      <c r="D853" s="21"/>
      <c r="E853" s="21"/>
      <c r="F853" s="21"/>
      <c r="G853" s="21"/>
      <c r="H853" s="21"/>
      <c r="I853" s="21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2"/>
    </row>
    <row r="854" spans="1:26" x14ac:dyDescent="0.2">
      <c r="A854" s="20"/>
      <c r="B854" s="46"/>
      <c r="C854" s="21"/>
      <c r="D854" s="21"/>
      <c r="E854" s="21"/>
      <c r="F854" s="21"/>
      <c r="G854" s="21"/>
      <c r="H854" s="21"/>
      <c r="I854" s="21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2"/>
    </row>
    <row r="855" spans="1:26" x14ac:dyDescent="0.2">
      <c r="A855" s="20"/>
      <c r="B855" s="46"/>
      <c r="C855" s="21"/>
      <c r="D855" s="21"/>
      <c r="E855" s="21"/>
      <c r="F855" s="21"/>
      <c r="G855" s="21"/>
      <c r="H855" s="21"/>
      <c r="I855" s="21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2"/>
    </row>
    <row r="856" spans="1:26" x14ac:dyDescent="0.2">
      <c r="A856" s="20"/>
      <c r="B856" s="46"/>
      <c r="C856" s="21"/>
      <c r="D856" s="21"/>
      <c r="E856" s="21"/>
      <c r="F856" s="21"/>
      <c r="G856" s="21"/>
      <c r="H856" s="21"/>
      <c r="I856" s="21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2"/>
    </row>
    <row r="857" spans="1:26" x14ac:dyDescent="0.2">
      <c r="A857" s="20"/>
      <c r="B857" s="46"/>
      <c r="C857" s="21"/>
      <c r="D857" s="21"/>
      <c r="E857" s="21"/>
      <c r="F857" s="21"/>
      <c r="G857" s="21"/>
      <c r="H857" s="21"/>
      <c r="I857" s="21"/>
      <c r="J857" s="21"/>
      <c r="K857" s="21"/>
      <c r="L857" s="21"/>
      <c r="M857" s="21"/>
      <c r="N857" s="21"/>
      <c r="O857" s="21"/>
      <c r="P857" s="21"/>
      <c r="Q857" s="21"/>
      <c r="R857" s="21"/>
      <c r="S857" s="21"/>
      <c r="T857" s="21"/>
      <c r="U857" s="21"/>
      <c r="V857" s="21"/>
      <c r="W857" s="21"/>
      <c r="X857" s="21"/>
      <c r="Y857" s="21"/>
      <c r="Z857" s="22"/>
    </row>
    <row r="858" spans="1:26" x14ac:dyDescent="0.2">
      <c r="A858" s="20"/>
      <c r="B858" s="46"/>
      <c r="C858" s="21"/>
      <c r="D858" s="21"/>
      <c r="E858" s="21"/>
      <c r="F858" s="21"/>
      <c r="G858" s="21"/>
      <c r="H858" s="21"/>
      <c r="I858" s="21"/>
      <c r="J858" s="21"/>
      <c r="K858" s="21"/>
      <c r="L858" s="21"/>
      <c r="M858" s="21"/>
      <c r="N858" s="21"/>
      <c r="O858" s="21"/>
      <c r="P858" s="21"/>
      <c r="Q858" s="21"/>
      <c r="R858" s="21"/>
      <c r="S858" s="21"/>
      <c r="T858" s="21"/>
      <c r="U858" s="21"/>
      <c r="V858" s="21"/>
      <c r="W858" s="21"/>
      <c r="X858" s="21"/>
      <c r="Y858" s="21"/>
      <c r="Z858" s="22"/>
    </row>
    <row r="859" spans="1:26" x14ac:dyDescent="0.2">
      <c r="A859" s="20"/>
      <c r="B859" s="46"/>
      <c r="C859" s="21"/>
      <c r="D859" s="21"/>
      <c r="E859" s="21"/>
      <c r="F859" s="21"/>
      <c r="G859" s="21"/>
      <c r="H859" s="21"/>
      <c r="I859" s="21"/>
      <c r="J859" s="21"/>
      <c r="K859" s="21"/>
      <c r="L859" s="21"/>
      <c r="M859" s="21"/>
      <c r="N859" s="21"/>
      <c r="O859" s="21"/>
      <c r="P859" s="21"/>
      <c r="Q859" s="21"/>
      <c r="R859" s="21"/>
      <c r="S859" s="21"/>
      <c r="T859" s="21"/>
      <c r="U859" s="21"/>
      <c r="V859" s="21"/>
      <c r="W859" s="21"/>
      <c r="X859" s="21"/>
      <c r="Y859" s="21"/>
      <c r="Z859" s="22"/>
    </row>
    <row r="860" spans="1:26" x14ac:dyDescent="0.2">
      <c r="A860" s="20"/>
      <c r="B860" s="46"/>
      <c r="C860" s="21"/>
      <c r="D860" s="21"/>
      <c r="E860" s="21"/>
      <c r="F860" s="21"/>
      <c r="G860" s="21"/>
      <c r="H860" s="21"/>
      <c r="I860" s="21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2"/>
    </row>
    <row r="861" spans="1:26" x14ac:dyDescent="0.2">
      <c r="A861" s="20"/>
      <c r="B861" s="46"/>
      <c r="C861" s="21"/>
      <c r="D861" s="21"/>
      <c r="E861" s="21"/>
      <c r="F861" s="21"/>
      <c r="G861" s="21"/>
      <c r="H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2"/>
    </row>
    <row r="862" spans="1:26" x14ac:dyDescent="0.2">
      <c r="A862" s="20"/>
      <c r="B862" s="46"/>
      <c r="C862" s="21"/>
      <c r="D862" s="21"/>
      <c r="E862" s="21"/>
      <c r="F862" s="21"/>
      <c r="G862" s="21"/>
      <c r="H862" s="21"/>
      <c r="I862" s="21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2"/>
    </row>
    <row r="863" spans="1:26" x14ac:dyDescent="0.2">
      <c r="A863" s="20"/>
      <c r="B863" s="46"/>
      <c r="C863" s="21"/>
      <c r="D863" s="21"/>
      <c r="E863" s="21"/>
      <c r="F863" s="21"/>
      <c r="G863" s="21"/>
      <c r="H863" s="21"/>
      <c r="I863" s="21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2"/>
    </row>
    <row r="864" spans="1:26" x14ac:dyDescent="0.2">
      <c r="A864" s="20"/>
      <c r="B864" s="46"/>
      <c r="C864" s="21"/>
      <c r="D864" s="21"/>
      <c r="E864" s="21"/>
      <c r="F864" s="21"/>
      <c r="G864" s="21"/>
      <c r="H864" s="21"/>
      <c r="I864" s="21"/>
      <c r="J864" s="21"/>
      <c r="K864" s="21"/>
      <c r="L864" s="21"/>
      <c r="M864" s="21"/>
      <c r="N864" s="21"/>
      <c r="O864" s="21"/>
      <c r="P864" s="21"/>
      <c r="Q864" s="21"/>
      <c r="R864" s="21"/>
      <c r="S864" s="21"/>
      <c r="T864" s="21"/>
      <c r="U864" s="21"/>
      <c r="V864" s="21"/>
      <c r="W864" s="21"/>
      <c r="X864" s="21"/>
      <c r="Y864" s="21"/>
      <c r="Z864" s="22"/>
    </row>
    <row r="865" spans="1:26" x14ac:dyDescent="0.2">
      <c r="A865" s="20"/>
      <c r="B865" s="46"/>
      <c r="C865" s="21"/>
      <c r="D865" s="21"/>
      <c r="E865" s="21"/>
      <c r="F865" s="21"/>
      <c r="G865" s="21"/>
      <c r="H865" s="21"/>
      <c r="I865" s="21"/>
      <c r="J865" s="21"/>
      <c r="K865" s="21"/>
      <c r="L865" s="21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21"/>
      <c r="Y865" s="21"/>
      <c r="Z865" s="22"/>
    </row>
    <row r="866" spans="1:26" x14ac:dyDescent="0.2">
      <c r="A866" s="20"/>
      <c r="B866" s="46"/>
      <c r="C866" s="21"/>
      <c r="D866" s="21"/>
      <c r="E866" s="21"/>
      <c r="F866" s="21"/>
      <c r="G866" s="21"/>
      <c r="H866" s="21"/>
      <c r="I866" s="21"/>
      <c r="J866" s="21"/>
      <c r="K866" s="21"/>
      <c r="L866" s="21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21"/>
      <c r="Y866" s="21"/>
      <c r="Z866" s="22"/>
    </row>
    <row r="867" spans="1:26" x14ac:dyDescent="0.2">
      <c r="A867" s="20"/>
      <c r="B867" s="46"/>
      <c r="C867" s="21"/>
      <c r="D867" s="21"/>
      <c r="E867" s="21"/>
      <c r="F867" s="21"/>
      <c r="G867" s="21"/>
      <c r="H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2"/>
    </row>
    <row r="868" spans="1:26" x14ac:dyDescent="0.2">
      <c r="A868" s="20"/>
      <c r="B868" s="46"/>
      <c r="C868" s="21"/>
      <c r="D868" s="21"/>
      <c r="E868" s="21"/>
      <c r="F868" s="21"/>
      <c r="G868" s="21"/>
      <c r="H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2"/>
    </row>
    <row r="869" spans="1:26" x14ac:dyDescent="0.2">
      <c r="A869" s="20"/>
      <c r="B869" s="46"/>
      <c r="C869" s="21"/>
      <c r="D869" s="21"/>
      <c r="E869" s="21"/>
      <c r="F869" s="21"/>
      <c r="G869" s="21"/>
      <c r="H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2"/>
    </row>
    <row r="870" spans="1:26" x14ac:dyDescent="0.2">
      <c r="A870" s="20"/>
      <c r="B870" s="46"/>
      <c r="C870" s="21"/>
      <c r="D870" s="21"/>
      <c r="E870" s="21"/>
      <c r="F870" s="21"/>
      <c r="G870" s="21"/>
      <c r="H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2"/>
    </row>
    <row r="871" spans="1:26" x14ac:dyDescent="0.2">
      <c r="A871" s="20"/>
      <c r="B871" s="46"/>
      <c r="C871" s="21"/>
      <c r="D871" s="21"/>
      <c r="E871" s="21"/>
      <c r="F871" s="21"/>
      <c r="G871" s="21"/>
      <c r="H871" s="21"/>
      <c r="I871" s="21"/>
      <c r="J871" s="21"/>
      <c r="K871" s="21"/>
      <c r="L871" s="21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21"/>
      <c r="Y871" s="21"/>
      <c r="Z871" s="22"/>
    </row>
    <row r="872" spans="1:26" x14ac:dyDescent="0.2">
      <c r="A872" s="20"/>
      <c r="B872" s="46"/>
      <c r="C872" s="21"/>
      <c r="D872" s="21"/>
      <c r="E872" s="21"/>
      <c r="F872" s="21"/>
      <c r="G872" s="21"/>
      <c r="H872" s="21"/>
      <c r="I872" s="21"/>
      <c r="J872" s="21"/>
      <c r="K872" s="21"/>
      <c r="L872" s="21"/>
      <c r="M872" s="21"/>
      <c r="N872" s="21"/>
      <c r="O872" s="21"/>
      <c r="P872" s="21"/>
      <c r="Q872" s="21"/>
      <c r="R872" s="21"/>
      <c r="S872" s="21"/>
      <c r="T872" s="21"/>
      <c r="U872" s="21"/>
      <c r="V872" s="21"/>
      <c r="W872" s="21"/>
      <c r="X872" s="21"/>
      <c r="Y872" s="21"/>
      <c r="Z872" s="22"/>
    </row>
    <row r="873" spans="1:26" x14ac:dyDescent="0.2">
      <c r="A873" s="20"/>
      <c r="B873" s="46"/>
      <c r="C873" s="21"/>
      <c r="D873" s="21"/>
      <c r="E873" s="21"/>
      <c r="F873" s="21"/>
      <c r="G873" s="21"/>
      <c r="H873" s="21"/>
      <c r="I873" s="21"/>
      <c r="J873" s="21"/>
      <c r="K873" s="21"/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2"/>
    </row>
    <row r="874" spans="1:26" x14ac:dyDescent="0.2">
      <c r="A874" s="20"/>
      <c r="B874" s="46"/>
      <c r="C874" s="21"/>
      <c r="D874" s="21"/>
      <c r="E874" s="21"/>
      <c r="F874" s="21"/>
      <c r="G874" s="21"/>
      <c r="H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2"/>
    </row>
    <row r="875" spans="1:26" x14ac:dyDescent="0.2">
      <c r="A875" s="20"/>
      <c r="B875" s="46"/>
      <c r="C875" s="21"/>
      <c r="D875" s="21"/>
      <c r="E875" s="21"/>
      <c r="F875" s="21"/>
      <c r="G875" s="21"/>
      <c r="H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2"/>
    </row>
    <row r="876" spans="1:26" x14ac:dyDescent="0.2">
      <c r="A876" s="20"/>
      <c r="B876" s="46"/>
      <c r="C876" s="21"/>
      <c r="D876" s="21"/>
      <c r="E876" s="21"/>
      <c r="F876" s="21"/>
      <c r="G876" s="21"/>
      <c r="H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2"/>
    </row>
    <row r="877" spans="1:26" x14ac:dyDescent="0.2">
      <c r="A877" s="20"/>
      <c r="B877" s="46"/>
      <c r="C877" s="21"/>
      <c r="D877" s="21"/>
      <c r="E877" s="21"/>
      <c r="F877" s="21"/>
      <c r="G877" s="21"/>
      <c r="H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2"/>
    </row>
    <row r="878" spans="1:26" x14ac:dyDescent="0.2">
      <c r="A878" s="20"/>
      <c r="B878" s="46"/>
      <c r="C878" s="21"/>
      <c r="D878" s="21"/>
      <c r="E878" s="21"/>
      <c r="F878" s="21"/>
      <c r="G878" s="21"/>
      <c r="H878" s="21"/>
      <c r="I878" s="21"/>
      <c r="J878" s="21"/>
      <c r="K878" s="21"/>
      <c r="L878" s="21"/>
      <c r="M878" s="21"/>
      <c r="N878" s="21"/>
      <c r="O878" s="21"/>
      <c r="P878" s="21"/>
      <c r="Q878" s="21"/>
      <c r="R878" s="21"/>
      <c r="S878" s="21"/>
      <c r="T878" s="21"/>
      <c r="U878" s="21"/>
      <c r="V878" s="21"/>
      <c r="W878" s="21"/>
      <c r="X878" s="21"/>
      <c r="Y878" s="21"/>
      <c r="Z878" s="22"/>
    </row>
    <row r="879" spans="1:26" x14ac:dyDescent="0.2">
      <c r="A879" s="20"/>
      <c r="B879" s="46"/>
      <c r="C879" s="21"/>
      <c r="D879" s="21"/>
      <c r="E879" s="21"/>
      <c r="F879" s="21"/>
      <c r="G879" s="21"/>
      <c r="H879" s="21"/>
      <c r="I879" s="21"/>
      <c r="J879" s="21"/>
      <c r="K879" s="21"/>
      <c r="L879" s="21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21"/>
      <c r="Y879" s="21"/>
      <c r="Z879" s="22"/>
    </row>
    <row r="880" spans="1:26" x14ac:dyDescent="0.2">
      <c r="A880" s="20"/>
      <c r="B880" s="46"/>
      <c r="C880" s="21"/>
      <c r="D880" s="21"/>
      <c r="E880" s="21"/>
      <c r="F880" s="21"/>
      <c r="G880" s="21"/>
      <c r="H880" s="21"/>
      <c r="I880" s="21"/>
      <c r="J880" s="21"/>
      <c r="K880" s="21"/>
      <c r="L880" s="21"/>
      <c r="M880" s="21"/>
      <c r="N880" s="21"/>
      <c r="O880" s="21"/>
      <c r="P880" s="21"/>
      <c r="Q880" s="21"/>
      <c r="R880" s="21"/>
      <c r="S880" s="21"/>
      <c r="T880" s="21"/>
      <c r="U880" s="21"/>
      <c r="V880" s="21"/>
      <c r="W880" s="21"/>
      <c r="X880" s="21"/>
      <c r="Y880" s="21"/>
      <c r="Z880" s="22"/>
    </row>
    <row r="881" spans="1:26" x14ac:dyDescent="0.2">
      <c r="A881" s="20"/>
      <c r="B881" s="46"/>
      <c r="C881" s="21"/>
      <c r="D881" s="21"/>
      <c r="E881" s="21"/>
      <c r="F881" s="21"/>
      <c r="G881" s="21"/>
      <c r="H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2"/>
    </row>
    <row r="882" spans="1:26" x14ac:dyDescent="0.2">
      <c r="A882" s="20"/>
      <c r="B882" s="46"/>
      <c r="C882" s="21"/>
      <c r="D882" s="21"/>
      <c r="E882" s="21"/>
      <c r="F882" s="21"/>
      <c r="G882" s="21"/>
      <c r="H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2"/>
    </row>
    <row r="883" spans="1:26" x14ac:dyDescent="0.2">
      <c r="A883" s="20"/>
      <c r="B883" s="46"/>
      <c r="C883" s="21"/>
      <c r="D883" s="21"/>
      <c r="E883" s="21"/>
      <c r="F883" s="21"/>
      <c r="G883" s="21"/>
      <c r="H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2"/>
    </row>
    <row r="884" spans="1:26" x14ac:dyDescent="0.2">
      <c r="A884" s="20"/>
      <c r="B884" s="46"/>
      <c r="C884" s="21"/>
      <c r="D884" s="21"/>
      <c r="E884" s="21"/>
      <c r="F884" s="21"/>
      <c r="G884" s="21"/>
      <c r="H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2"/>
    </row>
    <row r="885" spans="1:26" x14ac:dyDescent="0.2">
      <c r="A885" s="20"/>
      <c r="B885" s="46"/>
      <c r="C885" s="21"/>
      <c r="D885" s="21"/>
      <c r="E885" s="21"/>
      <c r="F885" s="21"/>
      <c r="G885" s="21"/>
      <c r="H885" s="21"/>
      <c r="I885" s="21"/>
      <c r="J885" s="21"/>
      <c r="K885" s="21"/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2"/>
    </row>
    <row r="886" spans="1:26" x14ac:dyDescent="0.2">
      <c r="A886" s="20"/>
      <c r="B886" s="46"/>
      <c r="C886" s="21"/>
      <c r="D886" s="21"/>
      <c r="E886" s="21"/>
      <c r="F886" s="21"/>
      <c r="G886" s="21"/>
      <c r="H886" s="21"/>
      <c r="I886" s="21"/>
      <c r="J886" s="21"/>
      <c r="K886" s="21"/>
      <c r="L886" s="21"/>
      <c r="M886" s="21"/>
      <c r="N886" s="21"/>
      <c r="O886" s="21"/>
      <c r="P886" s="21"/>
      <c r="Q886" s="21"/>
      <c r="R886" s="21"/>
      <c r="S886" s="21"/>
      <c r="T886" s="21"/>
      <c r="U886" s="21"/>
      <c r="V886" s="21"/>
      <c r="W886" s="21"/>
      <c r="X886" s="21"/>
      <c r="Y886" s="21"/>
      <c r="Z886" s="22"/>
    </row>
    <row r="887" spans="1:26" x14ac:dyDescent="0.2">
      <c r="A887" s="20"/>
      <c r="B887" s="46"/>
      <c r="C887" s="21"/>
      <c r="D887" s="21"/>
      <c r="E887" s="21"/>
      <c r="F887" s="21"/>
      <c r="G887" s="21"/>
      <c r="H887" s="21"/>
      <c r="I887" s="21"/>
      <c r="J887" s="21"/>
      <c r="K887" s="21"/>
      <c r="L887" s="21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21"/>
      <c r="Y887" s="21"/>
      <c r="Z887" s="22"/>
    </row>
    <row r="888" spans="1:26" x14ac:dyDescent="0.2">
      <c r="A888" s="20"/>
      <c r="B888" s="46"/>
      <c r="C888" s="21"/>
      <c r="D888" s="21"/>
      <c r="E888" s="21"/>
      <c r="F888" s="21"/>
      <c r="G888" s="21"/>
      <c r="H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2"/>
    </row>
    <row r="889" spans="1:26" x14ac:dyDescent="0.2">
      <c r="A889" s="20"/>
      <c r="B889" s="46"/>
      <c r="C889" s="21"/>
      <c r="D889" s="21"/>
      <c r="E889" s="21"/>
      <c r="F889" s="21"/>
      <c r="G889" s="21"/>
      <c r="H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2"/>
    </row>
    <row r="890" spans="1:26" x14ac:dyDescent="0.2">
      <c r="A890" s="20"/>
      <c r="B890" s="46"/>
      <c r="C890" s="21"/>
      <c r="D890" s="21"/>
      <c r="E890" s="21"/>
      <c r="F890" s="21"/>
      <c r="G890" s="21"/>
      <c r="H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2"/>
    </row>
    <row r="891" spans="1:26" x14ac:dyDescent="0.2">
      <c r="A891" s="20"/>
      <c r="B891" s="46"/>
      <c r="C891" s="21"/>
      <c r="D891" s="21"/>
      <c r="E891" s="21"/>
      <c r="F891" s="21"/>
      <c r="G891" s="21"/>
      <c r="H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2"/>
    </row>
    <row r="892" spans="1:26" x14ac:dyDescent="0.2">
      <c r="A892" s="20"/>
      <c r="B892" s="46"/>
      <c r="C892" s="21"/>
      <c r="D892" s="21"/>
      <c r="E892" s="21"/>
      <c r="F892" s="21"/>
      <c r="G892" s="21"/>
      <c r="H892" s="21"/>
      <c r="I892" s="21"/>
      <c r="J892" s="21"/>
      <c r="K892" s="21"/>
      <c r="L892" s="21"/>
      <c r="M892" s="21"/>
      <c r="N892" s="21"/>
      <c r="O892" s="21"/>
      <c r="P892" s="21"/>
      <c r="Q892" s="21"/>
      <c r="R892" s="21"/>
      <c r="S892" s="21"/>
      <c r="T892" s="21"/>
      <c r="U892" s="21"/>
      <c r="V892" s="21"/>
      <c r="W892" s="21"/>
      <c r="X892" s="21"/>
      <c r="Y892" s="21"/>
      <c r="Z892" s="22"/>
    </row>
    <row r="893" spans="1:26" x14ac:dyDescent="0.2">
      <c r="A893" s="20"/>
      <c r="B893" s="46"/>
      <c r="C893" s="21"/>
      <c r="D893" s="21"/>
      <c r="E893" s="21"/>
      <c r="F893" s="21"/>
      <c r="G893" s="21"/>
      <c r="H893" s="21"/>
      <c r="I893" s="21"/>
      <c r="J893" s="21"/>
      <c r="K893" s="21"/>
      <c r="L893" s="21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21"/>
      <c r="Y893" s="21"/>
      <c r="Z893" s="22"/>
    </row>
    <row r="894" spans="1:26" x14ac:dyDescent="0.2">
      <c r="A894" s="20"/>
      <c r="B894" s="46"/>
      <c r="C894" s="21"/>
      <c r="D894" s="21"/>
      <c r="E894" s="21"/>
      <c r="F894" s="21"/>
      <c r="G894" s="21"/>
      <c r="H894" s="21"/>
      <c r="I894" s="21"/>
      <c r="J894" s="21"/>
      <c r="K894" s="21"/>
      <c r="L894" s="21"/>
      <c r="M894" s="21"/>
      <c r="N894" s="21"/>
      <c r="O894" s="21"/>
      <c r="P894" s="21"/>
      <c r="Q894" s="21"/>
      <c r="R894" s="21"/>
      <c r="S894" s="21"/>
      <c r="T894" s="21"/>
      <c r="U894" s="21"/>
      <c r="V894" s="21"/>
      <c r="W894" s="21"/>
      <c r="X894" s="21"/>
      <c r="Y894" s="21"/>
      <c r="Z894" s="22"/>
    </row>
    <row r="895" spans="1:26" x14ac:dyDescent="0.2">
      <c r="A895" s="20"/>
      <c r="B895" s="46"/>
      <c r="C895" s="21"/>
      <c r="D895" s="21"/>
      <c r="E895" s="21"/>
      <c r="F895" s="21"/>
      <c r="G895" s="21"/>
      <c r="H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2"/>
    </row>
    <row r="896" spans="1:26" x14ac:dyDescent="0.2">
      <c r="A896" s="20"/>
      <c r="B896" s="46"/>
      <c r="C896" s="21"/>
      <c r="D896" s="21"/>
      <c r="E896" s="21"/>
      <c r="F896" s="21"/>
      <c r="G896" s="21"/>
      <c r="H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2"/>
    </row>
    <row r="897" spans="1:26" x14ac:dyDescent="0.2">
      <c r="A897" s="20"/>
      <c r="B897" s="46"/>
      <c r="C897" s="21"/>
      <c r="D897" s="21"/>
      <c r="E897" s="21"/>
      <c r="F897" s="21"/>
      <c r="G897" s="21"/>
      <c r="H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2"/>
    </row>
    <row r="898" spans="1:26" x14ac:dyDescent="0.2">
      <c r="A898" s="20"/>
      <c r="B898" s="46"/>
      <c r="C898" s="21"/>
      <c r="D898" s="21"/>
      <c r="E898" s="21"/>
      <c r="F898" s="21"/>
      <c r="G898" s="21"/>
      <c r="H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2"/>
    </row>
    <row r="899" spans="1:26" x14ac:dyDescent="0.2">
      <c r="A899" s="20"/>
      <c r="B899" s="46"/>
      <c r="C899" s="21"/>
      <c r="D899" s="21"/>
      <c r="E899" s="21"/>
      <c r="F899" s="21"/>
      <c r="G899" s="21"/>
      <c r="H899" s="21"/>
      <c r="I899" s="21"/>
      <c r="J899" s="21"/>
      <c r="K899" s="21"/>
      <c r="L899" s="21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21"/>
      <c r="Y899" s="21"/>
      <c r="Z899" s="22"/>
    </row>
    <row r="900" spans="1:26" x14ac:dyDescent="0.2">
      <c r="A900" s="20"/>
      <c r="B900" s="46"/>
      <c r="C900" s="21"/>
      <c r="D900" s="21"/>
      <c r="E900" s="21"/>
      <c r="F900" s="21"/>
      <c r="G900" s="21"/>
      <c r="H900" s="21"/>
      <c r="I900" s="21"/>
      <c r="J900" s="21"/>
      <c r="K900" s="21"/>
      <c r="L900" s="21"/>
      <c r="M900" s="21"/>
      <c r="N900" s="21"/>
      <c r="O900" s="21"/>
      <c r="P900" s="21"/>
      <c r="Q900" s="21"/>
      <c r="R900" s="21"/>
      <c r="S900" s="21"/>
      <c r="T900" s="21"/>
      <c r="U900" s="21"/>
      <c r="V900" s="21"/>
      <c r="W900" s="21"/>
      <c r="X900" s="21"/>
      <c r="Y900" s="21"/>
      <c r="Z900" s="22"/>
    </row>
    <row r="901" spans="1:26" x14ac:dyDescent="0.2">
      <c r="A901" s="20"/>
      <c r="B901" s="46"/>
      <c r="C901" s="21"/>
      <c r="D901" s="21"/>
      <c r="E901" s="21"/>
      <c r="F901" s="21"/>
      <c r="G901" s="21"/>
      <c r="H901" s="21"/>
      <c r="I901" s="21"/>
      <c r="J901" s="21"/>
      <c r="K901" s="21"/>
      <c r="L901" s="21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21"/>
      <c r="Y901" s="21"/>
      <c r="Z901" s="22"/>
    </row>
    <row r="902" spans="1:26" x14ac:dyDescent="0.2">
      <c r="A902" s="20"/>
      <c r="B902" s="46"/>
      <c r="C902" s="21"/>
      <c r="D902" s="21"/>
      <c r="E902" s="21"/>
      <c r="F902" s="21"/>
      <c r="G902" s="21"/>
      <c r="H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2"/>
    </row>
    <row r="903" spans="1:26" x14ac:dyDescent="0.2">
      <c r="A903" s="20"/>
      <c r="B903" s="46"/>
      <c r="C903" s="21"/>
      <c r="D903" s="21"/>
      <c r="E903" s="21"/>
      <c r="F903" s="21"/>
      <c r="G903" s="21"/>
      <c r="H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2"/>
    </row>
    <row r="904" spans="1:26" x14ac:dyDescent="0.2">
      <c r="A904" s="20"/>
      <c r="B904" s="46"/>
      <c r="C904" s="21"/>
      <c r="D904" s="21"/>
      <c r="E904" s="21"/>
      <c r="F904" s="21"/>
      <c r="G904" s="21"/>
      <c r="H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2"/>
    </row>
    <row r="905" spans="1:26" x14ac:dyDescent="0.2">
      <c r="A905" s="20"/>
      <c r="B905" s="46"/>
      <c r="C905" s="21"/>
      <c r="D905" s="21"/>
      <c r="E905" s="21"/>
      <c r="F905" s="21"/>
      <c r="G905" s="21"/>
      <c r="H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2"/>
    </row>
    <row r="906" spans="1:26" x14ac:dyDescent="0.2">
      <c r="A906" s="20"/>
      <c r="B906" s="46"/>
      <c r="C906" s="21"/>
      <c r="D906" s="21"/>
      <c r="E906" s="21"/>
      <c r="F906" s="21"/>
      <c r="G906" s="21"/>
      <c r="H906" s="21"/>
      <c r="I906" s="21"/>
      <c r="J906" s="21"/>
      <c r="K906" s="21"/>
      <c r="L906" s="21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21"/>
      <c r="Y906" s="21"/>
      <c r="Z906" s="22"/>
    </row>
    <row r="907" spans="1:26" x14ac:dyDescent="0.2">
      <c r="A907" s="20"/>
      <c r="B907" s="46"/>
      <c r="C907" s="21"/>
      <c r="D907" s="21"/>
      <c r="E907" s="21"/>
      <c r="F907" s="21"/>
      <c r="G907" s="21"/>
      <c r="H907" s="21"/>
      <c r="I907" s="21"/>
      <c r="J907" s="21"/>
      <c r="K907" s="21"/>
      <c r="L907" s="21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21"/>
      <c r="Y907" s="21"/>
      <c r="Z907" s="22"/>
    </row>
    <row r="908" spans="1:26" x14ac:dyDescent="0.2">
      <c r="A908" s="20"/>
      <c r="B908" s="46"/>
      <c r="C908" s="21"/>
      <c r="D908" s="21"/>
      <c r="E908" s="21"/>
      <c r="F908" s="21"/>
      <c r="G908" s="21"/>
      <c r="H908" s="21"/>
      <c r="I908" s="21"/>
      <c r="J908" s="21"/>
      <c r="K908" s="21"/>
      <c r="L908" s="21"/>
      <c r="M908" s="21"/>
      <c r="N908" s="21"/>
      <c r="O908" s="21"/>
      <c r="P908" s="21"/>
      <c r="Q908" s="21"/>
      <c r="R908" s="21"/>
      <c r="S908" s="21"/>
      <c r="T908" s="21"/>
      <c r="U908" s="21"/>
      <c r="V908" s="21"/>
      <c r="W908" s="21"/>
      <c r="X908" s="21"/>
      <c r="Y908" s="21"/>
      <c r="Z908" s="22"/>
    </row>
    <row r="909" spans="1:26" x14ac:dyDescent="0.2">
      <c r="A909" s="20"/>
      <c r="B909" s="46"/>
      <c r="C909" s="21"/>
      <c r="D909" s="21"/>
      <c r="E909" s="21"/>
      <c r="F909" s="21"/>
      <c r="G909" s="21"/>
      <c r="H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2"/>
    </row>
    <row r="910" spans="1:26" x14ac:dyDescent="0.2">
      <c r="A910" s="20"/>
      <c r="B910" s="46"/>
      <c r="C910" s="21"/>
      <c r="D910" s="21"/>
      <c r="E910" s="21"/>
      <c r="F910" s="21"/>
      <c r="G910" s="21"/>
      <c r="H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2"/>
    </row>
    <row r="911" spans="1:26" x14ac:dyDescent="0.2">
      <c r="A911" s="20"/>
      <c r="B911" s="46"/>
      <c r="C911" s="21"/>
      <c r="D911" s="21"/>
      <c r="E911" s="21"/>
      <c r="F911" s="21"/>
      <c r="G911" s="21"/>
      <c r="H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2"/>
    </row>
    <row r="912" spans="1:26" x14ac:dyDescent="0.2">
      <c r="A912" s="20"/>
      <c r="B912" s="46"/>
      <c r="C912" s="21"/>
      <c r="D912" s="21"/>
      <c r="E912" s="21"/>
      <c r="F912" s="21"/>
      <c r="G912" s="21"/>
      <c r="H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2"/>
    </row>
    <row r="913" spans="1:26" x14ac:dyDescent="0.2">
      <c r="A913" s="20"/>
      <c r="B913" s="46"/>
      <c r="C913" s="21"/>
      <c r="D913" s="21"/>
      <c r="E913" s="21"/>
      <c r="F913" s="21"/>
      <c r="G913" s="21"/>
      <c r="H913" s="21"/>
      <c r="I913" s="21"/>
      <c r="J913" s="21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2"/>
    </row>
    <row r="914" spans="1:26" x14ac:dyDescent="0.2">
      <c r="A914" s="20"/>
      <c r="B914" s="46"/>
      <c r="C914" s="21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2"/>
    </row>
    <row r="915" spans="1:26" x14ac:dyDescent="0.2">
      <c r="A915" s="20"/>
      <c r="B915" s="46"/>
      <c r="C915" s="21"/>
      <c r="D915" s="21"/>
      <c r="E915" s="21"/>
      <c r="F915" s="21"/>
      <c r="G915" s="21"/>
      <c r="H915" s="21"/>
      <c r="I915" s="21"/>
      <c r="J915" s="21"/>
      <c r="K915" s="21"/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2"/>
    </row>
    <row r="916" spans="1:26" x14ac:dyDescent="0.2">
      <c r="A916" s="20"/>
      <c r="B916" s="46"/>
      <c r="C916" s="21"/>
      <c r="D916" s="21"/>
      <c r="E916" s="21"/>
      <c r="F916" s="21"/>
      <c r="G916" s="21"/>
      <c r="H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2"/>
    </row>
    <row r="917" spans="1:26" x14ac:dyDescent="0.2">
      <c r="A917" s="20"/>
      <c r="B917" s="46"/>
      <c r="C917" s="21"/>
      <c r="D917" s="21"/>
      <c r="E917" s="21"/>
      <c r="F917" s="21"/>
      <c r="G917" s="21"/>
      <c r="H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2"/>
    </row>
    <row r="918" spans="1:26" x14ac:dyDescent="0.2">
      <c r="A918" s="20"/>
      <c r="B918" s="46"/>
      <c r="C918" s="21"/>
      <c r="D918" s="21"/>
      <c r="E918" s="21"/>
      <c r="F918" s="21"/>
      <c r="G918" s="21"/>
      <c r="H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2"/>
    </row>
    <row r="919" spans="1:26" x14ac:dyDescent="0.2">
      <c r="A919" s="20"/>
      <c r="B919" s="46"/>
      <c r="C919" s="21"/>
      <c r="D919" s="21"/>
      <c r="E919" s="21"/>
      <c r="F919" s="21"/>
      <c r="G919" s="21"/>
      <c r="H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2"/>
    </row>
    <row r="920" spans="1:26" x14ac:dyDescent="0.2">
      <c r="A920" s="20"/>
      <c r="B920" s="46"/>
      <c r="C920" s="21"/>
      <c r="D920" s="21"/>
      <c r="E920" s="21"/>
      <c r="F920" s="21"/>
      <c r="G920" s="21"/>
      <c r="H920" s="21"/>
      <c r="I920" s="21"/>
      <c r="J920" s="21"/>
      <c r="K920" s="21"/>
      <c r="L920" s="21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21"/>
      <c r="Y920" s="21"/>
      <c r="Z920" s="22"/>
    </row>
    <row r="921" spans="1:26" x14ac:dyDescent="0.2">
      <c r="A921" s="20"/>
      <c r="B921" s="46"/>
      <c r="C921" s="21"/>
      <c r="D921" s="21"/>
      <c r="E921" s="21"/>
      <c r="F921" s="21"/>
      <c r="G921" s="21"/>
      <c r="H921" s="21"/>
      <c r="I921" s="21"/>
      <c r="J921" s="21"/>
      <c r="K921" s="21"/>
      <c r="L921" s="21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21"/>
      <c r="Y921" s="21"/>
      <c r="Z921" s="22"/>
    </row>
    <row r="922" spans="1:26" x14ac:dyDescent="0.2">
      <c r="A922" s="20"/>
      <c r="B922" s="46"/>
      <c r="C922" s="21"/>
      <c r="D922" s="21"/>
      <c r="E922" s="21"/>
      <c r="F922" s="21"/>
      <c r="G922" s="21"/>
      <c r="H922" s="21"/>
      <c r="I922" s="21"/>
      <c r="J922" s="21"/>
      <c r="K922" s="21"/>
      <c r="L922" s="21"/>
      <c r="M922" s="21"/>
      <c r="N922" s="21"/>
      <c r="O922" s="21"/>
      <c r="P922" s="21"/>
      <c r="Q922" s="21"/>
      <c r="R922" s="21"/>
      <c r="S922" s="21"/>
      <c r="T922" s="21"/>
      <c r="U922" s="21"/>
      <c r="V922" s="21"/>
      <c r="W922" s="21"/>
      <c r="X922" s="21"/>
      <c r="Y922" s="21"/>
      <c r="Z922" s="22"/>
    </row>
    <row r="923" spans="1:26" x14ac:dyDescent="0.2">
      <c r="A923" s="20"/>
      <c r="B923" s="46"/>
      <c r="C923" s="21"/>
      <c r="D923" s="21"/>
      <c r="E923" s="21"/>
      <c r="F923" s="21"/>
      <c r="G923" s="21"/>
      <c r="H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2"/>
    </row>
    <row r="924" spans="1:26" x14ac:dyDescent="0.2">
      <c r="A924" s="20"/>
      <c r="B924" s="46"/>
      <c r="C924" s="21"/>
      <c r="D924" s="21"/>
      <c r="E924" s="21"/>
      <c r="F924" s="21"/>
      <c r="G924" s="21"/>
      <c r="H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2"/>
    </row>
    <row r="925" spans="1:26" x14ac:dyDescent="0.2">
      <c r="A925" s="20"/>
      <c r="B925" s="46"/>
      <c r="C925" s="21"/>
      <c r="D925" s="21"/>
      <c r="E925" s="21"/>
      <c r="F925" s="21"/>
      <c r="G925" s="21"/>
      <c r="H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2"/>
    </row>
    <row r="926" spans="1:26" x14ac:dyDescent="0.2">
      <c r="A926" s="20"/>
      <c r="B926" s="46"/>
      <c r="C926" s="21"/>
      <c r="D926" s="21"/>
      <c r="E926" s="21"/>
      <c r="F926" s="21"/>
      <c r="G926" s="21"/>
      <c r="H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2"/>
    </row>
    <row r="927" spans="1:26" x14ac:dyDescent="0.2">
      <c r="A927" s="20"/>
      <c r="B927" s="46"/>
      <c r="C927" s="21"/>
      <c r="D927" s="21"/>
      <c r="E927" s="21"/>
      <c r="F927" s="21"/>
      <c r="G927" s="21"/>
      <c r="H927" s="21"/>
      <c r="I927" s="21"/>
      <c r="J927" s="21"/>
      <c r="K927" s="21"/>
      <c r="L927" s="21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21"/>
      <c r="Y927" s="21"/>
      <c r="Z927" s="22"/>
    </row>
    <row r="928" spans="1:26" x14ac:dyDescent="0.2">
      <c r="A928" s="20"/>
      <c r="B928" s="46"/>
      <c r="C928" s="21"/>
      <c r="D928" s="21"/>
      <c r="E928" s="21"/>
      <c r="F928" s="21"/>
      <c r="G928" s="21"/>
      <c r="H928" s="21"/>
      <c r="I928" s="21"/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2"/>
    </row>
    <row r="929" spans="1:26" x14ac:dyDescent="0.2">
      <c r="A929" s="20"/>
      <c r="B929" s="46"/>
      <c r="C929" s="21"/>
      <c r="D929" s="21"/>
      <c r="E929" s="21"/>
      <c r="F929" s="21"/>
      <c r="G929" s="21"/>
      <c r="H929" s="21"/>
      <c r="I929" s="21"/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2"/>
    </row>
    <row r="930" spans="1:26" x14ac:dyDescent="0.2">
      <c r="A930" s="20"/>
      <c r="B930" s="46"/>
      <c r="C930" s="21"/>
      <c r="D930" s="21"/>
      <c r="E930" s="21"/>
      <c r="F930" s="21"/>
      <c r="G930" s="21"/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2"/>
    </row>
    <row r="931" spans="1:26" x14ac:dyDescent="0.2">
      <c r="A931" s="20"/>
      <c r="B931" s="46"/>
      <c r="C931" s="21"/>
      <c r="D931" s="21"/>
      <c r="E931" s="21"/>
      <c r="F931" s="21"/>
      <c r="G931" s="21"/>
      <c r="H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2"/>
    </row>
    <row r="932" spans="1:26" x14ac:dyDescent="0.2">
      <c r="A932" s="20"/>
      <c r="B932" s="46"/>
      <c r="C932" s="21"/>
      <c r="D932" s="21"/>
      <c r="E932" s="21"/>
      <c r="F932" s="21"/>
      <c r="G932" s="21"/>
      <c r="H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2"/>
    </row>
    <row r="933" spans="1:26" x14ac:dyDescent="0.2">
      <c r="A933" s="20"/>
      <c r="B933" s="46"/>
      <c r="C933" s="21"/>
      <c r="D933" s="21"/>
      <c r="E933" s="21"/>
      <c r="F933" s="21"/>
      <c r="G933" s="21"/>
      <c r="H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2"/>
    </row>
    <row r="934" spans="1:26" x14ac:dyDescent="0.2">
      <c r="A934" s="20"/>
      <c r="B934" s="46"/>
      <c r="C934" s="21"/>
      <c r="D934" s="21"/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2"/>
    </row>
    <row r="935" spans="1:26" x14ac:dyDescent="0.2">
      <c r="A935" s="20"/>
      <c r="B935" s="46"/>
      <c r="C935" s="21"/>
      <c r="D935" s="21"/>
      <c r="E935" s="21"/>
      <c r="F935" s="21"/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2"/>
    </row>
    <row r="936" spans="1:26" x14ac:dyDescent="0.2">
      <c r="A936" s="20"/>
      <c r="B936" s="46"/>
      <c r="C936" s="21"/>
      <c r="D936" s="21"/>
      <c r="E936" s="21"/>
      <c r="F936" s="21"/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2"/>
    </row>
    <row r="937" spans="1:26" x14ac:dyDescent="0.2">
      <c r="A937" s="20"/>
      <c r="B937" s="46"/>
      <c r="C937" s="21"/>
      <c r="D937" s="21"/>
      <c r="E937" s="21"/>
      <c r="F937" s="21"/>
      <c r="G937" s="21"/>
      <c r="H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2"/>
    </row>
    <row r="938" spans="1:26" x14ac:dyDescent="0.2">
      <c r="A938" s="20"/>
      <c r="B938" s="46"/>
      <c r="C938" s="21"/>
      <c r="D938" s="21"/>
      <c r="E938" s="21"/>
      <c r="F938" s="21"/>
      <c r="G938" s="21"/>
      <c r="H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2"/>
    </row>
    <row r="939" spans="1:26" x14ac:dyDescent="0.2">
      <c r="A939" s="20"/>
      <c r="B939" s="46"/>
      <c r="C939" s="21"/>
      <c r="D939" s="21"/>
      <c r="E939" s="21"/>
      <c r="F939" s="21"/>
      <c r="G939" s="21"/>
      <c r="H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2"/>
    </row>
    <row r="940" spans="1:26" x14ac:dyDescent="0.2">
      <c r="A940" s="20"/>
      <c r="B940" s="46"/>
      <c r="C940" s="21"/>
      <c r="D940" s="21"/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2"/>
    </row>
    <row r="941" spans="1:26" x14ac:dyDescent="0.2">
      <c r="A941" s="20"/>
      <c r="B941" s="46"/>
      <c r="C941" s="21"/>
      <c r="D941" s="21"/>
      <c r="E941" s="21"/>
      <c r="F941" s="21"/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2"/>
    </row>
    <row r="942" spans="1:26" x14ac:dyDescent="0.2">
      <c r="A942" s="20"/>
      <c r="B942" s="46"/>
      <c r="C942" s="21"/>
      <c r="D942" s="21"/>
      <c r="E942" s="21"/>
      <c r="F942" s="21"/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2"/>
    </row>
    <row r="943" spans="1:26" x14ac:dyDescent="0.2">
      <c r="A943" s="20"/>
      <c r="B943" s="46"/>
      <c r="C943" s="21"/>
      <c r="D943" s="21"/>
      <c r="E943" s="21"/>
      <c r="F943" s="21"/>
      <c r="G943" s="21"/>
      <c r="H943" s="21"/>
      <c r="I943" s="21"/>
      <c r="J943" s="21"/>
      <c r="K943" s="21"/>
      <c r="L943" s="21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21"/>
      <c r="Y943" s="21"/>
      <c r="Z943" s="22"/>
    </row>
    <row r="944" spans="1:26" x14ac:dyDescent="0.2">
      <c r="A944" s="20"/>
      <c r="B944" s="46"/>
      <c r="C944" s="21"/>
      <c r="D944" s="21"/>
      <c r="E944" s="21"/>
      <c r="F944" s="21"/>
      <c r="G944" s="21"/>
      <c r="H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2"/>
    </row>
    <row r="945" spans="1:26" x14ac:dyDescent="0.2">
      <c r="A945" s="20"/>
      <c r="B945" s="46"/>
      <c r="C945" s="21"/>
      <c r="D945" s="21"/>
      <c r="E945" s="21"/>
      <c r="F945" s="21"/>
      <c r="G945" s="21"/>
      <c r="H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2"/>
    </row>
    <row r="946" spans="1:26" x14ac:dyDescent="0.2">
      <c r="A946" s="20"/>
      <c r="B946" s="46"/>
      <c r="C946" s="21"/>
      <c r="D946" s="21"/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2"/>
    </row>
    <row r="947" spans="1:26" x14ac:dyDescent="0.2">
      <c r="A947" s="20"/>
      <c r="B947" s="46"/>
      <c r="C947" s="21"/>
      <c r="D947" s="21"/>
      <c r="E947" s="21"/>
      <c r="F947" s="21"/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2"/>
    </row>
    <row r="948" spans="1:26" x14ac:dyDescent="0.2">
      <c r="A948" s="20"/>
      <c r="B948" s="46"/>
      <c r="C948" s="21"/>
      <c r="D948" s="21"/>
      <c r="E948" s="21"/>
      <c r="F948" s="21"/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2"/>
    </row>
    <row r="949" spans="1:26" x14ac:dyDescent="0.2">
      <c r="A949" s="20"/>
      <c r="B949" s="46"/>
      <c r="C949" s="21"/>
      <c r="D949" s="21"/>
      <c r="E949" s="21"/>
      <c r="F949" s="21"/>
      <c r="G949" s="21"/>
      <c r="H949" s="21"/>
      <c r="I949" s="21"/>
      <c r="J949" s="21"/>
      <c r="K949" s="21"/>
      <c r="L949" s="21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21"/>
      <c r="Y949" s="21"/>
      <c r="Z949" s="22"/>
    </row>
    <row r="950" spans="1:26" x14ac:dyDescent="0.2">
      <c r="A950" s="20"/>
      <c r="B950" s="46"/>
      <c r="C950" s="21"/>
      <c r="D950" s="21"/>
      <c r="E950" s="21"/>
      <c r="F950" s="21"/>
      <c r="G950" s="21"/>
      <c r="H950" s="21"/>
      <c r="I950" s="21"/>
      <c r="J950" s="21"/>
      <c r="K950" s="21"/>
      <c r="L950" s="21"/>
      <c r="M950" s="21"/>
      <c r="N950" s="21"/>
      <c r="O950" s="21"/>
      <c r="P950" s="21"/>
      <c r="Q950" s="21"/>
      <c r="R950" s="21"/>
      <c r="S950" s="21"/>
      <c r="T950" s="21"/>
      <c r="U950" s="21"/>
      <c r="V950" s="21"/>
      <c r="W950" s="21"/>
      <c r="X950" s="21"/>
      <c r="Y950" s="21"/>
      <c r="Z950" s="22"/>
    </row>
    <row r="951" spans="1:26" x14ac:dyDescent="0.2">
      <c r="A951" s="20"/>
      <c r="B951" s="46"/>
      <c r="C951" s="21"/>
      <c r="D951" s="21"/>
      <c r="E951" s="21"/>
      <c r="F951" s="21"/>
      <c r="G951" s="21"/>
      <c r="H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2"/>
    </row>
    <row r="952" spans="1:26" x14ac:dyDescent="0.2">
      <c r="A952" s="20"/>
      <c r="B952" s="46"/>
      <c r="C952" s="21"/>
      <c r="D952" s="21"/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2"/>
    </row>
    <row r="953" spans="1:26" x14ac:dyDescent="0.2">
      <c r="A953" s="20"/>
      <c r="B953" s="46"/>
      <c r="C953" s="21"/>
      <c r="D953" s="21"/>
      <c r="E953" s="21"/>
      <c r="F953" s="21"/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2"/>
    </row>
    <row r="954" spans="1:26" x14ac:dyDescent="0.2">
      <c r="A954" s="20"/>
      <c r="B954" s="46"/>
      <c r="C954" s="21"/>
      <c r="D954" s="21"/>
      <c r="E954" s="21"/>
      <c r="F954" s="21"/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2"/>
    </row>
    <row r="955" spans="1:26" x14ac:dyDescent="0.2">
      <c r="A955" s="20"/>
      <c r="B955" s="46"/>
      <c r="C955" s="21"/>
      <c r="D955" s="21"/>
      <c r="E955" s="21"/>
      <c r="F955" s="21"/>
      <c r="G955" s="21"/>
      <c r="H955" s="21"/>
      <c r="I955" s="21"/>
      <c r="J955" s="21"/>
      <c r="K955" s="21"/>
      <c r="L955" s="21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21"/>
      <c r="Y955" s="21"/>
      <c r="Z955" s="22"/>
    </row>
    <row r="956" spans="1:26" x14ac:dyDescent="0.2">
      <c r="A956" s="20"/>
      <c r="B956" s="46"/>
      <c r="C956" s="21"/>
      <c r="D956" s="21"/>
      <c r="E956" s="21"/>
      <c r="F956" s="21"/>
      <c r="G956" s="21"/>
      <c r="H956" s="21"/>
      <c r="I956" s="21"/>
      <c r="J956" s="21"/>
      <c r="K956" s="21"/>
      <c r="L956" s="21"/>
      <c r="M956" s="21"/>
      <c r="N956" s="21"/>
      <c r="O956" s="21"/>
      <c r="P956" s="21"/>
      <c r="Q956" s="21"/>
      <c r="R956" s="21"/>
      <c r="S956" s="21"/>
      <c r="T956" s="21"/>
      <c r="U956" s="21"/>
      <c r="V956" s="21"/>
      <c r="W956" s="21"/>
      <c r="X956" s="21"/>
      <c r="Y956" s="21"/>
      <c r="Z956" s="22"/>
    </row>
    <row r="957" spans="1:26" x14ac:dyDescent="0.2">
      <c r="A957" s="20"/>
      <c r="B957" s="46"/>
      <c r="C957" s="21"/>
      <c r="D957" s="21"/>
      <c r="E957" s="21"/>
      <c r="F957" s="21"/>
      <c r="G957" s="21"/>
      <c r="H957" s="21"/>
      <c r="I957" s="21"/>
      <c r="J957" s="21"/>
      <c r="K957" s="21"/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2"/>
    </row>
    <row r="958" spans="1:26" x14ac:dyDescent="0.2">
      <c r="A958" s="20"/>
      <c r="B958" s="46"/>
      <c r="C958" s="21"/>
      <c r="D958" s="21"/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2"/>
    </row>
    <row r="959" spans="1:26" x14ac:dyDescent="0.2">
      <c r="A959" s="20"/>
      <c r="B959" s="46"/>
      <c r="C959" s="21"/>
      <c r="D959" s="21"/>
      <c r="E959" s="21"/>
      <c r="F959" s="21"/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2"/>
    </row>
    <row r="960" spans="1:26" x14ac:dyDescent="0.2">
      <c r="A960" s="20"/>
      <c r="B960" s="46"/>
      <c r="C960" s="21"/>
      <c r="D960" s="21"/>
      <c r="E960" s="21"/>
      <c r="F960" s="21"/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2"/>
    </row>
    <row r="961" spans="1:26" x14ac:dyDescent="0.2">
      <c r="A961" s="20"/>
      <c r="B961" s="46"/>
      <c r="C961" s="21"/>
      <c r="D961" s="21"/>
      <c r="E961" s="21"/>
      <c r="F961" s="21"/>
      <c r="G961" s="21"/>
      <c r="H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2"/>
    </row>
    <row r="962" spans="1:26" x14ac:dyDescent="0.2">
      <c r="A962" s="20"/>
      <c r="B962" s="46"/>
      <c r="C962" s="21"/>
      <c r="D962" s="21"/>
      <c r="E962" s="21"/>
      <c r="F962" s="21"/>
      <c r="G962" s="21"/>
      <c r="H962" s="21"/>
      <c r="I962" s="21"/>
      <c r="J962" s="21"/>
      <c r="K962" s="21"/>
      <c r="L962" s="21"/>
      <c r="M962" s="21"/>
      <c r="N962" s="21"/>
      <c r="O962" s="21"/>
      <c r="P962" s="21"/>
      <c r="Q962" s="21"/>
      <c r="R962" s="21"/>
      <c r="S962" s="21"/>
      <c r="T962" s="21"/>
      <c r="U962" s="21"/>
      <c r="V962" s="21"/>
      <c r="W962" s="21"/>
      <c r="X962" s="21"/>
      <c r="Y962" s="21"/>
      <c r="Z962" s="22"/>
    </row>
    <row r="963" spans="1:26" x14ac:dyDescent="0.2">
      <c r="A963" s="20"/>
      <c r="B963" s="46"/>
      <c r="C963" s="21"/>
      <c r="D963" s="21"/>
      <c r="E963" s="21"/>
      <c r="F963" s="21"/>
      <c r="G963" s="21"/>
      <c r="H963" s="21"/>
      <c r="I963" s="21"/>
      <c r="J963" s="21"/>
      <c r="K963" s="21"/>
      <c r="L963" s="21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21"/>
      <c r="Y963" s="21"/>
      <c r="Z963" s="22"/>
    </row>
    <row r="964" spans="1:26" x14ac:dyDescent="0.2">
      <c r="A964" s="20"/>
      <c r="B964" s="46"/>
      <c r="C964" s="21"/>
      <c r="D964" s="21"/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2"/>
    </row>
    <row r="965" spans="1:26" x14ac:dyDescent="0.2">
      <c r="A965" s="20"/>
      <c r="B965" s="46"/>
      <c r="C965" s="21"/>
      <c r="D965" s="21"/>
      <c r="E965" s="21"/>
      <c r="F965" s="21"/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2"/>
    </row>
    <row r="966" spans="1:26" x14ac:dyDescent="0.2">
      <c r="A966" s="20"/>
      <c r="B966" s="46"/>
      <c r="C966" s="21"/>
      <c r="D966" s="21"/>
      <c r="E966" s="21"/>
      <c r="F966" s="21"/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2"/>
    </row>
    <row r="967" spans="1:26" x14ac:dyDescent="0.2">
      <c r="A967" s="20"/>
      <c r="B967" s="46"/>
      <c r="C967" s="21"/>
      <c r="D967" s="21"/>
      <c r="E967" s="21"/>
      <c r="F967" s="21"/>
      <c r="G967" s="21"/>
      <c r="H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2"/>
    </row>
    <row r="968" spans="1:26" x14ac:dyDescent="0.2">
      <c r="A968" s="20"/>
      <c r="B968" s="46"/>
      <c r="C968" s="21"/>
      <c r="D968" s="21"/>
      <c r="E968" s="21"/>
      <c r="F968" s="21"/>
      <c r="G968" s="21"/>
      <c r="H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2"/>
    </row>
    <row r="969" spans="1:26" x14ac:dyDescent="0.2">
      <c r="A969" s="20"/>
      <c r="B969" s="46"/>
      <c r="C969" s="21"/>
      <c r="D969" s="21"/>
      <c r="E969" s="21"/>
      <c r="F969" s="21"/>
      <c r="G969" s="21"/>
      <c r="H969" s="21"/>
      <c r="I969" s="21"/>
      <c r="J969" s="21"/>
      <c r="K969" s="21"/>
      <c r="L969" s="21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21"/>
      <c r="Y969" s="21"/>
      <c r="Z969" s="22"/>
    </row>
    <row r="970" spans="1:26" x14ac:dyDescent="0.2">
      <c r="A970" s="20"/>
      <c r="B970" s="46"/>
      <c r="C970" s="21"/>
      <c r="D970" s="21"/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2"/>
    </row>
    <row r="971" spans="1:26" x14ac:dyDescent="0.2">
      <c r="A971" s="20"/>
      <c r="B971" s="46"/>
      <c r="C971" s="21"/>
      <c r="D971" s="21"/>
      <c r="E971" s="21"/>
      <c r="F971" s="21"/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2"/>
    </row>
    <row r="972" spans="1:26" x14ac:dyDescent="0.2">
      <c r="A972" s="20"/>
      <c r="B972" s="46"/>
      <c r="C972" s="21"/>
      <c r="D972" s="21"/>
      <c r="E972" s="21"/>
      <c r="F972" s="21"/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2"/>
    </row>
    <row r="973" spans="1:26" x14ac:dyDescent="0.2">
      <c r="A973" s="20"/>
      <c r="B973" s="46"/>
      <c r="C973" s="21"/>
      <c r="D973" s="21"/>
      <c r="E973" s="21"/>
      <c r="F973" s="21"/>
      <c r="G973" s="21"/>
      <c r="H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2"/>
    </row>
    <row r="974" spans="1:26" x14ac:dyDescent="0.2">
      <c r="A974" s="20"/>
      <c r="B974" s="46"/>
      <c r="C974" s="21"/>
      <c r="D974" s="21"/>
      <c r="E974" s="21"/>
      <c r="F974" s="21"/>
      <c r="G974" s="21"/>
      <c r="H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2"/>
    </row>
    <row r="975" spans="1:26" x14ac:dyDescent="0.2">
      <c r="A975" s="20"/>
      <c r="B975" s="46"/>
      <c r="C975" s="21"/>
      <c r="D975" s="21"/>
      <c r="E975" s="21"/>
      <c r="F975" s="21"/>
      <c r="G975" s="21"/>
      <c r="H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2"/>
    </row>
    <row r="976" spans="1:26" x14ac:dyDescent="0.2">
      <c r="A976" s="20"/>
      <c r="B976" s="46"/>
      <c r="C976" s="21"/>
      <c r="D976" s="21"/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2"/>
    </row>
    <row r="977" spans="1:26" x14ac:dyDescent="0.2">
      <c r="A977" s="20"/>
      <c r="B977" s="46"/>
      <c r="C977" s="21"/>
      <c r="D977" s="21"/>
      <c r="E977" s="21"/>
      <c r="F977" s="21"/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2"/>
    </row>
    <row r="978" spans="1:26" x14ac:dyDescent="0.2">
      <c r="A978" s="20"/>
      <c r="B978" s="46"/>
      <c r="C978" s="21"/>
      <c r="D978" s="21"/>
      <c r="E978" s="21"/>
      <c r="F978" s="21"/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2"/>
    </row>
    <row r="979" spans="1:26" x14ac:dyDescent="0.2">
      <c r="A979" s="20"/>
      <c r="B979" s="46"/>
      <c r="C979" s="21"/>
      <c r="D979" s="21"/>
      <c r="E979" s="21"/>
      <c r="F979" s="21"/>
      <c r="G979" s="21"/>
      <c r="H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2"/>
    </row>
    <row r="980" spans="1:26" x14ac:dyDescent="0.2">
      <c r="A980" s="20"/>
      <c r="B980" s="46"/>
      <c r="C980" s="21"/>
      <c r="D980" s="21"/>
      <c r="E980" s="21"/>
      <c r="F980" s="21"/>
      <c r="G980" s="21"/>
      <c r="H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2"/>
    </row>
    <row r="981" spans="1:26" x14ac:dyDescent="0.2">
      <c r="A981" s="20"/>
      <c r="B981" s="46"/>
      <c r="C981" s="21"/>
      <c r="D981" s="21"/>
      <c r="E981" s="21"/>
      <c r="F981" s="21"/>
      <c r="G981" s="21"/>
      <c r="H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2"/>
    </row>
    <row r="982" spans="1:26" x14ac:dyDescent="0.2">
      <c r="A982" s="20"/>
      <c r="B982" s="46"/>
      <c r="C982" s="21"/>
      <c r="D982" s="21"/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2"/>
    </row>
    <row r="983" spans="1:26" x14ac:dyDescent="0.2">
      <c r="A983" s="20"/>
      <c r="B983" s="46"/>
      <c r="C983" s="21"/>
      <c r="D983" s="21"/>
      <c r="E983" s="21"/>
      <c r="F983" s="21"/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2"/>
    </row>
    <row r="984" spans="1:26" x14ac:dyDescent="0.2">
      <c r="A984" s="20"/>
      <c r="B984" s="46"/>
      <c r="C984" s="21"/>
      <c r="D984" s="21"/>
      <c r="E984" s="21"/>
      <c r="F984" s="21"/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2"/>
    </row>
    <row r="985" spans="1:26" x14ac:dyDescent="0.2">
      <c r="A985" s="20"/>
      <c r="B985" s="46"/>
      <c r="C985" s="21"/>
      <c r="D985" s="21"/>
      <c r="E985" s="21"/>
      <c r="F985" s="21"/>
      <c r="G985" s="21"/>
      <c r="H985" s="21"/>
      <c r="I985" s="21"/>
      <c r="J985" s="21"/>
      <c r="K985" s="21"/>
      <c r="L985" s="21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21"/>
      <c r="Y985" s="21"/>
      <c r="Z985" s="22"/>
    </row>
    <row r="986" spans="1:26" x14ac:dyDescent="0.2">
      <c r="A986" s="20"/>
      <c r="B986" s="46"/>
      <c r="C986" s="21"/>
      <c r="D986" s="21"/>
      <c r="E986" s="21"/>
      <c r="F986" s="21"/>
      <c r="G986" s="21"/>
      <c r="H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2"/>
    </row>
    <row r="987" spans="1:26" x14ac:dyDescent="0.2">
      <c r="A987" s="20"/>
      <c r="B987" s="46"/>
      <c r="C987" s="21"/>
      <c r="D987" s="21"/>
      <c r="E987" s="21"/>
      <c r="F987" s="21"/>
      <c r="G987" s="21"/>
      <c r="H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2"/>
    </row>
    <row r="988" spans="1:26" x14ac:dyDescent="0.2">
      <c r="A988" s="20"/>
      <c r="B988" s="46"/>
      <c r="C988" s="21"/>
      <c r="D988" s="21"/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2"/>
    </row>
    <row r="989" spans="1:26" x14ac:dyDescent="0.2">
      <c r="A989" s="20"/>
      <c r="B989" s="46"/>
      <c r="C989" s="21"/>
      <c r="D989" s="21"/>
      <c r="E989" s="21"/>
      <c r="F989" s="21"/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2"/>
    </row>
    <row r="990" spans="1:26" x14ac:dyDescent="0.2">
      <c r="A990" s="20"/>
      <c r="B990" s="46"/>
      <c r="C990" s="21"/>
      <c r="D990" s="21"/>
      <c r="E990" s="21"/>
      <c r="F990" s="21"/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2"/>
    </row>
    <row r="991" spans="1:26" x14ac:dyDescent="0.2">
      <c r="A991" s="20"/>
      <c r="B991" s="46"/>
      <c r="C991" s="21"/>
      <c r="D991" s="21"/>
      <c r="E991" s="21"/>
      <c r="F991" s="21"/>
      <c r="G991" s="21"/>
      <c r="H991" s="21"/>
      <c r="I991" s="21"/>
      <c r="J991" s="21"/>
      <c r="K991" s="21"/>
      <c r="L991" s="21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21"/>
      <c r="Y991" s="21"/>
      <c r="Z991" s="22"/>
    </row>
    <row r="992" spans="1:26" x14ac:dyDescent="0.2">
      <c r="A992" s="20"/>
      <c r="B992" s="46"/>
      <c r="C992" s="21"/>
      <c r="D992" s="21"/>
      <c r="E992" s="21"/>
      <c r="F992" s="21"/>
      <c r="G992" s="21"/>
      <c r="H992" s="21"/>
      <c r="I992" s="21"/>
      <c r="J992" s="21"/>
      <c r="K992" s="21"/>
      <c r="L992" s="21"/>
      <c r="M992" s="21"/>
      <c r="N992" s="21"/>
      <c r="O992" s="21"/>
      <c r="P992" s="21"/>
      <c r="Q992" s="21"/>
      <c r="R992" s="21"/>
      <c r="S992" s="21"/>
      <c r="T992" s="21"/>
      <c r="U992" s="21"/>
      <c r="V992" s="21"/>
      <c r="W992" s="21"/>
      <c r="X992" s="21"/>
      <c r="Y992" s="21"/>
      <c r="Z992" s="22"/>
    </row>
    <row r="993" spans="1:26" x14ac:dyDescent="0.2">
      <c r="A993" s="20"/>
      <c r="B993" s="46"/>
      <c r="C993" s="21"/>
      <c r="D993" s="21"/>
      <c r="E993" s="21"/>
      <c r="F993" s="21"/>
      <c r="G993" s="21"/>
      <c r="H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2"/>
    </row>
    <row r="994" spans="1:26" x14ac:dyDescent="0.2">
      <c r="A994" s="20"/>
      <c r="B994" s="46"/>
      <c r="C994" s="21"/>
      <c r="D994" s="21"/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2"/>
    </row>
    <row r="995" spans="1:26" x14ac:dyDescent="0.2">
      <c r="A995" s="20"/>
      <c r="B995" s="46"/>
      <c r="C995" s="21"/>
      <c r="D995" s="21"/>
      <c r="E995" s="21"/>
      <c r="F995" s="21"/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2"/>
    </row>
    <row r="996" spans="1:26" x14ac:dyDescent="0.2">
      <c r="A996" s="20"/>
      <c r="B996" s="46"/>
      <c r="C996" s="21"/>
      <c r="D996" s="21"/>
      <c r="E996" s="21"/>
      <c r="F996" s="21"/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2"/>
    </row>
    <row r="997" spans="1:26" x14ac:dyDescent="0.2">
      <c r="A997" s="20"/>
      <c r="B997" s="46"/>
      <c r="C997" s="21"/>
      <c r="D997" s="21"/>
      <c r="E997" s="21"/>
      <c r="F997" s="21"/>
      <c r="G997" s="21"/>
      <c r="H997" s="21"/>
      <c r="I997" s="21"/>
      <c r="J997" s="21"/>
      <c r="K997" s="21"/>
      <c r="L997" s="21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21"/>
      <c r="Y997" s="21"/>
      <c r="Z997" s="22"/>
    </row>
    <row r="998" spans="1:26" x14ac:dyDescent="0.2">
      <c r="A998" s="20"/>
      <c r="B998" s="46"/>
      <c r="C998" s="21"/>
      <c r="D998" s="21"/>
      <c r="E998" s="21"/>
      <c r="F998" s="21"/>
      <c r="G998" s="21"/>
      <c r="H998" s="21"/>
      <c r="I998" s="21"/>
      <c r="J998" s="21"/>
      <c r="K998" s="21"/>
      <c r="L998" s="21"/>
      <c r="M998" s="21"/>
      <c r="N998" s="21"/>
      <c r="O998" s="21"/>
      <c r="P998" s="21"/>
      <c r="Q998" s="21"/>
      <c r="R998" s="21"/>
      <c r="S998" s="21"/>
      <c r="T998" s="21"/>
      <c r="U998" s="21"/>
      <c r="V998" s="21"/>
      <c r="W998" s="21"/>
      <c r="X998" s="21"/>
      <c r="Y998" s="21"/>
      <c r="Z998" s="22"/>
    </row>
    <row r="999" spans="1:26" x14ac:dyDescent="0.2">
      <c r="A999" s="20"/>
      <c r="B999" s="46"/>
      <c r="C999" s="21"/>
      <c r="D999" s="21"/>
      <c r="E999" s="21"/>
      <c r="F999" s="21"/>
      <c r="G999" s="21"/>
      <c r="H999" s="21"/>
      <c r="I999" s="21"/>
      <c r="J999" s="21"/>
      <c r="K999" s="21"/>
      <c r="L999" s="21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21"/>
      <c r="Y999" s="21"/>
      <c r="Z999" s="22"/>
    </row>
    <row r="1000" spans="1:26" x14ac:dyDescent="0.2">
      <c r="A1000" s="20"/>
      <c r="B1000" s="46"/>
      <c r="C1000" s="21"/>
      <c r="D1000" s="21"/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3F601-8960-074B-BCAC-729550A115FE}">
  <sheetPr codeName="Sheet4"/>
  <dimension ref="A1:H51"/>
  <sheetViews>
    <sheetView zoomScale="120" zoomScaleNormal="120" workbookViewId="0"/>
  </sheetViews>
  <sheetFormatPr baseColWidth="10" defaultColWidth="11" defaultRowHeight="16" x14ac:dyDescent="0.2"/>
  <cols>
    <col min="1" max="1" width="50" customWidth="1"/>
    <col min="2" max="2" width="20" customWidth="1"/>
    <col min="3" max="3" width="19" customWidth="1"/>
    <col min="4" max="4" width="18.5" customWidth="1"/>
    <col min="7" max="7" width="8" customWidth="1"/>
    <col min="8" max="8" width="12.6640625" customWidth="1"/>
  </cols>
  <sheetData>
    <row r="1" spans="1:8" ht="32" customHeight="1" x14ac:dyDescent="0.2">
      <c r="A1" s="124" t="s">
        <v>64</v>
      </c>
      <c r="G1" s="150" t="s">
        <v>37</v>
      </c>
      <c r="H1" s="151"/>
    </row>
    <row r="2" spans="1:8" ht="29" x14ac:dyDescent="0.2">
      <c r="B2" s="9">
        <v>2023</v>
      </c>
      <c r="C2" s="51"/>
      <c r="D2" s="51"/>
      <c r="G2" s="25" t="s">
        <v>9</v>
      </c>
      <c r="H2" s="25" t="s">
        <v>38</v>
      </c>
    </row>
    <row r="3" spans="1:8" x14ac:dyDescent="0.2">
      <c r="A3" t="s">
        <v>70</v>
      </c>
      <c r="B3" s="122">
        <v>22500</v>
      </c>
      <c r="C3" s="61"/>
      <c r="D3" s="61"/>
      <c r="G3" s="26">
        <v>72</v>
      </c>
      <c r="H3" s="26" t="s">
        <v>49</v>
      </c>
    </row>
    <row r="4" spans="1:8" x14ac:dyDescent="0.2">
      <c r="A4" t="s">
        <v>72</v>
      </c>
      <c r="B4" s="122">
        <v>7500</v>
      </c>
      <c r="C4" s="61"/>
      <c r="D4" s="61"/>
      <c r="G4" s="26">
        <v>73</v>
      </c>
      <c r="H4" s="26">
        <v>26.5</v>
      </c>
    </row>
    <row r="5" spans="1:8" x14ac:dyDescent="0.2">
      <c r="A5" t="s">
        <v>219</v>
      </c>
      <c r="B5" s="122">
        <v>66000</v>
      </c>
      <c r="C5" s="61"/>
      <c r="D5" s="61"/>
      <c r="G5" s="26">
        <v>74</v>
      </c>
      <c r="H5" s="26">
        <v>25.5</v>
      </c>
    </row>
    <row r="6" spans="1:8" x14ac:dyDescent="0.2">
      <c r="A6" t="s">
        <v>220</v>
      </c>
      <c r="B6" s="122">
        <v>22500</v>
      </c>
      <c r="G6" s="26">
        <v>75</v>
      </c>
      <c r="H6" s="26">
        <v>24.6</v>
      </c>
    </row>
    <row r="7" spans="1:8" x14ac:dyDescent="0.2">
      <c r="A7" t="s">
        <v>63</v>
      </c>
      <c r="B7" s="122">
        <v>15500</v>
      </c>
      <c r="G7" s="26">
        <v>76</v>
      </c>
      <c r="H7" s="26">
        <v>23.7</v>
      </c>
    </row>
    <row r="8" spans="1:8" x14ac:dyDescent="0.2">
      <c r="A8" t="s">
        <v>74</v>
      </c>
      <c r="B8" s="122">
        <v>3500</v>
      </c>
      <c r="G8" s="26">
        <v>77</v>
      </c>
      <c r="H8" s="26">
        <v>22.9</v>
      </c>
    </row>
    <row r="9" spans="1:8" x14ac:dyDescent="0.2">
      <c r="A9" t="s">
        <v>75</v>
      </c>
      <c r="B9" s="122">
        <v>6500</v>
      </c>
      <c r="G9" s="26">
        <v>78</v>
      </c>
      <c r="H9" s="26">
        <v>22</v>
      </c>
    </row>
    <row r="10" spans="1:8" x14ac:dyDescent="0.2">
      <c r="A10" t="s">
        <v>76</v>
      </c>
      <c r="B10" s="123">
        <v>1000</v>
      </c>
      <c r="G10" s="26">
        <v>79</v>
      </c>
      <c r="H10" s="26">
        <v>21.1</v>
      </c>
    </row>
    <row r="11" spans="1:8" x14ac:dyDescent="0.2">
      <c r="A11" t="s">
        <v>129</v>
      </c>
      <c r="B11" s="122">
        <v>3850</v>
      </c>
      <c r="G11" s="26">
        <v>80</v>
      </c>
      <c r="H11" s="26">
        <v>20.2</v>
      </c>
    </row>
    <row r="12" spans="1:8" x14ac:dyDescent="0.2">
      <c r="A12" t="s">
        <v>130</v>
      </c>
      <c r="B12" s="122">
        <v>7750</v>
      </c>
      <c r="G12" s="26">
        <v>81</v>
      </c>
      <c r="H12" s="26">
        <v>19.399999999999999</v>
      </c>
    </row>
    <row r="13" spans="1:8" x14ac:dyDescent="0.2">
      <c r="A13" t="s">
        <v>131</v>
      </c>
      <c r="B13" s="123">
        <v>1000</v>
      </c>
      <c r="G13" s="26">
        <v>82</v>
      </c>
      <c r="H13" s="26">
        <v>18.5</v>
      </c>
    </row>
    <row r="14" spans="1:8" x14ac:dyDescent="0.2">
      <c r="G14" s="26">
        <v>83</v>
      </c>
      <c r="H14" s="26">
        <v>17.7</v>
      </c>
    </row>
    <row r="15" spans="1:8" x14ac:dyDescent="0.2">
      <c r="G15" s="26">
        <v>84</v>
      </c>
      <c r="H15" s="26">
        <v>16.8</v>
      </c>
    </row>
    <row r="16" spans="1:8" x14ac:dyDescent="0.2">
      <c r="G16" s="26">
        <v>85</v>
      </c>
      <c r="H16" s="26">
        <v>16</v>
      </c>
    </row>
    <row r="17" spans="1:8" x14ac:dyDescent="0.2">
      <c r="G17" s="26">
        <v>86</v>
      </c>
      <c r="H17" s="26">
        <v>15.2</v>
      </c>
    </row>
    <row r="18" spans="1:8" x14ac:dyDescent="0.2">
      <c r="A18" s="8" t="s">
        <v>124</v>
      </c>
      <c r="G18" s="26">
        <v>87</v>
      </c>
      <c r="H18" s="26">
        <v>14.4</v>
      </c>
    </row>
    <row r="19" spans="1:8" ht="34" x14ac:dyDescent="0.2">
      <c r="A19" s="80" t="s">
        <v>53</v>
      </c>
      <c r="B19" s="80" t="s">
        <v>55</v>
      </c>
      <c r="C19" s="80" t="s">
        <v>57</v>
      </c>
      <c r="D19" s="80" t="s">
        <v>54</v>
      </c>
      <c r="G19" s="26">
        <v>88</v>
      </c>
      <c r="H19" s="26">
        <v>13.7</v>
      </c>
    </row>
    <row r="20" spans="1:8" x14ac:dyDescent="0.2">
      <c r="A20" s="79" t="s">
        <v>99</v>
      </c>
      <c r="B20" s="79" t="s">
        <v>101</v>
      </c>
      <c r="C20" s="79" t="s">
        <v>215</v>
      </c>
      <c r="D20" s="79" t="s">
        <v>215</v>
      </c>
      <c r="G20" s="26">
        <v>89</v>
      </c>
      <c r="H20" s="26">
        <v>12.9</v>
      </c>
    </row>
    <row r="21" spans="1:8" x14ac:dyDescent="0.2">
      <c r="A21" s="79" t="s">
        <v>114</v>
      </c>
      <c r="B21" s="79" t="s">
        <v>95</v>
      </c>
      <c r="C21" s="79" t="s">
        <v>118</v>
      </c>
      <c r="D21" s="79" t="s">
        <v>118</v>
      </c>
      <c r="G21" s="26">
        <v>90</v>
      </c>
      <c r="H21" s="26">
        <v>12.2</v>
      </c>
    </row>
    <row r="22" spans="1:8" x14ac:dyDescent="0.2">
      <c r="B22" s="79" t="s">
        <v>102</v>
      </c>
      <c r="C22" s="79" t="s">
        <v>115</v>
      </c>
      <c r="D22" s="79" t="s">
        <v>115</v>
      </c>
      <c r="G22" s="26">
        <v>91</v>
      </c>
      <c r="H22" s="26">
        <v>11.5</v>
      </c>
    </row>
    <row r="23" spans="1:8" x14ac:dyDescent="0.2">
      <c r="B23" s="79" t="s">
        <v>96</v>
      </c>
      <c r="C23" s="79" t="s">
        <v>116</v>
      </c>
      <c r="D23" s="79" t="s">
        <v>116</v>
      </c>
      <c r="G23" s="26">
        <v>92</v>
      </c>
      <c r="H23" s="26">
        <v>10.8</v>
      </c>
    </row>
    <row r="24" spans="1:8" x14ac:dyDescent="0.2">
      <c r="B24" s="79" t="s">
        <v>103</v>
      </c>
      <c r="C24" s="79" t="s">
        <v>119</v>
      </c>
      <c r="D24" s="79" t="s">
        <v>119</v>
      </c>
      <c r="G24" s="26">
        <v>93</v>
      </c>
      <c r="H24" s="26">
        <v>10.1</v>
      </c>
    </row>
    <row r="25" spans="1:8" x14ac:dyDescent="0.2">
      <c r="B25" s="79" t="s">
        <v>97</v>
      </c>
      <c r="D25" s="79" t="s">
        <v>123</v>
      </c>
      <c r="G25" s="26">
        <v>94</v>
      </c>
      <c r="H25" s="26">
        <v>9.5</v>
      </c>
    </row>
    <row r="26" spans="1:8" x14ac:dyDescent="0.2">
      <c r="B26" s="79" t="s">
        <v>104</v>
      </c>
      <c r="G26" s="26">
        <v>95</v>
      </c>
      <c r="H26" s="26">
        <v>8.9</v>
      </c>
    </row>
    <row r="27" spans="1:8" x14ac:dyDescent="0.2">
      <c r="B27" s="79" t="s">
        <v>98</v>
      </c>
      <c r="G27" s="26">
        <v>96</v>
      </c>
      <c r="H27" s="26">
        <v>8.4</v>
      </c>
    </row>
    <row r="28" spans="1:8" x14ac:dyDescent="0.2">
      <c r="B28" s="79" t="s">
        <v>105</v>
      </c>
      <c r="G28" s="26">
        <v>97</v>
      </c>
      <c r="H28" s="26">
        <v>7.8</v>
      </c>
    </row>
    <row r="29" spans="1:8" x14ac:dyDescent="0.2">
      <c r="B29" s="79" t="s">
        <v>106</v>
      </c>
      <c r="G29" s="26">
        <v>98</v>
      </c>
      <c r="H29" s="26">
        <v>7.3</v>
      </c>
    </row>
    <row r="30" spans="1:8" x14ac:dyDescent="0.2">
      <c r="B30" s="79" t="s">
        <v>107</v>
      </c>
      <c r="G30" s="26">
        <v>99</v>
      </c>
      <c r="H30" s="26">
        <v>6.8</v>
      </c>
    </row>
    <row r="31" spans="1:8" x14ac:dyDescent="0.2">
      <c r="B31" s="79" t="s">
        <v>108</v>
      </c>
      <c r="G31" s="26">
        <v>100</v>
      </c>
      <c r="H31" s="26">
        <v>6.4</v>
      </c>
    </row>
    <row r="32" spans="1:8" x14ac:dyDescent="0.2">
      <c r="B32" s="79" t="s">
        <v>109</v>
      </c>
      <c r="G32" s="26">
        <v>101</v>
      </c>
      <c r="H32" s="26">
        <v>6</v>
      </c>
    </row>
    <row r="33" spans="2:8" x14ac:dyDescent="0.2">
      <c r="B33" s="79" t="s">
        <v>110</v>
      </c>
      <c r="G33" s="26">
        <v>102</v>
      </c>
      <c r="H33" s="26">
        <v>5.6</v>
      </c>
    </row>
    <row r="34" spans="2:8" x14ac:dyDescent="0.2">
      <c r="B34" s="79" t="s">
        <v>111</v>
      </c>
      <c r="G34" s="26">
        <v>103</v>
      </c>
      <c r="H34" s="26">
        <v>5.2</v>
      </c>
    </row>
    <row r="35" spans="2:8" x14ac:dyDescent="0.2">
      <c r="B35" s="79" t="s">
        <v>113</v>
      </c>
      <c r="G35" s="26">
        <v>104</v>
      </c>
      <c r="H35" s="26">
        <v>4.9000000000000004</v>
      </c>
    </row>
    <row r="36" spans="2:8" x14ac:dyDescent="0.2">
      <c r="B36" s="79" t="s">
        <v>112</v>
      </c>
      <c r="G36" s="26">
        <v>105</v>
      </c>
      <c r="H36" s="26">
        <v>4.5999999999999996</v>
      </c>
    </row>
    <row r="37" spans="2:8" x14ac:dyDescent="0.2">
      <c r="G37" s="26">
        <v>106</v>
      </c>
      <c r="H37" s="26">
        <v>4.3</v>
      </c>
    </row>
    <row r="38" spans="2:8" x14ac:dyDescent="0.2">
      <c r="G38" s="26">
        <v>107</v>
      </c>
      <c r="H38" s="26">
        <v>4.0999999999999996</v>
      </c>
    </row>
    <row r="39" spans="2:8" x14ac:dyDescent="0.2">
      <c r="G39" s="26">
        <v>108</v>
      </c>
      <c r="H39" s="26">
        <v>3.9</v>
      </c>
    </row>
    <row r="40" spans="2:8" x14ac:dyDescent="0.2">
      <c r="G40" s="26">
        <v>109</v>
      </c>
      <c r="H40" s="26">
        <v>3.7</v>
      </c>
    </row>
    <row r="41" spans="2:8" x14ac:dyDescent="0.2">
      <c r="G41" s="26">
        <v>110</v>
      </c>
      <c r="H41" s="26">
        <v>3.5</v>
      </c>
    </row>
    <row r="42" spans="2:8" x14ac:dyDescent="0.2">
      <c r="G42" s="26">
        <v>111</v>
      </c>
      <c r="H42" s="26">
        <v>3.4</v>
      </c>
    </row>
    <row r="43" spans="2:8" x14ac:dyDescent="0.2">
      <c r="G43" s="26">
        <v>112</v>
      </c>
      <c r="H43" s="26">
        <v>3.3</v>
      </c>
    </row>
    <row r="44" spans="2:8" x14ac:dyDescent="0.2">
      <c r="G44" s="26">
        <v>113</v>
      </c>
      <c r="H44" s="26">
        <v>3.1</v>
      </c>
    </row>
    <row r="45" spans="2:8" x14ac:dyDescent="0.2">
      <c r="G45" s="26">
        <v>114</v>
      </c>
      <c r="H45" s="26">
        <v>3</v>
      </c>
    </row>
    <row r="46" spans="2:8" x14ac:dyDescent="0.2">
      <c r="G46" s="26">
        <v>115</v>
      </c>
      <c r="H46" s="26">
        <v>2.9</v>
      </c>
    </row>
    <row r="47" spans="2:8" x14ac:dyDescent="0.2">
      <c r="G47" s="26">
        <f>G46+1</f>
        <v>116</v>
      </c>
      <c r="H47" s="26">
        <v>2.8</v>
      </c>
    </row>
    <row r="48" spans="2:8" x14ac:dyDescent="0.2">
      <c r="G48" s="26">
        <f t="shared" ref="G48:G51" si="0">G47+1</f>
        <v>117</v>
      </c>
      <c r="H48" s="26">
        <v>2.7</v>
      </c>
    </row>
    <row r="49" spans="7:8" x14ac:dyDescent="0.2">
      <c r="G49" s="26">
        <f t="shared" si="0"/>
        <v>118</v>
      </c>
      <c r="H49" s="26">
        <v>2.5</v>
      </c>
    </row>
    <row r="50" spans="7:8" x14ac:dyDescent="0.2">
      <c r="G50" s="26">
        <f t="shared" si="0"/>
        <v>119</v>
      </c>
      <c r="H50" s="26">
        <v>2.2999999999999998</v>
      </c>
    </row>
    <row r="51" spans="7:8" x14ac:dyDescent="0.2">
      <c r="G51" s="26">
        <f t="shared" si="0"/>
        <v>120</v>
      </c>
      <c r="H51" s="26">
        <v>2</v>
      </c>
    </row>
  </sheetData>
  <mergeCells count="1">
    <mergeCell ref="G1:H1"/>
  </mergeCells>
  <dataValidations count="1">
    <dataValidation type="list" allowBlank="1" showInputMessage="1" showErrorMessage="1" sqref="B20" xr:uid="{8B34EF8E-ACE3-964C-AB78-FD979D993F3D}">
      <formula1>"IRA, Roth IRA, 401k, Roth 401k, 401(a), 403(b), Roth 403(b), 457(b), Roth 457(b),Profit Sharing, ORP, SEP, SIMPLE, Health Savings Account, Other"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7D384-A616-0D4E-9F77-BDBE6F4AF65D}">
  <sheetPr codeName="Sheet6"/>
  <dimension ref="A1:N56"/>
  <sheetViews>
    <sheetView workbookViewId="0">
      <selection activeCell="F14" sqref="F14:F16"/>
    </sheetView>
  </sheetViews>
  <sheetFormatPr baseColWidth="10" defaultColWidth="11" defaultRowHeight="16" x14ac:dyDescent="0.2"/>
  <cols>
    <col min="1" max="1" width="21" customWidth="1"/>
    <col min="2" max="2" width="45.1640625" customWidth="1"/>
    <col min="3" max="3" width="10.6640625" customWidth="1"/>
    <col min="9" max="9" width="10.5" customWidth="1"/>
    <col min="11" max="11" width="0" hidden="1" customWidth="1"/>
    <col min="12" max="12" width="11.6640625" customWidth="1"/>
  </cols>
  <sheetData>
    <row r="1" spans="1:14" ht="26" x14ac:dyDescent="0.3">
      <c r="A1" s="62" t="s">
        <v>65</v>
      </c>
      <c r="C1" s="63" t="s">
        <v>66</v>
      </c>
      <c r="D1" s="64" t="s">
        <v>67</v>
      </c>
      <c r="E1" s="65" t="s">
        <v>68</v>
      </c>
    </row>
    <row r="2" spans="1:14" x14ac:dyDescent="0.2">
      <c r="J2" s="8" t="s">
        <v>37</v>
      </c>
    </row>
    <row r="3" spans="1:14" x14ac:dyDescent="0.2">
      <c r="A3" s="8" t="s">
        <v>69</v>
      </c>
      <c r="B3" s="8"/>
      <c r="C3" s="8"/>
      <c r="D3" s="9">
        <v>2021</v>
      </c>
      <c r="E3" s="9">
        <v>2022</v>
      </c>
      <c r="F3" s="9">
        <v>2023</v>
      </c>
      <c r="G3" s="9"/>
      <c r="H3" s="9"/>
      <c r="J3" s="9" t="s">
        <v>9</v>
      </c>
      <c r="K3" s="9">
        <v>2021</v>
      </c>
      <c r="L3" s="9">
        <v>2022</v>
      </c>
      <c r="M3" s="9">
        <v>2023</v>
      </c>
    </row>
    <row r="4" spans="1:14" x14ac:dyDescent="0.2">
      <c r="B4" t="s">
        <v>70</v>
      </c>
      <c r="D4" s="66">
        <v>19500</v>
      </c>
      <c r="E4" s="66">
        <v>20500</v>
      </c>
      <c r="F4" s="66">
        <v>22500</v>
      </c>
      <c r="G4" s="7"/>
      <c r="H4" s="7"/>
      <c r="J4" s="4">
        <v>72</v>
      </c>
      <c r="K4" s="67">
        <v>25.6</v>
      </c>
      <c r="L4" s="67">
        <v>27.4</v>
      </c>
      <c r="M4" s="67" t="s">
        <v>49</v>
      </c>
      <c r="N4" t="s">
        <v>71</v>
      </c>
    </row>
    <row r="5" spans="1:14" x14ac:dyDescent="0.2">
      <c r="B5" t="s">
        <v>72</v>
      </c>
      <c r="D5" s="68">
        <v>6500</v>
      </c>
      <c r="E5" s="68">
        <v>6500</v>
      </c>
      <c r="F5" s="66">
        <v>7500</v>
      </c>
      <c r="G5" s="7"/>
      <c r="H5" s="7"/>
      <c r="J5" s="4">
        <v>73</v>
      </c>
      <c r="K5" s="67">
        <v>24.7</v>
      </c>
      <c r="L5" s="67">
        <v>26.5</v>
      </c>
      <c r="M5" s="69">
        <v>26.5</v>
      </c>
    </row>
    <row r="6" spans="1:14" x14ac:dyDescent="0.2">
      <c r="B6" t="s">
        <v>73</v>
      </c>
      <c r="D6" s="66">
        <v>58000</v>
      </c>
      <c r="E6" s="66">
        <v>61000</v>
      </c>
      <c r="F6" s="66">
        <v>66000</v>
      </c>
      <c r="G6" s="7"/>
      <c r="H6" s="7"/>
      <c r="J6" s="4">
        <v>74</v>
      </c>
      <c r="K6" s="67">
        <v>23.8</v>
      </c>
      <c r="L6" s="67">
        <v>25.5</v>
      </c>
      <c r="M6" s="69">
        <v>25.5</v>
      </c>
    </row>
    <row r="7" spans="1:14" x14ac:dyDescent="0.2">
      <c r="B7" t="s">
        <v>63</v>
      </c>
      <c r="D7" s="66">
        <v>13500</v>
      </c>
      <c r="E7" s="66">
        <v>14000</v>
      </c>
      <c r="F7" s="66">
        <v>15500</v>
      </c>
      <c r="G7" s="7"/>
      <c r="H7" s="7"/>
      <c r="J7" s="4">
        <v>75</v>
      </c>
      <c r="K7" s="67">
        <v>22.9</v>
      </c>
      <c r="L7" s="67">
        <v>24.6</v>
      </c>
      <c r="M7" s="69">
        <v>24.6</v>
      </c>
    </row>
    <row r="8" spans="1:14" x14ac:dyDescent="0.2">
      <c r="B8" t="s">
        <v>74</v>
      </c>
      <c r="D8" s="68">
        <v>3000</v>
      </c>
      <c r="E8" s="68">
        <v>3000</v>
      </c>
      <c r="F8" s="66">
        <v>3500</v>
      </c>
      <c r="G8" s="7"/>
      <c r="H8" s="7"/>
      <c r="J8" s="4">
        <v>76</v>
      </c>
      <c r="K8" s="67">
        <v>22</v>
      </c>
      <c r="L8" s="67">
        <v>23.7</v>
      </c>
      <c r="M8" s="69">
        <v>23.7</v>
      </c>
    </row>
    <row r="9" spans="1:14" x14ac:dyDescent="0.2">
      <c r="B9" t="s">
        <v>75</v>
      </c>
      <c r="D9" s="68">
        <v>6000</v>
      </c>
      <c r="E9" s="68">
        <v>6000</v>
      </c>
      <c r="F9" s="66">
        <v>6500</v>
      </c>
      <c r="G9" s="7"/>
      <c r="H9" s="7"/>
      <c r="J9" s="4">
        <v>77</v>
      </c>
      <c r="K9" s="67">
        <v>21.2</v>
      </c>
      <c r="L9" s="67">
        <v>22.9</v>
      </c>
      <c r="M9" s="69">
        <v>22.9</v>
      </c>
    </row>
    <row r="10" spans="1:14" x14ac:dyDescent="0.2">
      <c r="B10" t="s">
        <v>76</v>
      </c>
      <c r="D10" s="68">
        <v>1000</v>
      </c>
      <c r="E10" s="68">
        <v>1000</v>
      </c>
      <c r="F10" s="68">
        <v>1000</v>
      </c>
      <c r="G10" s="7"/>
      <c r="H10" s="7"/>
      <c r="J10" s="4">
        <v>78</v>
      </c>
      <c r="K10" s="67">
        <v>20.3</v>
      </c>
      <c r="L10" s="67">
        <v>22</v>
      </c>
      <c r="M10" s="69">
        <v>22</v>
      </c>
    </row>
    <row r="11" spans="1:14" x14ac:dyDescent="0.2">
      <c r="A11" s="8" t="s">
        <v>77</v>
      </c>
      <c r="J11" s="4">
        <v>79</v>
      </c>
      <c r="K11" s="67">
        <v>19.5</v>
      </c>
      <c r="L11" s="67">
        <v>21.1</v>
      </c>
      <c r="M11" s="69">
        <v>21.1</v>
      </c>
    </row>
    <row r="12" spans="1:14" x14ac:dyDescent="0.2">
      <c r="J12" s="4">
        <v>80</v>
      </c>
      <c r="K12" s="67">
        <v>18.7</v>
      </c>
      <c r="L12" s="67">
        <v>20.2</v>
      </c>
      <c r="M12" s="69">
        <v>20.2</v>
      </c>
    </row>
    <row r="13" spans="1:14" x14ac:dyDescent="0.2">
      <c r="B13" t="s">
        <v>78</v>
      </c>
      <c r="J13" s="4">
        <v>81</v>
      </c>
      <c r="K13" s="67">
        <v>17.899999999999999</v>
      </c>
      <c r="L13" s="67">
        <v>19.399999999999999</v>
      </c>
      <c r="M13" s="69">
        <v>19.399999999999999</v>
      </c>
    </row>
    <row r="14" spans="1:14" x14ac:dyDescent="0.2">
      <c r="B14" t="s">
        <v>79</v>
      </c>
      <c r="D14" s="66">
        <v>3600</v>
      </c>
      <c r="E14" s="66">
        <v>3650</v>
      </c>
      <c r="F14" s="66">
        <v>3850</v>
      </c>
      <c r="G14" s="7"/>
      <c r="H14" s="7"/>
      <c r="J14" s="4">
        <v>82</v>
      </c>
      <c r="K14" s="67">
        <v>17.100000000000001</v>
      </c>
      <c r="L14" s="67">
        <v>18.5</v>
      </c>
      <c r="M14" s="69">
        <v>18.5</v>
      </c>
    </row>
    <row r="15" spans="1:14" x14ac:dyDescent="0.2">
      <c r="B15" t="s">
        <v>80</v>
      </c>
      <c r="D15" s="66">
        <v>7200</v>
      </c>
      <c r="E15" s="66">
        <v>7300</v>
      </c>
      <c r="F15" s="66">
        <v>7750</v>
      </c>
      <c r="G15" s="7"/>
      <c r="H15" s="7"/>
      <c r="J15" s="4">
        <v>83</v>
      </c>
      <c r="K15" s="67">
        <v>16.3</v>
      </c>
      <c r="L15" s="67">
        <v>17.7</v>
      </c>
      <c r="M15" s="69">
        <v>17.7</v>
      </c>
    </row>
    <row r="16" spans="1:14" x14ac:dyDescent="0.2">
      <c r="B16" t="s">
        <v>81</v>
      </c>
      <c r="D16" s="68">
        <v>1000</v>
      </c>
      <c r="E16" s="68">
        <v>1000</v>
      </c>
      <c r="F16" s="68">
        <v>1000</v>
      </c>
      <c r="G16" s="7"/>
      <c r="H16" s="7"/>
      <c r="J16" s="4">
        <v>84</v>
      </c>
      <c r="K16" s="67">
        <v>15.5</v>
      </c>
      <c r="L16" s="67">
        <v>16.8</v>
      </c>
      <c r="M16" s="69">
        <v>16.8</v>
      </c>
    </row>
    <row r="17" spans="1:13" x14ac:dyDescent="0.2">
      <c r="A17" s="8" t="s">
        <v>82</v>
      </c>
      <c r="J17" s="4">
        <v>85</v>
      </c>
      <c r="K17" s="67">
        <v>14.8</v>
      </c>
      <c r="L17" s="67">
        <v>16</v>
      </c>
      <c r="M17" s="69">
        <v>16</v>
      </c>
    </row>
    <row r="18" spans="1:13" x14ac:dyDescent="0.2">
      <c r="C18" s="9" t="s">
        <v>83</v>
      </c>
      <c r="D18" s="9">
        <v>2021</v>
      </c>
      <c r="E18" s="8">
        <v>2022</v>
      </c>
      <c r="F18" s="8">
        <v>2023</v>
      </c>
      <c r="G18" s="8"/>
      <c r="H18" s="8"/>
      <c r="J18" s="4">
        <v>86</v>
      </c>
      <c r="K18" s="67">
        <v>14.1</v>
      </c>
      <c r="L18" s="67">
        <v>15.2</v>
      </c>
      <c r="M18" s="69">
        <v>15.2</v>
      </c>
    </row>
    <row r="19" spans="1:13" x14ac:dyDescent="0.2">
      <c r="B19" t="s">
        <v>79</v>
      </c>
      <c r="C19" s="70">
        <v>0.1</v>
      </c>
      <c r="D19" s="66">
        <v>9950</v>
      </c>
      <c r="E19" s="66">
        <v>10275</v>
      </c>
      <c r="F19" s="66">
        <v>11000</v>
      </c>
      <c r="G19" s="7"/>
      <c r="H19" s="7"/>
      <c r="J19" s="4">
        <v>87</v>
      </c>
      <c r="K19" s="67">
        <v>13.4</v>
      </c>
      <c r="L19" s="67">
        <v>14.4</v>
      </c>
      <c r="M19" s="69">
        <v>14.4</v>
      </c>
    </row>
    <row r="20" spans="1:13" x14ac:dyDescent="0.2">
      <c r="C20" s="70">
        <v>0.12</v>
      </c>
      <c r="D20" s="66">
        <v>40525</v>
      </c>
      <c r="E20" s="66">
        <v>41775</v>
      </c>
      <c r="F20" s="66">
        <v>44725</v>
      </c>
      <c r="G20" s="7"/>
      <c r="H20" s="7"/>
      <c r="J20" s="4">
        <v>88</v>
      </c>
      <c r="K20" s="67">
        <v>12.7</v>
      </c>
      <c r="L20" s="67">
        <v>13.7</v>
      </c>
      <c r="M20" s="69">
        <v>13.7</v>
      </c>
    </row>
    <row r="21" spans="1:13" x14ac:dyDescent="0.2">
      <c r="C21" s="70">
        <v>0.22</v>
      </c>
      <c r="D21" s="66">
        <v>86375</v>
      </c>
      <c r="E21" s="66">
        <v>89075</v>
      </c>
      <c r="F21" s="66">
        <v>95375</v>
      </c>
      <c r="G21" s="7"/>
      <c r="H21" s="7"/>
      <c r="J21" s="4">
        <v>89</v>
      </c>
      <c r="K21" s="67">
        <v>12</v>
      </c>
      <c r="L21" s="67">
        <v>12.9</v>
      </c>
      <c r="M21" s="69">
        <v>12.9</v>
      </c>
    </row>
    <row r="22" spans="1:13" x14ac:dyDescent="0.2">
      <c r="C22" s="70">
        <v>0.24</v>
      </c>
      <c r="D22" s="66">
        <v>164925</v>
      </c>
      <c r="E22" s="66">
        <v>170050</v>
      </c>
      <c r="F22" s="66">
        <v>182100</v>
      </c>
      <c r="G22" s="7"/>
      <c r="H22" s="7"/>
      <c r="J22" s="4">
        <v>90</v>
      </c>
      <c r="K22" s="67">
        <v>11.4</v>
      </c>
      <c r="L22" s="67">
        <v>12.2</v>
      </c>
      <c r="M22" s="69">
        <v>12.2</v>
      </c>
    </row>
    <row r="23" spans="1:13" x14ac:dyDescent="0.2">
      <c r="C23" s="70">
        <v>0.32</v>
      </c>
      <c r="D23" s="66">
        <v>209425</v>
      </c>
      <c r="E23" s="66">
        <v>215950</v>
      </c>
      <c r="F23" s="66">
        <v>231250</v>
      </c>
      <c r="G23" s="7"/>
      <c r="H23" s="7"/>
      <c r="J23" s="4">
        <v>91</v>
      </c>
      <c r="K23" s="67">
        <v>10.8</v>
      </c>
      <c r="L23" s="67">
        <v>11.5</v>
      </c>
      <c r="M23" s="69">
        <v>11.5</v>
      </c>
    </row>
    <row r="24" spans="1:13" x14ac:dyDescent="0.2">
      <c r="C24" s="70">
        <v>0.35</v>
      </c>
      <c r="D24" s="66">
        <v>523600</v>
      </c>
      <c r="E24" s="66">
        <v>539900</v>
      </c>
      <c r="F24" s="66">
        <v>578125</v>
      </c>
      <c r="G24" s="7"/>
      <c r="H24" s="7"/>
      <c r="J24" s="4">
        <v>92</v>
      </c>
      <c r="K24" s="67">
        <v>10.199999999999999</v>
      </c>
      <c r="L24" s="67">
        <v>10.8</v>
      </c>
      <c r="M24" s="69">
        <v>10.8</v>
      </c>
    </row>
    <row r="25" spans="1:13" x14ac:dyDescent="0.2">
      <c r="C25" s="70">
        <v>0.37</v>
      </c>
      <c r="D25" s="7"/>
      <c r="E25" s="7"/>
      <c r="F25" s="7"/>
      <c r="G25" s="7"/>
      <c r="H25" s="7"/>
      <c r="J25" s="4">
        <v>93</v>
      </c>
      <c r="K25" s="67">
        <v>9.6</v>
      </c>
      <c r="L25" s="67">
        <v>10.1</v>
      </c>
      <c r="M25" s="69">
        <v>10.1</v>
      </c>
    </row>
    <row r="26" spans="1:13" x14ac:dyDescent="0.2">
      <c r="C26" s="70"/>
      <c r="D26" s="7"/>
      <c r="E26" s="7"/>
      <c r="F26" s="7"/>
      <c r="G26" s="7"/>
      <c r="H26" s="7"/>
      <c r="I26" s="71"/>
      <c r="J26" s="4">
        <v>94</v>
      </c>
      <c r="K26" s="67">
        <v>9.1</v>
      </c>
      <c r="L26" s="67">
        <v>9.5</v>
      </c>
      <c r="M26" s="69">
        <v>9.5</v>
      </c>
    </row>
    <row r="27" spans="1:13" x14ac:dyDescent="0.2">
      <c r="B27" t="s">
        <v>84</v>
      </c>
      <c r="C27" s="70">
        <v>0.1</v>
      </c>
      <c r="D27" s="66">
        <v>19900</v>
      </c>
      <c r="E27" s="66">
        <v>20550</v>
      </c>
      <c r="F27" s="66">
        <v>22000</v>
      </c>
      <c r="G27" s="7"/>
      <c r="H27" s="7"/>
      <c r="I27" s="7"/>
      <c r="J27" s="4">
        <v>95</v>
      </c>
      <c r="K27" s="67">
        <v>8.6</v>
      </c>
      <c r="L27" s="67">
        <v>8.9</v>
      </c>
      <c r="M27" s="69">
        <v>8.9</v>
      </c>
    </row>
    <row r="28" spans="1:13" x14ac:dyDescent="0.2">
      <c r="C28" s="70">
        <v>0.12</v>
      </c>
      <c r="D28" s="66">
        <v>81050</v>
      </c>
      <c r="E28" s="66">
        <v>83550</v>
      </c>
      <c r="F28" s="66">
        <v>89450</v>
      </c>
      <c r="G28" s="7"/>
      <c r="H28" s="7"/>
      <c r="I28" s="7"/>
      <c r="J28" s="4">
        <v>96</v>
      </c>
      <c r="K28" s="67">
        <v>8.1</v>
      </c>
      <c r="L28" s="67">
        <v>8.4</v>
      </c>
      <c r="M28" s="69">
        <v>8.4</v>
      </c>
    </row>
    <row r="29" spans="1:13" x14ac:dyDescent="0.2">
      <c r="C29" s="70">
        <v>0.22</v>
      </c>
      <c r="D29" s="66">
        <v>172750</v>
      </c>
      <c r="E29" s="66">
        <v>178150</v>
      </c>
      <c r="F29" s="66">
        <v>190750</v>
      </c>
      <c r="G29" s="7"/>
      <c r="H29" s="7"/>
      <c r="I29" s="7"/>
      <c r="J29" s="4">
        <v>97</v>
      </c>
      <c r="K29" s="67">
        <v>7.6</v>
      </c>
      <c r="L29" s="67">
        <v>7.8</v>
      </c>
      <c r="M29" s="69">
        <v>7.8</v>
      </c>
    </row>
    <row r="30" spans="1:13" x14ac:dyDescent="0.2">
      <c r="C30" s="70">
        <v>0.24</v>
      </c>
      <c r="D30" s="66">
        <v>329850</v>
      </c>
      <c r="E30" s="66">
        <v>340100</v>
      </c>
      <c r="F30" s="66">
        <v>364200</v>
      </c>
      <c r="G30" s="7"/>
      <c r="H30" s="7"/>
      <c r="I30" s="7"/>
      <c r="J30" s="4">
        <v>98</v>
      </c>
      <c r="K30" s="67">
        <v>7.1</v>
      </c>
      <c r="L30" s="67">
        <v>7.3</v>
      </c>
      <c r="M30" s="69">
        <v>7.3</v>
      </c>
    </row>
    <row r="31" spans="1:13" x14ac:dyDescent="0.2">
      <c r="C31" s="70">
        <v>0.32</v>
      </c>
      <c r="D31" s="66">
        <v>418850</v>
      </c>
      <c r="E31" s="66">
        <v>431900</v>
      </c>
      <c r="F31" s="66">
        <v>462500</v>
      </c>
      <c r="G31" s="7"/>
      <c r="H31" s="7"/>
      <c r="I31" s="7"/>
      <c r="J31" s="4">
        <v>99</v>
      </c>
      <c r="K31" s="67">
        <v>6.7</v>
      </c>
      <c r="L31" s="67">
        <v>6.8</v>
      </c>
      <c r="M31" s="69">
        <v>6.8</v>
      </c>
    </row>
    <row r="32" spans="1:13" x14ac:dyDescent="0.2">
      <c r="C32" s="70">
        <v>0.35</v>
      </c>
      <c r="D32" s="66">
        <v>628300</v>
      </c>
      <c r="E32" s="66">
        <v>647850</v>
      </c>
      <c r="F32" s="66">
        <v>693750</v>
      </c>
      <c r="G32" s="7"/>
      <c r="H32" s="7"/>
      <c r="I32" s="7"/>
      <c r="J32" s="4">
        <v>100</v>
      </c>
      <c r="K32" s="67">
        <v>6.3</v>
      </c>
      <c r="L32" s="67">
        <v>6.4</v>
      </c>
      <c r="M32" s="69">
        <v>6.4</v>
      </c>
    </row>
    <row r="33" spans="1:13" x14ac:dyDescent="0.2">
      <c r="C33" s="70">
        <v>0.37</v>
      </c>
      <c r="D33" s="7"/>
      <c r="E33" s="7"/>
      <c r="F33" s="7"/>
      <c r="G33" s="7"/>
      <c r="H33" s="7"/>
      <c r="I33" s="7"/>
      <c r="J33" s="4">
        <v>101</v>
      </c>
      <c r="K33" s="67">
        <v>5.9</v>
      </c>
      <c r="L33" s="67">
        <v>6</v>
      </c>
      <c r="M33" s="69">
        <v>6</v>
      </c>
    </row>
    <row r="34" spans="1:13" x14ac:dyDescent="0.2">
      <c r="A34" s="8" t="s">
        <v>85</v>
      </c>
      <c r="C34" s="70"/>
      <c r="D34" s="7"/>
      <c r="E34" s="7"/>
      <c r="F34" s="7"/>
      <c r="G34" s="7"/>
      <c r="H34" s="7"/>
      <c r="I34" s="7"/>
      <c r="J34" s="4">
        <v>102</v>
      </c>
      <c r="K34" s="67">
        <v>5.5</v>
      </c>
      <c r="L34" s="67">
        <v>5.6</v>
      </c>
      <c r="M34" s="69">
        <v>5.6</v>
      </c>
    </row>
    <row r="35" spans="1:13" x14ac:dyDescent="0.2">
      <c r="D35" s="7"/>
      <c r="E35" s="7"/>
      <c r="F35" s="7"/>
      <c r="G35" s="7"/>
      <c r="H35" s="7"/>
      <c r="I35" s="7"/>
      <c r="J35" s="4">
        <v>103</v>
      </c>
      <c r="K35" s="67">
        <v>5.2</v>
      </c>
      <c r="L35" s="67">
        <v>5.2</v>
      </c>
      <c r="M35" s="69">
        <v>5.2</v>
      </c>
    </row>
    <row r="36" spans="1:13" x14ac:dyDescent="0.2">
      <c r="B36" t="s">
        <v>79</v>
      </c>
      <c r="D36" s="66">
        <v>12550</v>
      </c>
      <c r="E36" s="66">
        <v>12950</v>
      </c>
      <c r="F36" s="72">
        <v>13850</v>
      </c>
      <c r="G36" s="73"/>
      <c r="H36" s="73"/>
      <c r="J36" s="4">
        <v>104</v>
      </c>
      <c r="K36" s="67">
        <v>4.9000000000000004</v>
      </c>
      <c r="L36" s="67">
        <v>4.9000000000000004</v>
      </c>
      <c r="M36" s="69">
        <v>4.9000000000000004</v>
      </c>
    </row>
    <row r="37" spans="1:13" x14ac:dyDescent="0.2">
      <c r="B37" t="s">
        <v>86</v>
      </c>
      <c r="D37" s="66">
        <v>25100</v>
      </c>
      <c r="E37" s="66">
        <v>25900</v>
      </c>
      <c r="F37" s="74">
        <v>27700</v>
      </c>
      <c r="J37" s="4">
        <v>105</v>
      </c>
      <c r="K37" s="67">
        <v>4.5</v>
      </c>
      <c r="L37" s="67">
        <v>4.5999999999999996</v>
      </c>
      <c r="M37" s="69">
        <v>4.5999999999999996</v>
      </c>
    </row>
    <row r="38" spans="1:13" x14ac:dyDescent="0.2">
      <c r="A38" s="8" t="s">
        <v>87</v>
      </c>
      <c r="J38" s="4">
        <v>106</v>
      </c>
      <c r="K38" s="67">
        <v>4.2</v>
      </c>
      <c r="L38" s="67">
        <v>4.3</v>
      </c>
      <c r="M38" s="69">
        <v>4.3</v>
      </c>
    </row>
    <row r="39" spans="1:13" x14ac:dyDescent="0.2">
      <c r="E39" s="7"/>
      <c r="F39" s="7"/>
      <c r="G39" s="7"/>
      <c r="H39" s="7"/>
      <c r="J39" s="4">
        <v>107</v>
      </c>
      <c r="K39" s="67">
        <v>3.9</v>
      </c>
      <c r="L39" s="67">
        <v>4.0999999999999996</v>
      </c>
      <c r="M39" s="69">
        <v>4.0999999999999996</v>
      </c>
    </row>
    <row r="40" spans="1:13" x14ac:dyDescent="0.2">
      <c r="B40" t="s">
        <v>88</v>
      </c>
      <c r="D40" s="66">
        <v>15000</v>
      </c>
      <c r="E40" s="66">
        <v>16000</v>
      </c>
      <c r="F40" s="66">
        <v>17000</v>
      </c>
      <c r="G40" s="7"/>
      <c r="H40" s="7"/>
      <c r="J40" s="4">
        <v>108</v>
      </c>
      <c r="K40" s="67">
        <v>3.7</v>
      </c>
      <c r="L40" s="67">
        <v>3.9</v>
      </c>
      <c r="M40" s="69">
        <v>3.9</v>
      </c>
    </row>
    <row r="41" spans="1:13" x14ac:dyDescent="0.2">
      <c r="B41" t="s">
        <v>89</v>
      </c>
      <c r="D41" s="66">
        <v>11700000</v>
      </c>
      <c r="E41" s="66">
        <v>12060000</v>
      </c>
      <c r="F41" s="66">
        <v>12920000</v>
      </c>
      <c r="G41" s="7"/>
      <c r="H41" s="7"/>
      <c r="J41" s="4">
        <v>109</v>
      </c>
      <c r="K41" s="67">
        <v>3.4</v>
      </c>
      <c r="L41" s="67">
        <v>3.7</v>
      </c>
      <c r="M41" s="69">
        <v>3.7</v>
      </c>
    </row>
    <row r="42" spans="1:13" x14ac:dyDescent="0.2">
      <c r="B42" t="s">
        <v>90</v>
      </c>
      <c r="D42" s="66">
        <v>11700000</v>
      </c>
      <c r="E42" s="66">
        <v>12060800</v>
      </c>
      <c r="F42" s="66">
        <v>12920000</v>
      </c>
      <c r="G42" s="7"/>
      <c r="H42" s="7"/>
      <c r="J42" s="4">
        <v>110</v>
      </c>
      <c r="K42" s="67">
        <v>3.1</v>
      </c>
      <c r="L42" s="67">
        <v>3.5</v>
      </c>
      <c r="M42" s="69">
        <v>3.5</v>
      </c>
    </row>
    <row r="43" spans="1:13" x14ac:dyDescent="0.2">
      <c r="B43" t="s">
        <v>91</v>
      </c>
      <c r="D43" s="75">
        <v>0.4</v>
      </c>
      <c r="E43" s="76">
        <v>0.4</v>
      </c>
      <c r="F43" s="76">
        <v>0.4</v>
      </c>
      <c r="G43" s="77"/>
      <c r="H43" s="77"/>
      <c r="J43" s="4">
        <v>111</v>
      </c>
      <c r="K43" s="67">
        <v>2.9</v>
      </c>
      <c r="L43" s="67">
        <v>3.4</v>
      </c>
      <c r="M43" s="69">
        <v>3.4</v>
      </c>
    </row>
    <row r="44" spans="1:13" x14ac:dyDescent="0.2">
      <c r="A44" s="8" t="s">
        <v>92</v>
      </c>
      <c r="J44" s="4">
        <v>112</v>
      </c>
      <c r="K44" s="67">
        <v>2.6</v>
      </c>
      <c r="L44" s="67">
        <v>3.3</v>
      </c>
      <c r="M44" s="69">
        <v>3.3</v>
      </c>
    </row>
    <row r="45" spans="1:13" x14ac:dyDescent="0.2">
      <c r="J45" s="4">
        <v>113</v>
      </c>
      <c r="K45" s="67">
        <v>2.4</v>
      </c>
      <c r="L45" s="67">
        <v>3.1</v>
      </c>
      <c r="M45" s="69">
        <v>3.1</v>
      </c>
    </row>
    <row r="46" spans="1:13" x14ac:dyDescent="0.2">
      <c r="B46" t="s">
        <v>79</v>
      </c>
      <c r="C46" s="78">
        <v>0</v>
      </c>
      <c r="D46" s="74">
        <v>40400</v>
      </c>
      <c r="E46" s="74">
        <v>41675</v>
      </c>
      <c r="F46" s="74">
        <v>44625</v>
      </c>
      <c r="J46" s="4">
        <v>114</v>
      </c>
      <c r="K46" s="67">
        <v>2.1</v>
      </c>
      <c r="L46" s="67">
        <v>3</v>
      </c>
      <c r="M46" s="69">
        <v>3</v>
      </c>
    </row>
    <row r="47" spans="1:13" x14ac:dyDescent="0.2">
      <c r="C47" s="78">
        <v>0.15</v>
      </c>
      <c r="D47" s="72">
        <v>445850</v>
      </c>
      <c r="E47" s="74">
        <v>459750</v>
      </c>
      <c r="F47" s="74">
        <v>492300</v>
      </c>
      <c r="J47" s="4">
        <v>115</v>
      </c>
      <c r="K47" s="67">
        <v>1.9</v>
      </c>
      <c r="L47" s="67">
        <v>2.9</v>
      </c>
      <c r="M47" s="69">
        <v>2.9</v>
      </c>
    </row>
    <row r="48" spans="1:13" x14ac:dyDescent="0.2">
      <c r="C48" s="78">
        <v>0.2</v>
      </c>
      <c r="J48" s="4">
        <v>116</v>
      </c>
      <c r="K48" s="67"/>
      <c r="L48" s="67">
        <v>2.8</v>
      </c>
      <c r="M48" s="69">
        <v>2.8</v>
      </c>
    </row>
    <row r="49" spans="1:13" x14ac:dyDescent="0.2">
      <c r="J49" s="4">
        <v>117</v>
      </c>
      <c r="K49" s="67"/>
      <c r="L49" s="67">
        <v>2.7</v>
      </c>
      <c r="M49" s="69">
        <v>2.7</v>
      </c>
    </row>
    <row r="50" spans="1:13" x14ac:dyDescent="0.2">
      <c r="B50" t="s">
        <v>86</v>
      </c>
      <c r="C50" s="78">
        <v>0</v>
      </c>
      <c r="D50" s="74">
        <v>80800</v>
      </c>
      <c r="E50" s="74">
        <v>83350</v>
      </c>
      <c r="F50" s="74">
        <v>89250</v>
      </c>
      <c r="J50" s="4">
        <v>118</v>
      </c>
      <c r="K50" s="67"/>
      <c r="L50" s="67">
        <v>2.5</v>
      </c>
      <c r="M50" s="69">
        <v>2.5</v>
      </c>
    </row>
    <row r="51" spans="1:13" x14ac:dyDescent="0.2">
      <c r="C51" s="78">
        <v>0.15</v>
      </c>
      <c r="D51" s="74">
        <v>501600</v>
      </c>
      <c r="E51" s="74">
        <v>517200</v>
      </c>
      <c r="F51" s="74">
        <v>553850</v>
      </c>
      <c r="J51" s="4">
        <v>119</v>
      </c>
      <c r="K51" s="67"/>
      <c r="L51" s="67">
        <v>2.2999999999999998</v>
      </c>
      <c r="M51" s="69">
        <v>2.2999999999999998</v>
      </c>
    </row>
    <row r="52" spans="1:13" x14ac:dyDescent="0.2">
      <c r="C52" s="78">
        <v>0.2</v>
      </c>
      <c r="J52" s="4">
        <v>120</v>
      </c>
      <c r="K52" s="67"/>
      <c r="L52" s="67">
        <v>2</v>
      </c>
      <c r="M52" s="69">
        <v>2</v>
      </c>
    </row>
    <row r="53" spans="1:13" x14ac:dyDescent="0.2">
      <c r="J53" s="4">
        <v>121</v>
      </c>
      <c r="K53" s="67"/>
      <c r="L53" s="67">
        <v>2</v>
      </c>
      <c r="M53" s="69">
        <v>2</v>
      </c>
    </row>
    <row r="54" spans="1:13" x14ac:dyDescent="0.2">
      <c r="A54" s="8" t="s">
        <v>93</v>
      </c>
      <c r="J54" s="4">
        <v>122</v>
      </c>
      <c r="K54" s="67"/>
      <c r="L54" s="67">
        <v>2</v>
      </c>
      <c r="M54" s="69">
        <v>2</v>
      </c>
    </row>
    <row r="56" spans="1:13" x14ac:dyDescent="0.2">
      <c r="J56" t="s">
        <v>94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ECB1B-BA6F-B840-9893-F2CACF88DCBB}">
  <sheetPr codeName="Sheet5"/>
  <dimension ref="A1:B16"/>
  <sheetViews>
    <sheetView zoomScale="130" zoomScaleNormal="130" workbookViewId="0">
      <selection activeCell="E19" sqref="E19"/>
    </sheetView>
  </sheetViews>
  <sheetFormatPr baseColWidth="10" defaultColWidth="11" defaultRowHeight="16" x14ac:dyDescent="0.2"/>
  <sheetData>
    <row r="1" spans="1:2" x14ac:dyDescent="0.2">
      <c r="A1" t="s">
        <v>39</v>
      </c>
    </row>
    <row r="2" spans="1:2" x14ac:dyDescent="0.2">
      <c r="A2" t="s">
        <v>40</v>
      </c>
    </row>
    <row r="3" spans="1:2" x14ac:dyDescent="0.2">
      <c r="A3" t="s">
        <v>41</v>
      </c>
    </row>
    <row r="4" spans="1:2" x14ac:dyDescent="0.2">
      <c r="A4" t="s">
        <v>42</v>
      </c>
    </row>
    <row r="12" spans="1:2" x14ac:dyDescent="0.2">
      <c r="A12" t="s">
        <v>43</v>
      </c>
      <c r="B12" t="s">
        <v>44</v>
      </c>
    </row>
    <row r="13" spans="1:2" x14ac:dyDescent="0.2">
      <c r="A13">
        <v>1</v>
      </c>
      <c r="B13" t="s">
        <v>45</v>
      </c>
    </row>
    <row r="14" spans="1:2" x14ac:dyDescent="0.2">
      <c r="A14">
        <v>2</v>
      </c>
      <c r="B14" t="s">
        <v>46</v>
      </c>
    </row>
    <row r="15" spans="1:2" x14ac:dyDescent="0.2">
      <c r="A15">
        <v>3</v>
      </c>
      <c r="B15" t="s">
        <v>47</v>
      </c>
    </row>
    <row r="16" spans="1:2" x14ac:dyDescent="0.2">
      <c r="A16">
        <v>4</v>
      </c>
      <c r="B16" t="s">
        <v>48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8FFA8-2880-7A40-9E0E-AF1929C59777}">
  <sheetPr codeName="Sheet7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63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None</v>
      </c>
      <c r="J2" s="129" t="s">
        <v>70</v>
      </c>
      <c r="K2" s="57">
        <f>Tables!B3</f>
        <v>22500</v>
      </c>
      <c r="M2" s="130" t="s">
        <v>55</v>
      </c>
      <c r="N2" s="35" t="str">
        <f>E3</f>
        <v>IRA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IRA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1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6500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Maximum Allowable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97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152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IRA with Maximum Allowable / None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63</v>
      </c>
      <c r="E17" s="49">
        <f>HLOOKUP($B$6,'RetireUp Market Returns'!A:CT,(1+$B$7+C17),FALSE)</f>
        <v>-3.5400000000000001E-2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-70800</v>
      </c>
      <c r="L17" s="37">
        <f>J17+K17</f>
        <v>1929200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1929200</v>
      </c>
      <c r="R17" s="37">
        <f ca="1">IF($E$5="None",0,IF(D17&gt;=$B$3,0,IF($E$5="Monthly",MIN((($E$6+$E$8*(C17-1))*12),$E$9*12),IF($E$5="Annual",MIN((($E$6+$E$8*(C17-1))),$E$9),IF($E$5="% of Salary",MIN(($E$7+$E$10*(C17-1))*H17,$E$11*H17),IF($E$5="Maximum Allowable",T17+U17,0))))))</f>
        <v>7500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6500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0</v>
      </c>
      <c r="W17" s="37">
        <f ca="1">MIN(R17,T17)</f>
        <v>6500</v>
      </c>
      <c r="X17" s="37">
        <f ca="1">MIN(U17,R17-W17)</f>
        <v>1000</v>
      </c>
      <c r="Y17" s="37">
        <f>MIN(S17,V17)</f>
        <v>0</v>
      </c>
      <c r="Z17" s="37">
        <f ca="1">W17+X17+Y17</f>
        <v>7500</v>
      </c>
      <c r="AA17" s="111">
        <f ca="1">Q17+Z17</f>
        <v>1936700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64</v>
      </c>
      <c r="E18" s="49">
        <f>HLOOKUP($B$6,'RetireUp Market Returns'!A:CT,(1+$B$7+C18),FALSE)</f>
        <v>0.1019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1936700</v>
      </c>
      <c r="K18" s="37">
        <f ca="1">J18*E18</f>
        <v>197349.73</v>
      </c>
      <c r="L18" s="37">
        <f ca="1">J18+K18</f>
        <v>2134049.73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2134049.73</v>
      </c>
      <c r="R18" s="37">
        <f t="shared" ref="R18:R54" ca="1" si="9">IF($E$5="None",0,IF(D18&gt;=$B$3,0,IF($E$5="Monthly",MIN((($E$6+$E$8*(C18-1))*12),$E$9*12),IF($E$5="Annual",MIN((($E$6+$E$8*(C18-1))),$E$9),IF($E$5="% of Salary",MIN(($E$7+$E$10*(C18-1))*H18,$E$11*H18),IF($E$5="Maximum Allowable",T18+U18,0))))))</f>
        <v>7687.4999999999991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6662.4999999999991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0</v>
      </c>
      <c r="W18" s="37">
        <f t="shared" ref="W18:W54" ca="1" si="14">MIN(R18,T18)</f>
        <v>6662.4999999999991</v>
      </c>
      <c r="X18" s="37">
        <f t="shared" ref="X18:X54" ca="1" si="15">MIN(U18,R18-W18)</f>
        <v>1025</v>
      </c>
      <c r="Y18" s="37">
        <f t="shared" ref="Y18:Y54" si="16">MIN(S18,V18)</f>
        <v>0</v>
      </c>
      <c r="Z18" s="37">
        <f t="shared" ref="Z18:Z54" ca="1" si="17">W18+X18+Y18</f>
        <v>7687.4999999999991</v>
      </c>
      <c r="AA18" s="111">
        <f t="shared" ref="AA18:AA54" ca="1" si="18">Q18+W18+X18+Y18</f>
        <v>2141737.23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65</v>
      </c>
      <c r="E19" s="49">
        <f>HLOOKUP($B$6,'RetireUp Market Returns'!A:CT,(1+$B$7+C19),FALSE)</f>
        <v>0.16980000000000001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2141737.23</v>
      </c>
      <c r="K19" s="37">
        <f ca="1">J19*E19</f>
        <v>363666.981654</v>
      </c>
      <c r="L19" s="37">
        <f ca="1">J19+K19</f>
        <v>2505404.211654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2505404.211654</v>
      </c>
      <c r="R19" s="37">
        <f t="shared" ca="1" si="9"/>
        <v>7879.6874999999991</v>
      </c>
      <c r="S19" s="37">
        <f t="shared" si="10"/>
        <v>0</v>
      </c>
      <c r="T19" s="37">
        <f t="shared" si="11"/>
        <v>6829.0624999999991</v>
      </c>
      <c r="U19" s="37">
        <f t="shared" ca="1" si="12"/>
        <v>1050.625</v>
      </c>
      <c r="V19" s="37">
        <f t="shared" si="13"/>
        <v>0</v>
      </c>
      <c r="W19" s="37">
        <f t="shared" ca="1" si="14"/>
        <v>6829.0624999999991</v>
      </c>
      <c r="X19" s="37">
        <f t="shared" ca="1" si="15"/>
        <v>1050.625</v>
      </c>
      <c r="Y19" s="37">
        <f t="shared" si="16"/>
        <v>0</v>
      </c>
      <c r="Z19" s="37">
        <f t="shared" ca="1" si="17"/>
        <v>7879.6874999999991</v>
      </c>
      <c r="AA19" s="111">
        <f t="shared" ca="1" si="18"/>
        <v>2513283.899154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66</v>
      </c>
      <c r="E20" s="49">
        <f>HLOOKUP($B$6,'RetireUp Market Returns'!A:CT,(1+$B$7+C20),FALSE)</f>
        <v>-2.5700000000000001E-2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2513283.899154</v>
      </c>
      <c r="K20" s="37">
        <f ca="1">J20*E20</f>
        <v>-64591.3962082578</v>
      </c>
      <c r="L20" s="37">
        <f ca="1">J20+K20</f>
        <v>2448692.5029457421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2448692.5029457421</v>
      </c>
      <c r="R20" s="37">
        <f t="shared" ca="1" si="9"/>
        <v>8076.6796874999991</v>
      </c>
      <c r="S20" s="37">
        <f t="shared" si="10"/>
        <v>0</v>
      </c>
      <c r="T20" s="37">
        <f t="shared" si="11"/>
        <v>6999.7890624999991</v>
      </c>
      <c r="U20" s="37">
        <f t="shared" ca="1" si="12"/>
        <v>1076.8906249999998</v>
      </c>
      <c r="V20" s="37">
        <f t="shared" si="13"/>
        <v>0</v>
      </c>
      <c r="W20" s="37">
        <f t="shared" ca="1" si="14"/>
        <v>6999.7890624999991</v>
      </c>
      <c r="X20" s="37">
        <f t="shared" ca="1" si="15"/>
        <v>1076.8906249999998</v>
      </c>
      <c r="Y20" s="37">
        <f t="shared" si="16"/>
        <v>0</v>
      </c>
      <c r="Z20" s="37">
        <f t="shared" ca="1" si="17"/>
        <v>8076.6796874999991</v>
      </c>
      <c r="AA20" s="111">
        <f t="shared" ca="1" si="18"/>
        <v>2456769.1826332421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67</v>
      </c>
      <c r="E21" s="49">
        <f>HLOOKUP($B$6,'RetireUp Market Returns'!A:CT,(1+$B$7+C21),FALSE)</f>
        <v>9.1200000000000003E-2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2456769.1826332421</v>
      </c>
      <c r="K21" s="37">
        <f ca="1">J21*E21</f>
        <v>224057.34945615169</v>
      </c>
      <c r="L21" s="37">
        <f ca="1">J21+K21</f>
        <v>2680826.5320893936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2680826.5320893936</v>
      </c>
      <c r="R21" s="37">
        <f t="shared" ca="1" si="9"/>
        <v>8278.5966796874982</v>
      </c>
      <c r="S21" s="37">
        <f t="shared" si="10"/>
        <v>0</v>
      </c>
      <c r="T21" s="37">
        <f t="shared" si="11"/>
        <v>7174.7837890624987</v>
      </c>
      <c r="U21" s="37">
        <f t="shared" ca="1" si="12"/>
        <v>1103.8128906249997</v>
      </c>
      <c r="V21" s="37">
        <f t="shared" si="13"/>
        <v>0</v>
      </c>
      <c r="W21" s="37">
        <f t="shared" ca="1" si="14"/>
        <v>7174.7837890624987</v>
      </c>
      <c r="X21" s="37">
        <f t="shared" ca="1" si="15"/>
        <v>1103.8128906249995</v>
      </c>
      <c r="Y21" s="37">
        <f t="shared" si="16"/>
        <v>0</v>
      </c>
      <c r="Z21" s="37">
        <f t="shared" ca="1" si="17"/>
        <v>8278.5966796874982</v>
      </c>
      <c r="AA21" s="111">
        <f t="shared" ca="1" si="18"/>
        <v>2689105.1287690811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68</v>
      </c>
      <c r="E22" s="49">
        <f>HLOOKUP($B$6,'RetireUp Market Returns'!A:CT,(1+$B$7+C22),FALSE)</f>
        <v>4.7899999999999998E-2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2689105.1287690811</v>
      </c>
      <c r="K22" s="37">
        <f t="shared" ref="K22:K54" ca="1" si="20">J22*E22</f>
        <v>128808.13566803897</v>
      </c>
      <c r="L22" s="37">
        <f t="shared" ref="L22:L54" ca="1" si="21">J22+K22</f>
        <v>2817913.2644371199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2817913.2644371199</v>
      </c>
      <c r="R22" s="37">
        <f t="shared" ca="1" si="9"/>
        <v>8485.561596679685</v>
      </c>
      <c r="S22" s="37">
        <f t="shared" si="10"/>
        <v>0</v>
      </c>
      <c r="T22" s="37">
        <f t="shared" si="11"/>
        <v>7354.1533837890602</v>
      </c>
      <c r="U22" s="37">
        <f t="shared" ca="1" si="12"/>
        <v>1131.4082128906246</v>
      </c>
      <c r="V22" s="37">
        <f t="shared" si="13"/>
        <v>0</v>
      </c>
      <c r="W22" s="37">
        <f t="shared" ca="1" si="14"/>
        <v>7354.1533837890602</v>
      </c>
      <c r="X22" s="37">
        <f t="shared" ca="1" si="15"/>
        <v>1131.4082128906246</v>
      </c>
      <c r="Y22" s="37">
        <f t="shared" si="16"/>
        <v>0</v>
      </c>
      <c r="Z22" s="37">
        <f t="shared" ca="1" si="17"/>
        <v>8485.561596679685</v>
      </c>
      <c r="AA22" s="111">
        <f t="shared" ca="1" si="18"/>
        <v>2826398.8260337999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69</v>
      </c>
      <c r="E23" s="49">
        <f>HLOOKUP($B$6,'RetireUp Market Returns'!A:CT,(1+$B$7+C23),FALSE)</f>
        <v>2.1299999999999999E-2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2826398.8260337999</v>
      </c>
      <c r="K23" s="37">
        <f t="shared" ca="1" si="20"/>
        <v>60202.294994519936</v>
      </c>
      <c r="L23" s="37">
        <f t="shared" ca="1" si="21"/>
        <v>2886601.1210283199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2886601.1210283199</v>
      </c>
      <c r="R23" s="37">
        <f t="shared" ca="1" si="9"/>
        <v>8697.7006365966772</v>
      </c>
      <c r="S23" s="37">
        <f t="shared" si="10"/>
        <v>0</v>
      </c>
      <c r="T23" s="37">
        <f t="shared" si="11"/>
        <v>7538.0072183837865</v>
      </c>
      <c r="U23" s="37">
        <f t="shared" ca="1" si="12"/>
        <v>1159.6934182128903</v>
      </c>
      <c r="V23" s="37">
        <f t="shared" si="13"/>
        <v>0</v>
      </c>
      <c r="W23" s="37">
        <f t="shared" ca="1" si="14"/>
        <v>7538.0072183837865</v>
      </c>
      <c r="X23" s="37">
        <f t="shared" ca="1" si="15"/>
        <v>1159.6934182128903</v>
      </c>
      <c r="Y23" s="37">
        <f t="shared" si="16"/>
        <v>0</v>
      </c>
      <c r="Z23" s="37">
        <f t="shared" ca="1" si="17"/>
        <v>8697.7006365966772</v>
      </c>
      <c r="AA23" s="111">
        <f t="shared" ca="1" si="18"/>
        <v>2895298.8216649164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70</v>
      </c>
      <c r="E24" s="49">
        <f>HLOOKUP($B$6,'RetireUp Market Returns'!A:CT,(1+$B$7+C24),FALSE)</f>
        <v>0.11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2895298.8216649164</v>
      </c>
      <c r="K24" s="37">
        <f t="shared" ca="1" si="20"/>
        <v>318482.87038314081</v>
      </c>
      <c r="L24" s="37">
        <f t="shared" ca="1" si="21"/>
        <v>3213781.692048057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3213781.692048057</v>
      </c>
      <c r="R24" s="37">
        <f t="shared" ca="1" si="9"/>
        <v>8915.1431525115931</v>
      </c>
      <c r="S24" s="37">
        <f t="shared" si="10"/>
        <v>0</v>
      </c>
      <c r="T24" s="37">
        <f t="shared" si="11"/>
        <v>7726.4573988433813</v>
      </c>
      <c r="U24" s="37">
        <f t="shared" ca="1" si="12"/>
        <v>1188.6857536682126</v>
      </c>
      <c r="V24" s="37">
        <f t="shared" si="13"/>
        <v>0</v>
      </c>
      <c r="W24" s="37">
        <f t="shared" ca="1" si="14"/>
        <v>7726.4573988433813</v>
      </c>
      <c r="X24" s="37">
        <f t="shared" ca="1" si="15"/>
        <v>1188.6857536682119</v>
      </c>
      <c r="Y24" s="37">
        <f t="shared" si="16"/>
        <v>0</v>
      </c>
      <c r="Z24" s="37">
        <f t="shared" ca="1" si="17"/>
        <v>8915.1431525115931</v>
      </c>
      <c r="AA24" s="111">
        <f t="shared" ca="1" si="18"/>
        <v>3222696.8352005687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71</v>
      </c>
      <c r="E25" s="49">
        <f>HLOOKUP($B$6,'RetireUp Market Returns'!A:CT,(1+$B$7+C25),FALSE)</f>
        <v>8.0199999999999994E-2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3222696.8352005687</v>
      </c>
      <c r="K25" s="37">
        <f t="shared" ca="1" si="20"/>
        <v>258460.28618308558</v>
      </c>
      <c r="L25" s="37">
        <f t="shared" ca="1" si="21"/>
        <v>3481157.1213836544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0</v>
      </c>
      <c r="P25" s="37">
        <f t="shared" ca="1" si="7"/>
        <v>0</v>
      </c>
      <c r="Q25" s="37">
        <f t="shared" ca="1" si="8"/>
        <v>3481157.1213836544</v>
      </c>
      <c r="R25" s="37">
        <f t="shared" ca="1" si="9"/>
        <v>9138.0217313243829</v>
      </c>
      <c r="S25" s="37">
        <f t="shared" si="10"/>
        <v>0</v>
      </c>
      <c r="T25" s="37">
        <f t="shared" si="11"/>
        <v>7919.6188338144648</v>
      </c>
      <c r="U25" s="37">
        <f t="shared" ca="1" si="12"/>
        <v>1218.4028975099177</v>
      </c>
      <c r="V25" s="37">
        <f t="shared" si="13"/>
        <v>0</v>
      </c>
      <c r="W25" s="37">
        <f t="shared" ca="1" si="14"/>
        <v>7919.6188338144648</v>
      </c>
      <c r="X25" s="37">
        <f t="shared" ca="1" si="15"/>
        <v>1218.4028975099177</v>
      </c>
      <c r="Y25" s="37">
        <f t="shared" si="16"/>
        <v>0</v>
      </c>
      <c r="Z25" s="37">
        <f t="shared" ca="1" si="17"/>
        <v>9138.0217313243829</v>
      </c>
      <c r="AA25" s="111">
        <f t="shared" ca="1" si="18"/>
        <v>3490295.1431149784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72</v>
      </c>
      <c r="E26" s="49">
        <f>HLOOKUP($B$6,'RetireUp Market Returns'!A:CT,(1+$B$7+C26),FALSE)</f>
        <v>8.1799999999999998E-2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3490295.1431149784</v>
      </c>
      <c r="K26" s="37">
        <f t="shared" ca="1" si="20"/>
        <v>285506.14270680526</v>
      </c>
      <c r="L26" s="37">
        <f t="shared" ca="1" si="21"/>
        <v>3775801.2858217838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0</v>
      </c>
      <c r="P26" s="37">
        <f t="shared" ca="1" si="7"/>
        <v>0</v>
      </c>
      <c r="Q26" s="37">
        <f t="shared" ca="1" si="8"/>
        <v>3775801.2858217838</v>
      </c>
      <c r="R26" s="37">
        <f t="shared" ca="1" si="9"/>
        <v>9366.4722746074913</v>
      </c>
      <c r="S26" s="37">
        <f t="shared" si="10"/>
        <v>0</v>
      </c>
      <c r="T26" s="37">
        <f t="shared" si="11"/>
        <v>8117.6093046598253</v>
      </c>
      <c r="U26" s="37">
        <f t="shared" ca="1" si="12"/>
        <v>1248.8629699476655</v>
      </c>
      <c r="V26" s="37">
        <f t="shared" si="13"/>
        <v>0</v>
      </c>
      <c r="W26" s="37">
        <f t="shared" ca="1" si="14"/>
        <v>8117.6093046598253</v>
      </c>
      <c r="X26" s="37">
        <f t="shared" ca="1" si="15"/>
        <v>1248.8629699476655</v>
      </c>
      <c r="Y26" s="37">
        <f t="shared" si="16"/>
        <v>0</v>
      </c>
      <c r="Z26" s="37">
        <f t="shared" ca="1" si="17"/>
        <v>9366.4722746074913</v>
      </c>
      <c r="AA26" s="111">
        <f t="shared" ca="1" si="18"/>
        <v>3785167.7580963913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73</v>
      </c>
      <c r="E27" s="49">
        <f>HLOOKUP($B$6,'RetireUp Market Returns'!A:CT,(1+$B$7+C27),FALSE)</f>
        <v>0.1008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3785167.7580963913</v>
      </c>
      <c r="K27" s="37">
        <f t="shared" ca="1" si="20"/>
        <v>381544.91001611622</v>
      </c>
      <c r="L27" s="37">
        <f t="shared" ca="1" si="21"/>
        <v>4166712.6681125076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0</v>
      </c>
      <c r="P27" s="37">
        <f t="shared" ca="1" si="7"/>
        <v>0</v>
      </c>
      <c r="Q27" s="37">
        <f t="shared" ca="1" si="8"/>
        <v>4166712.6681125076</v>
      </c>
      <c r="R27" s="37">
        <f t="shared" ca="1" si="9"/>
        <v>9600.6340814726791</v>
      </c>
      <c r="S27" s="37">
        <f t="shared" si="10"/>
        <v>0</v>
      </c>
      <c r="T27" s="37">
        <f t="shared" si="11"/>
        <v>8320.5495372763216</v>
      </c>
      <c r="U27" s="37">
        <f t="shared" ca="1" si="12"/>
        <v>1280.084544196357</v>
      </c>
      <c r="V27" s="37">
        <f t="shared" si="13"/>
        <v>0</v>
      </c>
      <c r="W27" s="37">
        <f t="shared" ca="1" si="14"/>
        <v>8320.5495372763216</v>
      </c>
      <c r="X27" s="37">
        <f t="shared" ca="1" si="15"/>
        <v>1280.084544196357</v>
      </c>
      <c r="Y27" s="37">
        <f t="shared" si="16"/>
        <v>0</v>
      </c>
      <c r="Z27" s="37">
        <f t="shared" ca="1" si="17"/>
        <v>9600.6340814726791</v>
      </c>
      <c r="AA27" s="111">
        <f t="shared" ca="1" si="18"/>
        <v>4176313.3021939802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74</v>
      </c>
      <c r="E28" s="49">
        <f>HLOOKUP($B$6,'RetireUp Market Returns'!A:CT,(1+$B$7+C28),FALSE)</f>
        <v>-4.9200000000000001E-2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4176313.3021939802</v>
      </c>
      <c r="K28" s="37">
        <f t="shared" ca="1" si="20"/>
        <v>-205474.61446794381</v>
      </c>
      <c r="L28" s="37">
        <f t="shared" ca="1" si="21"/>
        <v>3970838.6877260362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0</v>
      </c>
      <c r="P28" s="37">
        <f t="shared" ca="1" si="7"/>
        <v>0</v>
      </c>
      <c r="Q28" s="37">
        <f t="shared" ca="1" si="8"/>
        <v>3970838.6877260362</v>
      </c>
      <c r="R28" s="37">
        <f t="shared" ca="1" si="9"/>
        <v>9840.6499335094959</v>
      </c>
      <c r="S28" s="37">
        <f t="shared" si="10"/>
        <v>0</v>
      </c>
      <c r="T28" s="37">
        <f t="shared" si="11"/>
        <v>8528.5632757082294</v>
      </c>
      <c r="U28" s="37">
        <f t="shared" ca="1" si="12"/>
        <v>1312.086657801266</v>
      </c>
      <c r="V28" s="37">
        <f t="shared" si="13"/>
        <v>0</v>
      </c>
      <c r="W28" s="37">
        <f t="shared" ca="1" si="14"/>
        <v>8528.5632757082294</v>
      </c>
      <c r="X28" s="37">
        <f t="shared" ca="1" si="15"/>
        <v>1312.086657801266</v>
      </c>
      <c r="Y28" s="37">
        <f t="shared" si="16"/>
        <v>0</v>
      </c>
      <c r="Z28" s="37">
        <f t="shared" ca="1" si="17"/>
        <v>9840.6499335094959</v>
      </c>
      <c r="AA28" s="111">
        <f t="shared" ca="1" si="18"/>
        <v>3980679.3376595457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75</v>
      </c>
      <c r="E29" s="49">
        <f>HLOOKUP($B$6,'RetireUp Market Returns'!A:CT,(1+$B$7+C29),FALSE)</f>
        <v>1.23E-2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3980679.3376595457</v>
      </c>
      <c r="K29" s="37">
        <f t="shared" ca="1" si="20"/>
        <v>48962.355853212415</v>
      </c>
      <c r="L29" s="37">
        <f t="shared" ca="1" si="21"/>
        <v>4029641.6935127582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24.6</v>
      </c>
      <c r="N29" s="37">
        <f t="shared" ca="1" si="22"/>
        <v>161816.23323819292</v>
      </c>
      <c r="O29" s="37">
        <f t="shared" si="6"/>
        <v>0</v>
      </c>
      <c r="P29" s="37">
        <f t="shared" ca="1" si="7"/>
        <v>161816.23323819292</v>
      </c>
      <c r="Q29" s="37">
        <f t="shared" ca="1" si="8"/>
        <v>3867825.4602745655</v>
      </c>
      <c r="R29" s="37">
        <f t="shared" ca="1" si="9"/>
        <v>10086.666181847231</v>
      </c>
      <c r="S29" s="37">
        <f t="shared" si="10"/>
        <v>0</v>
      </c>
      <c r="T29" s="37">
        <f t="shared" si="11"/>
        <v>8741.7773576009331</v>
      </c>
      <c r="U29" s="37">
        <f t="shared" ca="1" si="12"/>
        <v>1344.8888242462974</v>
      </c>
      <c r="V29" s="37">
        <f t="shared" si="13"/>
        <v>0</v>
      </c>
      <c r="W29" s="37">
        <f t="shared" ca="1" si="14"/>
        <v>8741.7773576009331</v>
      </c>
      <c r="X29" s="37">
        <f t="shared" ca="1" si="15"/>
        <v>1344.8888242462974</v>
      </c>
      <c r="Y29" s="37">
        <f t="shared" si="16"/>
        <v>0</v>
      </c>
      <c r="Z29" s="37">
        <f t="shared" ca="1" si="17"/>
        <v>10086.666181847231</v>
      </c>
      <c r="AA29" s="111">
        <f t="shared" ca="1" si="18"/>
        <v>3877912.126456413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76</v>
      </c>
      <c r="E30" s="49">
        <f>HLOOKUP($B$6,'RetireUp Market Returns'!A:CT,(1+$B$7+C30),FALSE)</f>
        <v>6.4100000000000004E-2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3877912.126456413</v>
      </c>
      <c r="K30" s="37">
        <f t="shared" ca="1" si="20"/>
        <v>248574.1673058561</v>
      </c>
      <c r="L30" s="37">
        <f t="shared" ca="1" si="21"/>
        <v>4126486.293762269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23.7</v>
      </c>
      <c r="N30" s="37">
        <f t="shared" ca="1" si="22"/>
        <v>163624.98423866721</v>
      </c>
      <c r="O30" s="37">
        <f t="shared" si="6"/>
        <v>137851.10448524548</v>
      </c>
      <c r="P30" s="37">
        <f t="shared" ca="1" si="7"/>
        <v>163624.98423866721</v>
      </c>
      <c r="Q30" s="37">
        <f t="shared" ca="1" si="8"/>
        <v>3962861.3095236016</v>
      </c>
      <c r="R30" s="37">
        <f t="shared" si="9"/>
        <v>0</v>
      </c>
      <c r="S30" s="37">
        <f t="shared" si="10"/>
        <v>0</v>
      </c>
      <c r="T30" s="37">
        <f t="shared" si="11"/>
        <v>8960.3217915409568</v>
      </c>
      <c r="U30" s="37">
        <f t="shared" ca="1" si="12"/>
        <v>1378.5110448524549</v>
      </c>
      <c r="V30" s="37">
        <f t="shared" si="13"/>
        <v>0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3962861.3095236016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77</v>
      </c>
      <c r="E31" s="49">
        <f>HLOOKUP($B$6,'RetireUp Market Returns'!A:CT,(1+$B$7+C31),FALSE)</f>
        <v>0.1071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3962861.3095236016</v>
      </c>
      <c r="K31" s="37">
        <f t="shared" ca="1" si="20"/>
        <v>424422.44624997774</v>
      </c>
      <c r="L31" s="37">
        <f t="shared" ca="1" si="21"/>
        <v>4387283.7557735797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22.9</v>
      </c>
      <c r="N31" s="37">
        <f t="shared" ca="1" si="22"/>
        <v>173050.71220627081</v>
      </c>
      <c r="O31" s="37">
        <f t="shared" si="6"/>
        <v>141297.3820973766</v>
      </c>
      <c r="P31" s="37">
        <f t="shared" ca="1" si="7"/>
        <v>173050.71220627081</v>
      </c>
      <c r="Q31" s="37">
        <f t="shared" ca="1" si="8"/>
        <v>4214233.0435673092</v>
      </c>
      <c r="R31" s="37">
        <f t="shared" si="9"/>
        <v>0</v>
      </c>
      <c r="S31" s="37">
        <f t="shared" si="10"/>
        <v>0</v>
      </c>
      <c r="T31" s="37">
        <f t="shared" si="11"/>
        <v>9184.3298363294798</v>
      </c>
      <c r="U31" s="37">
        <f t="shared" ca="1" si="12"/>
        <v>1412.9738209737661</v>
      </c>
      <c r="V31" s="37">
        <f t="shared" si="13"/>
        <v>0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4214233.0435673092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78</v>
      </c>
      <c r="E32" s="49">
        <f>HLOOKUP($B$6,'RetireUp Market Returns'!A:CT,(1+$B$7+C32),FALSE)</f>
        <v>6.5100000000000005E-2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4214233.0435673092</v>
      </c>
      <c r="K32" s="37">
        <f t="shared" ca="1" si="20"/>
        <v>274346.57113623183</v>
      </c>
      <c r="L32" s="37">
        <f t="shared" ca="1" si="21"/>
        <v>4488579.6147035407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22</v>
      </c>
      <c r="N32" s="37">
        <f t="shared" ca="1" si="22"/>
        <v>191556.04743487769</v>
      </c>
      <c r="O32" s="37">
        <f t="shared" si="6"/>
        <v>144829.81664981105</v>
      </c>
      <c r="P32" s="37">
        <f t="shared" ca="1" si="7"/>
        <v>191556.04743487769</v>
      </c>
      <c r="Q32" s="37">
        <f t="shared" ca="1" si="8"/>
        <v>4297023.5672686631</v>
      </c>
      <c r="R32" s="37">
        <f t="shared" si="9"/>
        <v>0</v>
      </c>
      <c r="S32" s="37">
        <f t="shared" si="10"/>
        <v>0</v>
      </c>
      <c r="T32" s="37">
        <f t="shared" si="11"/>
        <v>9413.9380822377188</v>
      </c>
      <c r="U32" s="37">
        <f t="shared" ca="1" si="12"/>
        <v>1448.2981664981105</v>
      </c>
      <c r="V32" s="37">
        <f t="shared" si="13"/>
        <v>0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4297023.5672686631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79</v>
      </c>
      <c r="E33" s="49">
        <f>HLOOKUP($B$6,'RetireUp Market Returns'!A:CT,(1+$B$7+C33),FALSE)</f>
        <v>0.08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4297023.5672686631</v>
      </c>
      <c r="K33" s="37">
        <f t="shared" ca="1" si="20"/>
        <v>343761.88538149308</v>
      </c>
      <c r="L33" s="37">
        <f t="shared" ca="1" si="21"/>
        <v>4640785.4526501559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21.1</v>
      </c>
      <c r="N33" s="37">
        <f t="shared" ca="1" si="22"/>
        <v>203650.40603169019</v>
      </c>
      <c r="O33" s="37">
        <f t="shared" si="6"/>
        <v>148450.5620660563</v>
      </c>
      <c r="P33" s="37">
        <f t="shared" ca="1" si="7"/>
        <v>203650.40603169019</v>
      </c>
      <c r="Q33" s="37">
        <f t="shared" ca="1" si="8"/>
        <v>4437135.0466184653</v>
      </c>
      <c r="R33" s="37">
        <f t="shared" si="9"/>
        <v>0</v>
      </c>
      <c r="S33" s="37">
        <f t="shared" si="10"/>
        <v>0</v>
      </c>
      <c r="T33" s="37">
        <f t="shared" si="11"/>
        <v>9649.2865342936602</v>
      </c>
      <c r="U33" s="37">
        <f t="shared" ca="1" si="12"/>
        <v>1484.5056206605632</v>
      </c>
      <c r="V33" s="37">
        <f t="shared" si="13"/>
        <v>0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4437135.0466184653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80</v>
      </c>
      <c r="E34" s="49">
        <f>HLOOKUP($B$6,'RetireUp Market Returns'!A:CT,(1+$B$7+C34),FALSE)</f>
        <v>3.1099999999999999E-2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4437135.0466184653</v>
      </c>
      <c r="K34" s="37">
        <f t="shared" ca="1" si="20"/>
        <v>137994.89994983427</v>
      </c>
      <c r="L34" s="37">
        <f t="shared" ca="1" si="21"/>
        <v>4575129.9465683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20.2</v>
      </c>
      <c r="N34" s="37">
        <f t="shared" ca="1" si="22"/>
        <v>219660.15082269631</v>
      </c>
      <c r="O34" s="37">
        <f t="shared" si="6"/>
        <v>152161.82611770771</v>
      </c>
      <c r="P34" s="37">
        <f t="shared" ca="1" si="7"/>
        <v>219660.15082269631</v>
      </c>
      <c r="Q34" s="37">
        <f t="shared" ca="1" si="8"/>
        <v>4355469.7957456037</v>
      </c>
      <c r="R34" s="37">
        <f t="shared" si="9"/>
        <v>0</v>
      </c>
      <c r="S34" s="37">
        <f t="shared" si="10"/>
        <v>0</v>
      </c>
      <c r="T34" s="37">
        <f t="shared" si="11"/>
        <v>9890.5186976510013</v>
      </c>
      <c r="U34" s="37">
        <f t="shared" ca="1" si="12"/>
        <v>1521.6182611770771</v>
      </c>
      <c r="V34" s="37">
        <f t="shared" si="13"/>
        <v>0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4355469.7957456037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81</v>
      </c>
      <c r="E35" s="49">
        <f>HLOOKUP($B$6,'RetireUp Market Returns'!A:CT,(1+$B$7+C35),FALSE)</f>
        <v>5.6300000000000003E-2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4355469.7957456037</v>
      </c>
      <c r="K35" s="37">
        <f t="shared" ca="1" si="20"/>
        <v>245212.94950047749</v>
      </c>
      <c r="L35" s="37">
        <f t="shared" ca="1" si="21"/>
        <v>4600682.7452460816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19.399999999999999</v>
      </c>
      <c r="N35" s="37">
        <f t="shared" ca="1" si="22"/>
        <v>224508.75235802084</v>
      </c>
      <c r="O35" s="37">
        <f t="shared" si="6"/>
        <v>155965.87177065041</v>
      </c>
      <c r="P35" s="37">
        <f t="shared" ca="1" si="7"/>
        <v>224508.75235802084</v>
      </c>
      <c r="Q35" s="37">
        <f t="shared" ca="1" si="8"/>
        <v>4376173.9928880604</v>
      </c>
      <c r="R35" s="37">
        <f t="shared" si="9"/>
        <v>0</v>
      </c>
      <c r="S35" s="37">
        <f t="shared" si="10"/>
        <v>0</v>
      </c>
      <c r="T35" s="37">
        <f t="shared" si="11"/>
        <v>10137.781665092276</v>
      </c>
      <c r="U35" s="37">
        <f t="shared" ca="1" si="12"/>
        <v>1559.6587177065039</v>
      </c>
      <c r="V35" s="37">
        <f t="shared" si="13"/>
        <v>0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4376173.9928880604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82</v>
      </c>
      <c r="E36" s="49">
        <f>HLOOKUP($B$6,'RetireUp Market Returns'!A:CT,(1+$B$7+C36),FALSE)</f>
        <v>2.7199999999999998E-2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4376173.9928880604</v>
      </c>
      <c r="K36" s="37">
        <f t="shared" ca="1" si="20"/>
        <v>119031.93260655523</v>
      </c>
      <c r="L36" s="37">
        <f t="shared" ca="1" si="21"/>
        <v>4495205.9254946159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18.5</v>
      </c>
      <c r="N36" s="37">
        <f t="shared" ca="1" si="22"/>
        <v>236549.94556151677</v>
      </c>
      <c r="O36" s="37">
        <f t="shared" si="6"/>
        <v>159865.01856491665</v>
      </c>
      <c r="P36" s="37">
        <f t="shared" ca="1" si="7"/>
        <v>236549.94556151677</v>
      </c>
      <c r="Q36" s="37">
        <f t="shared" ca="1" si="8"/>
        <v>4258655.9799330989</v>
      </c>
      <c r="R36" s="37">
        <f t="shared" si="9"/>
        <v>0</v>
      </c>
      <c r="S36" s="37">
        <f t="shared" si="10"/>
        <v>0</v>
      </c>
      <c r="T36" s="37">
        <f t="shared" si="11"/>
        <v>10391.226206719582</v>
      </c>
      <c r="U36" s="37">
        <f t="shared" ca="1" si="12"/>
        <v>1598.6501856491666</v>
      </c>
      <c r="V36" s="37">
        <f t="shared" si="13"/>
        <v>0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4258655.9799330989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83</v>
      </c>
      <c r="E37" s="49">
        <f>HLOOKUP($B$6,'RetireUp Market Returns'!A:CT,(1+$B$7+C37),FALSE)</f>
        <v>0.1648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4258655.9799330989</v>
      </c>
      <c r="K37" s="37">
        <f t="shared" ca="1" si="20"/>
        <v>701826.50549297465</v>
      </c>
      <c r="L37" s="37">
        <f t="shared" ca="1" si="21"/>
        <v>4960482.4854260739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17.7</v>
      </c>
      <c r="N37" s="37">
        <f t="shared" ca="1" si="22"/>
        <v>240602.03276458188</v>
      </c>
      <c r="O37" s="37">
        <f t="shared" si="6"/>
        <v>163861.64402903954</v>
      </c>
      <c r="P37" s="37">
        <f t="shared" ca="1" si="7"/>
        <v>240602.03276458188</v>
      </c>
      <c r="Q37" s="37">
        <f t="shared" ca="1" si="8"/>
        <v>4719880.4526614919</v>
      </c>
      <c r="R37" s="37">
        <f t="shared" si="9"/>
        <v>0</v>
      </c>
      <c r="S37" s="37">
        <f t="shared" si="10"/>
        <v>0</v>
      </c>
      <c r="T37" s="37">
        <f t="shared" si="11"/>
        <v>10651.00686188757</v>
      </c>
      <c r="U37" s="37">
        <f t="shared" ca="1" si="12"/>
        <v>1638.6164402903955</v>
      </c>
      <c r="V37" s="37">
        <f t="shared" si="13"/>
        <v>0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4719880.4526614919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84</v>
      </c>
      <c r="E38" s="49">
        <f>HLOOKUP($B$6,'RetireUp Market Returns'!A:CT,(1+$B$7+C38),FALSE)</f>
        <v>-6.7500000000000004E-2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4719880.4526614919</v>
      </c>
      <c r="K38" s="37">
        <f t="shared" ca="1" si="20"/>
        <v>-318591.93055465072</v>
      </c>
      <c r="L38" s="37">
        <f t="shared" ca="1" si="21"/>
        <v>4401288.5221068412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16.8</v>
      </c>
      <c r="N38" s="37">
        <f t="shared" ca="1" si="22"/>
        <v>280945.26503937453</v>
      </c>
      <c r="O38" s="37">
        <f t="shared" si="6"/>
        <v>167958.18512976554</v>
      </c>
      <c r="P38" s="37">
        <f t="shared" ca="1" si="7"/>
        <v>280945.26503937453</v>
      </c>
      <c r="Q38" s="37">
        <f t="shared" ca="1" si="8"/>
        <v>4120343.2570674666</v>
      </c>
      <c r="R38" s="37">
        <f t="shared" si="9"/>
        <v>0</v>
      </c>
      <c r="S38" s="37">
        <f t="shared" si="10"/>
        <v>0</v>
      </c>
      <c r="T38" s="37">
        <f t="shared" si="11"/>
        <v>10917.28203343476</v>
      </c>
      <c r="U38" s="37">
        <f t="shared" ca="1" si="12"/>
        <v>1679.5818512976552</v>
      </c>
      <c r="V38" s="37">
        <f t="shared" si="13"/>
        <v>0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4120343.2570674666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85</v>
      </c>
      <c r="E39" s="49">
        <f>HLOOKUP($B$6,'RetireUp Market Returns'!A:CT,(1+$B$7+C39),FALSE)</f>
        <v>0.1328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4120343.2570674666</v>
      </c>
      <c r="K39" s="37">
        <f t="shared" ca="1" si="20"/>
        <v>547181.58453855955</v>
      </c>
      <c r="L39" s="37">
        <f t="shared" ca="1" si="21"/>
        <v>4667524.8416060265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16</v>
      </c>
      <c r="N39" s="37">
        <f t="shared" ca="1" si="22"/>
        <v>257521.45356671666</v>
      </c>
      <c r="O39" s="37">
        <f t="shared" si="6"/>
        <v>172157.13975800967</v>
      </c>
      <c r="P39" s="37">
        <f t="shared" ca="1" si="7"/>
        <v>257521.45356671666</v>
      </c>
      <c r="Q39" s="37">
        <f t="shared" ca="1" si="8"/>
        <v>4410003.3880393095</v>
      </c>
      <c r="R39" s="37">
        <f t="shared" si="9"/>
        <v>0</v>
      </c>
      <c r="S39" s="37">
        <f t="shared" si="10"/>
        <v>0</v>
      </c>
      <c r="T39" s="37">
        <f t="shared" si="11"/>
        <v>11190.214084270629</v>
      </c>
      <c r="U39" s="37">
        <f t="shared" ca="1" si="12"/>
        <v>1721.5713975800966</v>
      </c>
      <c r="V39" s="37">
        <f t="shared" si="13"/>
        <v>0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4410003.3880393095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86</v>
      </c>
      <c r="E40" s="49">
        <f>HLOOKUP($B$6,'RetireUp Market Returns'!A:CT,(1+$B$7+C40),FALSE)</f>
        <v>4.58E-2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4410003.3880393095</v>
      </c>
      <c r="K40" s="37">
        <f t="shared" ca="1" si="20"/>
        <v>201978.15517220038</v>
      </c>
      <c r="L40" s="37">
        <f t="shared" ca="1" si="21"/>
        <v>4611981.5432115095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15.2</v>
      </c>
      <c r="N40" s="37">
        <f t="shared" ca="1" si="22"/>
        <v>290131.80184469145</v>
      </c>
      <c r="O40" s="37">
        <f t="shared" si="6"/>
        <v>176461.06825195992</v>
      </c>
      <c r="P40" s="37">
        <f t="shared" ca="1" si="7"/>
        <v>290131.80184469145</v>
      </c>
      <c r="Q40" s="37">
        <f t="shared" ca="1" si="8"/>
        <v>4321849.7413668176</v>
      </c>
      <c r="R40" s="37">
        <f t="shared" si="9"/>
        <v>0</v>
      </c>
      <c r="S40" s="37">
        <f t="shared" si="10"/>
        <v>0</v>
      </c>
      <c r="T40" s="37">
        <f t="shared" si="11"/>
        <v>11469.969436377394</v>
      </c>
      <c r="U40" s="37">
        <f t="shared" ca="1" si="12"/>
        <v>1764.6106825195991</v>
      </c>
      <c r="V40" s="37">
        <f t="shared" si="13"/>
        <v>0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4321849.7413668176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87</v>
      </c>
      <c r="E41" s="49">
        <f>HLOOKUP($B$6,'RetireUp Market Returns'!A:CT,(1+$B$7+C41),FALSE)</f>
        <v>9.0399999999999994E-2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4321849.7413668176</v>
      </c>
      <c r="K41" s="37">
        <f t="shared" ca="1" si="20"/>
        <v>390695.21661956026</v>
      </c>
      <c r="L41" s="37">
        <f t="shared" ca="1" si="21"/>
        <v>4712544.9579863781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14.4</v>
      </c>
      <c r="N41" s="37">
        <f t="shared" ca="1" si="22"/>
        <v>300128.45426158456</v>
      </c>
      <c r="O41" s="37">
        <f t="shared" si="6"/>
        <v>180872.59495825888</v>
      </c>
      <c r="P41" s="37">
        <f t="shared" ca="1" si="7"/>
        <v>300128.45426158456</v>
      </c>
      <c r="Q41" s="37">
        <f t="shared" ca="1" si="8"/>
        <v>4412416.5037247939</v>
      </c>
      <c r="R41" s="37">
        <f t="shared" si="9"/>
        <v>0</v>
      </c>
      <c r="S41" s="37">
        <f t="shared" si="10"/>
        <v>0</v>
      </c>
      <c r="T41" s="37">
        <f t="shared" si="11"/>
        <v>11756.718672286828</v>
      </c>
      <c r="U41" s="37">
        <f t="shared" ca="1" si="12"/>
        <v>1808.725949582589</v>
      </c>
      <c r="V41" s="37">
        <f t="shared" si="13"/>
        <v>0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4412416.5037247939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88</v>
      </c>
      <c r="E42" s="49">
        <f>HLOOKUP($B$6,'RetireUp Market Returns'!A:CT,(1+$B$7+C42),FALSE)</f>
        <v>6.7799999999999999E-2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4412416.5037247939</v>
      </c>
      <c r="K42" s="37">
        <f t="shared" ca="1" si="20"/>
        <v>299161.838952541</v>
      </c>
      <c r="L42" s="37">
        <f t="shared" ca="1" si="21"/>
        <v>4711578.3426773353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13.7</v>
      </c>
      <c r="N42" s="37">
        <f t="shared" ca="1" si="22"/>
        <v>322074.19735217473</v>
      </c>
      <c r="O42" s="37">
        <f t="shared" si="6"/>
        <v>185394.40983221534</v>
      </c>
      <c r="P42" s="37">
        <f t="shared" ca="1" si="7"/>
        <v>322074.19735217473</v>
      </c>
      <c r="Q42" s="37">
        <f t="shared" ca="1" si="8"/>
        <v>4389504.1453251606</v>
      </c>
      <c r="R42" s="37">
        <f t="shared" si="9"/>
        <v>0</v>
      </c>
      <c r="S42" s="37">
        <f t="shared" si="10"/>
        <v>0</v>
      </c>
      <c r="T42" s="37">
        <f t="shared" si="11"/>
        <v>12050.636639093997</v>
      </c>
      <c r="U42" s="37">
        <f t="shared" ca="1" si="12"/>
        <v>1853.9440983221534</v>
      </c>
      <c r="V42" s="37">
        <f t="shared" si="13"/>
        <v>0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4389504.1453251606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89</v>
      </c>
      <c r="E43" s="49">
        <f>HLOOKUP($B$6,'RetireUp Market Returns'!A:CT,(1+$B$7+C43),FALSE)</f>
        <v>5.33E-2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4389504.1453251606</v>
      </c>
      <c r="K43" s="37">
        <f t="shared" ca="1" si="20"/>
        <v>233960.57094583107</v>
      </c>
      <c r="L43" s="37">
        <f t="shared" ca="1" si="21"/>
        <v>4623464.7162709916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12.9</v>
      </c>
      <c r="N43" s="37">
        <f t="shared" ca="1" si="22"/>
        <v>340271.63917249307</v>
      </c>
      <c r="O43" s="37">
        <f t="shared" si="6"/>
        <v>190029.27007802069</v>
      </c>
      <c r="P43" s="37">
        <f t="shared" ca="1" si="7"/>
        <v>340271.63917249307</v>
      </c>
      <c r="Q43" s="37">
        <f t="shared" ca="1" si="8"/>
        <v>4283193.0770984981</v>
      </c>
      <c r="R43" s="37">
        <f t="shared" si="9"/>
        <v>0</v>
      </c>
      <c r="S43" s="37">
        <f t="shared" si="10"/>
        <v>0</v>
      </c>
      <c r="T43" s="37">
        <f t="shared" si="11"/>
        <v>12351.902555071347</v>
      </c>
      <c r="U43" s="37">
        <f t="shared" ca="1" si="12"/>
        <v>1900.292700780207</v>
      </c>
      <c r="V43" s="37">
        <f t="shared" si="13"/>
        <v>0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4283193.0770984981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90</v>
      </c>
      <c r="E44" s="49">
        <f>HLOOKUP($B$6,'RetireUp Market Returns'!A:CT,(1+$B$7+C44),FALSE)</f>
        <v>7.4200000000000002E-2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4283193.0770984981</v>
      </c>
      <c r="K44" s="37">
        <f t="shared" ca="1" si="20"/>
        <v>317812.92632070859</v>
      </c>
      <c r="L44" s="37">
        <f t="shared" ca="1" si="21"/>
        <v>4601006.0034192065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12.2</v>
      </c>
      <c r="N44" s="37">
        <f t="shared" ca="1" si="22"/>
        <v>351081.39976217202</v>
      </c>
      <c r="O44" s="37">
        <f t="shared" si="6"/>
        <v>194780.00182997121</v>
      </c>
      <c r="P44" s="37">
        <f t="shared" ca="1" si="7"/>
        <v>351081.39976217202</v>
      </c>
      <c r="Q44" s="37">
        <f t="shared" ca="1" si="8"/>
        <v>4249924.6036570342</v>
      </c>
      <c r="R44" s="37">
        <f t="shared" si="9"/>
        <v>0</v>
      </c>
      <c r="S44" s="37">
        <f t="shared" si="10"/>
        <v>0</v>
      </c>
      <c r="T44" s="37">
        <f t="shared" si="11"/>
        <v>12660.700118948129</v>
      </c>
      <c r="U44" s="37">
        <f t="shared" ca="1" si="12"/>
        <v>1947.8000182997121</v>
      </c>
      <c r="V44" s="37">
        <f t="shared" si="13"/>
        <v>0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4249924.6036570342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6.5000000000000002E-2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4249924.6036570342</v>
      </c>
      <c r="K45" s="37">
        <f t="shared" ca="1" si="20"/>
        <v>276245.09923770721</v>
      </c>
      <c r="L45" s="37">
        <f t="shared" ca="1" si="21"/>
        <v>4526169.7028947417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4526169.7028947417</v>
      </c>
      <c r="R45" s="37">
        <f t="shared" si="9"/>
        <v>0</v>
      </c>
      <c r="S45" s="37">
        <f t="shared" si="10"/>
        <v>0</v>
      </c>
      <c r="T45" s="37">
        <f t="shared" si="11"/>
        <v>12977.217621921831</v>
      </c>
      <c r="U45" s="37">
        <f t="shared" ca="1" si="12"/>
        <v>1996.4950187572049</v>
      </c>
      <c r="V45" s="37">
        <f t="shared" si="13"/>
        <v>0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4526169.7028947417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-3.5000000000000003E-2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4526169.7028947417</v>
      </c>
      <c r="K46" s="37">
        <f t="shared" ca="1" si="20"/>
        <v>-158415.93960131597</v>
      </c>
      <c r="L46" s="37">
        <f t="shared" ca="1" si="21"/>
        <v>4367753.7632934256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4367753.7632934256</v>
      </c>
      <c r="R46" s="37">
        <f t="shared" si="9"/>
        <v>0</v>
      </c>
      <c r="S46" s="37">
        <f t="shared" si="10"/>
        <v>0</v>
      </c>
      <c r="T46" s="37">
        <f t="shared" si="11"/>
        <v>13301.648062469878</v>
      </c>
      <c r="U46" s="37">
        <f t="shared" ca="1" si="12"/>
        <v>2046.4073942261352</v>
      </c>
      <c r="V46" s="37">
        <f t="shared" si="13"/>
        <v>0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4367753.7632934256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0.08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4367753.7632934256</v>
      </c>
      <c r="K47" s="37">
        <f t="shared" ca="1" si="20"/>
        <v>349420.30106347403</v>
      </c>
      <c r="L47" s="37">
        <f t="shared" ca="1" si="21"/>
        <v>4717174.0643568998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4717174.0643568998</v>
      </c>
      <c r="R47" s="37">
        <f t="shared" si="9"/>
        <v>0</v>
      </c>
      <c r="S47" s="37">
        <f t="shared" si="10"/>
        <v>0</v>
      </c>
      <c r="T47" s="37">
        <f t="shared" si="11"/>
        <v>13634.189264031622</v>
      </c>
      <c r="U47" s="37">
        <f t="shared" ca="1" si="12"/>
        <v>2097.5675790817882</v>
      </c>
      <c r="V47" s="37">
        <f t="shared" si="13"/>
        <v>0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4717174.0643568998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5.4199999999999998E-2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4717174.0643568998</v>
      </c>
      <c r="K48" s="37">
        <f t="shared" ca="1" si="20"/>
        <v>255670.83428814396</v>
      </c>
      <c r="L48" s="37">
        <f t="shared" ca="1" si="21"/>
        <v>4972844.8986450434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4972844.8986450434</v>
      </c>
      <c r="R48" s="37">
        <f t="shared" si="9"/>
        <v>0</v>
      </c>
      <c r="S48" s="37">
        <f t="shared" si="10"/>
        <v>0</v>
      </c>
      <c r="T48" s="37">
        <f t="shared" si="11"/>
        <v>13975.043995632417</v>
      </c>
      <c r="U48" s="37">
        <f t="shared" ca="1" si="12"/>
        <v>2150.0067685588333</v>
      </c>
      <c r="V48" s="37">
        <f t="shared" si="13"/>
        <v>0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4972844.8986450434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7.9100000000000004E-2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4972844.8986450434</v>
      </c>
      <c r="K49" s="37">
        <f t="shared" ca="1" si="20"/>
        <v>393352.03148282296</v>
      </c>
      <c r="L49" s="37">
        <f t="shared" ca="1" si="21"/>
        <v>5366196.9301278666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5366196.9301278666</v>
      </c>
      <c r="R49" s="37">
        <f t="shared" si="9"/>
        <v>0</v>
      </c>
      <c r="S49" s="37">
        <f t="shared" si="10"/>
        <v>0</v>
      </c>
      <c r="T49" s="37">
        <f t="shared" si="11"/>
        <v>14324.420095523225</v>
      </c>
      <c r="U49" s="37">
        <f t="shared" ca="1" si="12"/>
        <v>2203.7569377728037</v>
      </c>
      <c r="V49" s="37">
        <f t="shared" si="13"/>
        <v>0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5366196.9301278666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3.7699999999999997E-2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5366196.9301278666</v>
      </c>
      <c r="K50" s="37">
        <f t="shared" ca="1" si="20"/>
        <v>202305.62426582054</v>
      </c>
      <c r="L50" s="37">
        <f t="shared" ca="1" si="21"/>
        <v>5568502.5543936873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5568502.5543936873</v>
      </c>
      <c r="R50" s="37">
        <f t="shared" si="9"/>
        <v>0</v>
      </c>
      <c r="S50" s="37">
        <f t="shared" si="10"/>
        <v>0</v>
      </c>
      <c r="T50" s="37">
        <f t="shared" si="11"/>
        <v>14682.530597911304</v>
      </c>
      <c r="U50" s="37">
        <f t="shared" ca="1" si="12"/>
        <v>2258.8508612171236</v>
      </c>
      <c r="V50" s="37">
        <f t="shared" si="13"/>
        <v>0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5568502.5543936873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9.1899999999999996E-2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5568502.5543936873</v>
      </c>
      <c r="K51" s="37">
        <f t="shared" ca="1" si="20"/>
        <v>511745.38474877982</v>
      </c>
      <c r="L51" s="37">
        <f t="shared" ca="1" si="21"/>
        <v>6080247.9391424675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6080247.9391424675</v>
      </c>
      <c r="R51" s="37">
        <f t="shared" si="9"/>
        <v>0</v>
      </c>
      <c r="S51" s="37">
        <f t="shared" si="10"/>
        <v>0</v>
      </c>
      <c r="T51" s="37">
        <f t="shared" si="11"/>
        <v>15049.593862859087</v>
      </c>
      <c r="U51" s="37">
        <f t="shared" ca="1" si="12"/>
        <v>2315.3221327475517</v>
      </c>
      <c r="V51" s="37">
        <f t="shared" si="13"/>
        <v>0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6080247.9391424675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3.3700000000000001E-2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6080247.9391424675</v>
      </c>
      <c r="K52" s="37">
        <f t="shared" ca="1" si="20"/>
        <v>204904.35554910116</v>
      </c>
      <c r="L52" s="37">
        <f t="shared" ca="1" si="21"/>
        <v>6285152.2946915682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6285152.2946915682</v>
      </c>
      <c r="R52" s="37">
        <f t="shared" si="9"/>
        <v>0</v>
      </c>
      <c r="S52" s="37">
        <f t="shared" si="10"/>
        <v>0</v>
      </c>
      <c r="T52" s="37">
        <f t="shared" si="11"/>
        <v>15425.833709430561</v>
      </c>
      <c r="U52" s="37">
        <f t="shared" ca="1" si="12"/>
        <v>2373.20518606624</v>
      </c>
      <c r="V52" s="37">
        <f t="shared" si="13"/>
        <v>0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6285152.2946915682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4.4999999999999998E-2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6285152.2946915682</v>
      </c>
      <c r="K53" s="37">
        <f t="shared" ca="1" si="20"/>
        <v>282831.85326112056</v>
      </c>
      <c r="L53" s="37">
        <f t="shared" ca="1" si="21"/>
        <v>6567984.1479526889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6567984.1479526889</v>
      </c>
      <c r="R53" s="37">
        <f t="shared" si="9"/>
        <v>0</v>
      </c>
      <c r="S53" s="37">
        <f t="shared" si="10"/>
        <v>0</v>
      </c>
      <c r="T53" s="37">
        <f t="shared" si="11"/>
        <v>15811.479552166327</v>
      </c>
      <c r="U53" s="37">
        <f t="shared" ca="1" si="12"/>
        <v>2432.5353157178965</v>
      </c>
      <c r="V53" s="37">
        <f t="shared" si="13"/>
        <v>0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6567984.1479526889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0.11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6567984.1479526889</v>
      </c>
      <c r="K54" s="37">
        <f t="shared" ca="1" si="20"/>
        <v>722478.25627479574</v>
      </c>
      <c r="L54" s="37">
        <f t="shared" ca="1" si="21"/>
        <v>7290462.4042274849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7290462.4042274849</v>
      </c>
      <c r="R54" s="37">
        <f t="shared" si="9"/>
        <v>0</v>
      </c>
      <c r="S54" s="37">
        <f t="shared" si="10"/>
        <v>0</v>
      </c>
      <c r="T54" s="37">
        <f t="shared" si="11"/>
        <v>16206.766540970482</v>
      </c>
      <c r="U54" s="37">
        <f t="shared" ca="1" si="12"/>
        <v>2493.3486986108437</v>
      </c>
      <c r="V54" s="37">
        <f t="shared" si="13"/>
        <v>0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7290462.4042274849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63" priority="1" operator="lessThan">
      <formula>0</formula>
    </cfRule>
  </conditionalFormatting>
  <dataValidations count="2">
    <dataValidation type="list" allowBlank="1" showInputMessage="1" showErrorMessage="1" sqref="E2" xr:uid="{EA19C4BE-87B6-BB43-8CFA-BC4F461118E0}">
      <formula1>"Qualified, Non-Qualified"</formula1>
    </dataValidation>
    <dataValidation type="list" allowBlank="1" showInputMessage="1" showErrorMessage="1" sqref="E5 H2" xr:uid="{FFF011E3-E91E-5848-BD3A-1FFFC1614E09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FA1CB36-0975-E64E-B700-8975EA22D23A}">
          <x14:formula1>
            <xm:f>Scenarios!A3:A100</xm:f>
          </x14:formula1>
          <xm:sqref>A14</xm:sqref>
        </x14:dataValidation>
        <x14:dataValidation type="list" allowBlank="1" showInputMessage="1" showErrorMessage="1" xr:uid="{EABCED05-03BF-804A-9F23-745D53FC59F4}">
          <x14:formula1>
            <xm:f>Tables!$B$20:$B$36</xm:f>
          </x14:formula1>
          <xm:sqref>E3:E4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51E3F-9378-454A-AE72-FA4FB0B9AC3D}">
  <sheetPr codeName="Sheet8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None</v>
      </c>
      <c r="J2" s="129" t="s">
        <v>70</v>
      </c>
      <c r="K2" s="57">
        <f>Tables!B3</f>
        <v>22500</v>
      </c>
      <c r="M2" s="130" t="s">
        <v>55</v>
      </c>
      <c r="N2" s="35" t="str">
        <f>E3</f>
        <v>IRA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IRA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1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6500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Monthly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97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153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IRA with Monthly / None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-3.5400000000000001E-2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-70800</v>
      </c>
      <c r="L17" s="37">
        <f>J17+K17</f>
        <v>1929200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1929200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6500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0</v>
      </c>
      <c r="W17" s="37">
        <f>MIN(R17,T17)</f>
        <v>6500</v>
      </c>
      <c r="X17" s="37">
        <f ca="1">MIN(U17,R17-W17)</f>
        <v>1000</v>
      </c>
      <c r="Y17" s="37">
        <f>MIN(S17,V17)</f>
        <v>0</v>
      </c>
      <c r="Z17" s="37">
        <f ca="1">W17+X17+Y17</f>
        <v>7500</v>
      </c>
      <c r="AA17" s="111">
        <f ca="1">Q17+Z17</f>
        <v>1936700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0.1019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1936700</v>
      </c>
      <c r="K18" s="37">
        <f ca="1">J18*E18</f>
        <v>197349.73</v>
      </c>
      <c r="L18" s="37">
        <f ca="1">J18+K18</f>
        <v>2134049.73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2134049.73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6662.4999999999991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0</v>
      </c>
      <c r="W18" s="37">
        <f t="shared" ref="W18:W54" si="14">MIN(R18,T18)</f>
        <v>6662.4999999999991</v>
      </c>
      <c r="X18" s="37">
        <f t="shared" ref="X18:X54" ca="1" si="15">MIN(U18,R18-W18)</f>
        <v>1025</v>
      </c>
      <c r="Y18" s="37">
        <f t="shared" ref="Y18:Y54" si="16">MIN(S18,V18)</f>
        <v>0</v>
      </c>
      <c r="Z18" s="37">
        <f t="shared" ref="Z18:Z54" ca="1" si="17">W18+X18+Y18</f>
        <v>7687.4999999999991</v>
      </c>
      <c r="AA18" s="111">
        <f t="shared" ref="AA18:AA54" ca="1" si="18">Q18+W18+X18+Y18</f>
        <v>2141737.23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0.16980000000000001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2141737.23</v>
      </c>
      <c r="K19" s="37">
        <f ca="1">J19*E19</f>
        <v>363666.981654</v>
      </c>
      <c r="L19" s="37">
        <f ca="1">J19+K19</f>
        <v>2505404.211654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2505404.211654</v>
      </c>
      <c r="R19" s="37">
        <f t="shared" si="9"/>
        <v>24000</v>
      </c>
      <c r="S19" s="37">
        <f t="shared" si="10"/>
        <v>0</v>
      </c>
      <c r="T19" s="37">
        <f t="shared" si="11"/>
        <v>6829.0624999999991</v>
      </c>
      <c r="U19" s="37">
        <f t="shared" ca="1" si="12"/>
        <v>1050.625</v>
      </c>
      <c r="V19" s="37">
        <f t="shared" si="13"/>
        <v>0</v>
      </c>
      <c r="W19" s="37">
        <f t="shared" si="14"/>
        <v>6829.0624999999991</v>
      </c>
      <c r="X19" s="37">
        <f t="shared" ca="1" si="15"/>
        <v>1050.625</v>
      </c>
      <c r="Y19" s="37">
        <f t="shared" si="16"/>
        <v>0</v>
      </c>
      <c r="Z19" s="37">
        <f t="shared" ca="1" si="17"/>
        <v>7879.6874999999991</v>
      </c>
      <c r="AA19" s="111">
        <f t="shared" ca="1" si="18"/>
        <v>2513283.899154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-2.5700000000000001E-2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2513283.899154</v>
      </c>
      <c r="K20" s="37">
        <f ca="1">J20*E20</f>
        <v>-64591.3962082578</v>
      </c>
      <c r="L20" s="37">
        <f ca="1">J20+K20</f>
        <v>2448692.5029457421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2448692.5029457421</v>
      </c>
      <c r="R20" s="37">
        <f t="shared" si="9"/>
        <v>24000</v>
      </c>
      <c r="S20" s="37">
        <f t="shared" si="10"/>
        <v>0</v>
      </c>
      <c r="T20" s="37">
        <f t="shared" si="11"/>
        <v>6999.7890624999991</v>
      </c>
      <c r="U20" s="37">
        <f t="shared" ca="1" si="12"/>
        <v>1076.8906249999998</v>
      </c>
      <c r="V20" s="37">
        <f t="shared" si="13"/>
        <v>0</v>
      </c>
      <c r="W20" s="37">
        <f t="shared" si="14"/>
        <v>6999.7890624999991</v>
      </c>
      <c r="X20" s="37">
        <f t="shared" ca="1" si="15"/>
        <v>1076.8906249999998</v>
      </c>
      <c r="Y20" s="37">
        <f t="shared" si="16"/>
        <v>0</v>
      </c>
      <c r="Z20" s="37">
        <f t="shared" ca="1" si="17"/>
        <v>8076.6796874999991</v>
      </c>
      <c r="AA20" s="111">
        <f t="shared" ca="1" si="18"/>
        <v>2456769.1826332421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9.1200000000000003E-2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2456769.1826332421</v>
      </c>
      <c r="K21" s="37">
        <f ca="1">J21*E21</f>
        <v>224057.34945615169</v>
      </c>
      <c r="L21" s="37">
        <f ca="1">J21+K21</f>
        <v>2680826.5320893936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2570445.2430268936</v>
      </c>
      <c r="R21" s="37">
        <f t="shared" si="9"/>
        <v>0</v>
      </c>
      <c r="S21" s="37">
        <f t="shared" si="10"/>
        <v>0</v>
      </c>
      <c r="T21" s="37">
        <f t="shared" si="11"/>
        <v>7174.7837890624987</v>
      </c>
      <c r="U21" s="37">
        <f t="shared" ca="1" si="12"/>
        <v>1103.8128906249997</v>
      </c>
      <c r="V21" s="37">
        <f t="shared" si="13"/>
        <v>0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2570445.2430268936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4.7899999999999998E-2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2570445.2430268936</v>
      </c>
      <c r="K22" s="37">
        <f t="shared" ref="K22:K54" ca="1" si="20">J22*E22</f>
        <v>123124.3271409882</v>
      </c>
      <c r="L22" s="37">
        <f t="shared" ref="L22:L54" ca="1" si="21">J22+K22</f>
        <v>2693569.5701678819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2580428.7488788194</v>
      </c>
      <c r="R22" s="37">
        <f t="shared" si="9"/>
        <v>0</v>
      </c>
      <c r="S22" s="37">
        <f t="shared" si="10"/>
        <v>0</v>
      </c>
      <c r="T22" s="37">
        <f t="shared" si="11"/>
        <v>7354.1533837890602</v>
      </c>
      <c r="U22" s="37">
        <f t="shared" ca="1" si="12"/>
        <v>1131.4082128906246</v>
      </c>
      <c r="V22" s="37">
        <f t="shared" si="13"/>
        <v>0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2580428.7488788194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2.1299999999999999E-2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2580428.7488788194</v>
      </c>
      <c r="K23" s="37">
        <f t="shared" ca="1" si="20"/>
        <v>54963.132351118853</v>
      </c>
      <c r="L23" s="37">
        <f t="shared" ca="1" si="21"/>
        <v>2635391.8812299385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2519422.5394086493</v>
      </c>
      <c r="R23" s="37">
        <f t="shared" si="9"/>
        <v>0</v>
      </c>
      <c r="S23" s="37">
        <f t="shared" si="10"/>
        <v>0</v>
      </c>
      <c r="T23" s="37">
        <f t="shared" si="11"/>
        <v>7538.0072183837865</v>
      </c>
      <c r="U23" s="37">
        <f t="shared" ca="1" si="12"/>
        <v>1159.6934182128903</v>
      </c>
      <c r="V23" s="37">
        <f t="shared" si="13"/>
        <v>0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2519422.5394086493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0.11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2519422.5394086493</v>
      </c>
      <c r="K24" s="37">
        <f t="shared" ca="1" si="20"/>
        <v>277136.47933495144</v>
      </c>
      <c r="L24" s="37">
        <f t="shared" ca="1" si="21"/>
        <v>2796559.0187436007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2677690.4433767796</v>
      </c>
      <c r="R24" s="37">
        <f t="shared" si="9"/>
        <v>0</v>
      </c>
      <c r="S24" s="37">
        <f t="shared" si="10"/>
        <v>0</v>
      </c>
      <c r="T24" s="37">
        <f t="shared" si="11"/>
        <v>7726.4573988433813</v>
      </c>
      <c r="U24" s="37">
        <f t="shared" ca="1" si="12"/>
        <v>1188.6857536682126</v>
      </c>
      <c r="V24" s="37">
        <f t="shared" si="13"/>
        <v>0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2677690.4433767796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8.0199999999999994E-2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2677690.4433767796</v>
      </c>
      <c r="K25" s="37">
        <f t="shared" ca="1" si="20"/>
        <v>214750.77355881772</v>
      </c>
      <c r="L25" s="37">
        <f t="shared" ca="1" si="21"/>
        <v>2892441.2169355974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2770600.9271846055</v>
      </c>
      <c r="R25" s="37">
        <f t="shared" si="9"/>
        <v>0</v>
      </c>
      <c r="S25" s="37">
        <f t="shared" si="10"/>
        <v>0</v>
      </c>
      <c r="T25" s="37">
        <f t="shared" si="11"/>
        <v>7919.6188338144648</v>
      </c>
      <c r="U25" s="37">
        <f t="shared" ca="1" si="12"/>
        <v>1218.4028975099177</v>
      </c>
      <c r="V25" s="37">
        <f t="shared" si="13"/>
        <v>0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2770600.9271846055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8.1799999999999998E-2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2770600.9271846055</v>
      </c>
      <c r="K26" s="37">
        <f t="shared" ca="1" si="20"/>
        <v>226635.15584370072</v>
      </c>
      <c r="L26" s="37">
        <f t="shared" ca="1" si="21"/>
        <v>2997236.0830283063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2872349.7860335396</v>
      </c>
      <c r="R26" s="37">
        <f t="shared" si="9"/>
        <v>0</v>
      </c>
      <c r="S26" s="37">
        <f t="shared" si="10"/>
        <v>0</v>
      </c>
      <c r="T26" s="37">
        <f t="shared" si="11"/>
        <v>8117.6093046598253</v>
      </c>
      <c r="U26" s="37">
        <f t="shared" ca="1" si="12"/>
        <v>1248.8629699476655</v>
      </c>
      <c r="V26" s="37">
        <f t="shared" si="13"/>
        <v>0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2872349.7860335396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0.1008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2872349.7860335396</v>
      </c>
      <c r="K27" s="37">
        <f t="shared" ca="1" si="20"/>
        <v>289532.85843218077</v>
      </c>
      <c r="L27" s="37">
        <f t="shared" ca="1" si="21"/>
        <v>3161882.6444657203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3033874.1900460846</v>
      </c>
      <c r="R27" s="37">
        <f t="shared" si="9"/>
        <v>0</v>
      </c>
      <c r="S27" s="37">
        <f t="shared" si="10"/>
        <v>0</v>
      </c>
      <c r="T27" s="37">
        <f t="shared" si="11"/>
        <v>8320.5495372763216</v>
      </c>
      <c r="U27" s="37">
        <f t="shared" ca="1" si="12"/>
        <v>1280.084544196357</v>
      </c>
      <c r="V27" s="37">
        <f t="shared" si="13"/>
        <v>0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3033874.1900460846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-4.9200000000000001E-2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3033874.1900460846</v>
      </c>
      <c r="K28" s="37">
        <f t="shared" ca="1" si="20"/>
        <v>-149266.61015026737</v>
      </c>
      <c r="L28" s="37">
        <f t="shared" ca="1" si="21"/>
        <v>2884607.5798958172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2753398.9141156906</v>
      </c>
      <c r="R28" s="37">
        <f t="shared" si="9"/>
        <v>0</v>
      </c>
      <c r="S28" s="37">
        <f t="shared" si="10"/>
        <v>0</v>
      </c>
      <c r="T28" s="37">
        <f t="shared" si="11"/>
        <v>8528.5632757082294</v>
      </c>
      <c r="U28" s="37">
        <f t="shared" ca="1" si="12"/>
        <v>1312.086657801266</v>
      </c>
      <c r="V28" s="37">
        <f t="shared" si="13"/>
        <v>0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2753398.9141156906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1.23E-2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2753398.9141156906</v>
      </c>
      <c r="K29" s="37">
        <f t="shared" ca="1" si="20"/>
        <v>33866.806643622993</v>
      </c>
      <c r="L29" s="37">
        <f t="shared" ca="1" si="21"/>
        <v>2787265.7207593136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2652776.8383346838</v>
      </c>
      <c r="R29" s="37">
        <f t="shared" si="9"/>
        <v>0</v>
      </c>
      <c r="S29" s="37">
        <f t="shared" si="10"/>
        <v>0</v>
      </c>
      <c r="T29" s="37">
        <f t="shared" si="11"/>
        <v>8741.7773576009331</v>
      </c>
      <c r="U29" s="37">
        <f t="shared" ca="1" si="12"/>
        <v>1344.8888242462974</v>
      </c>
      <c r="V29" s="37">
        <f t="shared" si="13"/>
        <v>0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2652776.8383346838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6.4100000000000004E-2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2652776.8383346838</v>
      </c>
      <c r="K30" s="37">
        <f t="shared" ca="1" si="20"/>
        <v>170042.99533725323</v>
      </c>
      <c r="L30" s="37">
        <f t="shared" ca="1" si="21"/>
        <v>2822819.8336719372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2684968.7291866918</v>
      </c>
      <c r="R30" s="37">
        <f t="shared" si="9"/>
        <v>0</v>
      </c>
      <c r="S30" s="37">
        <f t="shared" si="10"/>
        <v>0</v>
      </c>
      <c r="T30" s="37">
        <f t="shared" si="11"/>
        <v>8960.3217915409568</v>
      </c>
      <c r="U30" s="37">
        <f t="shared" ca="1" si="12"/>
        <v>1378.5110448524549</v>
      </c>
      <c r="V30" s="37">
        <f t="shared" si="13"/>
        <v>0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2684968.7291866918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0.1071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2684968.7291866918</v>
      </c>
      <c r="K31" s="37">
        <f t="shared" ca="1" si="20"/>
        <v>287560.15089589468</v>
      </c>
      <c r="L31" s="37">
        <f t="shared" ca="1" si="21"/>
        <v>2972528.8800825863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109145.07029214194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2831231.4979852098</v>
      </c>
      <c r="R31" s="37">
        <f t="shared" si="9"/>
        <v>0</v>
      </c>
      <c r="S31" s="37">
        <f t="shared" si="10"/>
        <v>0</v>
      </c>
      <c r="T31" s="37">
        <f t="shared" si="11"/>
        <v>9184.3298363294798</v>
      </c>
      <c r="U31" s="37">
        <f t="shared" ca="1" si="12"/>
        <v>1412.9738209737661</v>
      </c>
      <c r="V31" s="37">
        <f t="shared" si="13"/>
        <v>0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2831231.4979852098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6.5100000000000005E-2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2831231.4979852098</v>
      </c>
      <c r="K32" s="37">
        <f t="shared" ca="1" si="20"/>
        <v>184313.17051883717</v>
      </c>
      <c r="L32" s="37">
        <f t="shared" ca="1" si="21"/>
        <v>3015544.6685040472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119461.24464072616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2870714.8518542363</v>
      </c>
      <c r="R32" s="37">
        <f t="shared" si="9"/>
        <v>0</v>
      </c>
      <c r="S32" s="37">
        <f t="shared" si="10"/>
        <v>0</v>
      </c>
      <c r="T32" s="37">
        <f t="shared" si="11"/>
        <v>9413.9380822377188</v>
      </c>
      <c r="U32" s="37">
        <f t="shared" ca="1" si="12"/>
        <v>1448.2981664981105</v>
      </c>
      <c r="V32" s="37">
        <f t="shared" si="13"/>
        <v>0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2870714.8518542363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0.08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2870714.8518542363</v>
      </c>
      <c r="K33" s="37">
        <f t="shared" ca="1" si="20"/>
        <v>229657.1881483389</v>
      </c>
      <c r="L33" s="37">
        <f t="shared" ca="1" si="21"/>
        <v>3100372.0400025751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125358.72715520684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2951921.4779365188</v>
      </c>
      <c r="R33" s="37">
        <f t="shared" si="9"/>
        <v>0</v>
      </c>
      <c r="S33" s="37">
        <f t="shared" si="10"/>
        <v>0</v>
      </c>
      <c r="T33" s="37">
        <f t="shared" si="11"/>
        <v>9649.2865342936602</v>
      </c>
      <c r="U33" s="37">
        <f t="shared" ca="1" si="12"/>
        <v>1484.5056206605632</v>
      </c>
      <c r="V33" s="37">
        <f t="shared" si="13"/>
        <v>0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2951921.4779365188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3.1099999999999999E-2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2951921.4779365188</v>
      </c>
      <c r="K34" s="37">
        <f t="shared" ca="1" si="20"/>
        <v>91804.75796382573</v>
      </c>
      <c r="L34" s="37">
        <f t="shared" ca="1" si="21"/>
        <v>3043726.2359003448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134178.24899711448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2891564.4097826369</v>
      </c>
      <c r="R34" s="37">
        <f t="shared" si="9"/>
        <v>0</v>
      </c>
      <c r="S34" s="37">
        <f t="shared" si="10"/>
        <v>0</v>
      </c>
      <c r="T34" s="37">
        <f t="shared" si="11"/>
        <v>9890.5186976510013</v>
      </c>
      <c r="U34" s="37">
        <f t="shared" ca="1" si="12"/>
        <v>1521.6182611770771</v>
      </c>
      <c r="V34" s="37">
        <f t="shared" si="13"/>
        <v>0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2891564.4097826369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5.6300000000000003E-2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2891564.4097826369</v>
      </c>
      <c r="K35" s="37">
        <f t="shared" ca="1" si="20"/>
        <v>162795.07627076245</v>
      </c>
      <c r="L35" s="37">
        <f t="shared" ca="1" si="21"/>
        <v>3054359.4860533993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137040.96728827662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2898393.6142827487</v>
      </c>
      <c r="R35" s="37">
        <f t="shared" si="9"/>
        <v>0</v>
      </c>
      <c r="S35" s="37">
        <f t="shared" si="10"/>
        <v>0</v>
      </c>
      <c r="T35" s="37">
        <f t="shared" si="11"/>
        <v>10137.781665092276</v>
      </c>
      <c r="U35" s="37">
        <f t="shared" ca="1" si="12"/>
        <v>1559.6587177065039</v>
      </c>
      <c r="V35" s="37">
        <f t="shared" si="13"/>
        <v>0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2898393.6142827487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2.7199999999999998E-2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2898393.6142827487</v>
      </c>
      <c r="K36" s="37">
        <f t="shared" ca="1" si="20"/>
        <v>78836.306308490763</v>
      </c>
      <c r="L36" s="37">
        <f t="shared" ca="1" si="21"/>
        <v>2977229.9205912394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143484.8323902351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2817364.9020263227</v>
      </c>
      <c r="R36" s="37">
        <f t="shared" si="9"/>
        <v>0</v>
      </c>
      <c r="S36" s="37">
        <f t="shared" si="10"/>
        <v>0</v>
      </c>
      <c r="T36" s="37">
        <f t="shared" si="11"/>
        <v>10391.226206719582</v>
      </c>
      <c r="U36" s="37">
        <f t="shared" ca="1" si="12"/>
        <v>1598.6501856491666</v>
      </c>
      <c r="V36" s="37">
        <f t="shared" si="13"/>
        <v>0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2817364.9020263227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0.1648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2817364.9020263227</v>
      </c>
      <c r="K37" s="37">
        <f t="shared" ca="1" si="20"/>
        <v>464301.73585393798</v>
      </c>
      <c r="L37" s="37">
        <f t="shared" ca="1" si="21"/>
        <v>3281666.6378802606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145224.99494981047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3117804.9938512212</v>
      </c>
      <c r="R37" s="37">
        <f t="shared" si="9"/>
        <v>0</v>
      </c>
      <c r="S37" s="37">
        <f t="shared" si="10"/>
        <v>0</v>
      </c>
      <c r="T37" s="37">
        <f t="shared" si="11"/>
        <v>10651.00686188757</v>
      </c>
      <c r="U37" s="37">
        <f t="shared" ca="1" si="12"/>
        <v>1638.6164402903955</v>
      </c>
      <c r="V37" s="37">
        <f t="shared" si="13"/>
        <v>0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3117804.9938512212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-6.7500000000000004E-2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3117804.9938512212</v>
      </c>
      <c r="K38" s="37">
        <f t="shared" ca="1" si="20"/>
        <v>-210451.83708495746</v>
      </c>
      <c r="L38" s="37">
        <f t="shared" ca="1" si="21"/>
        <v>2907353.1567662638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168529.99966763359</v>
      </c>
      <c r="O38" s="37">
        <f t="shared" si="6"/>
        <v>167958.18512976554</v>
      </c>
      <c r="P38" s="37">
        <f t="shared" ca="1" si="7"/>
        <v>168529.99966763359</v>
      </c>
      <c r="Q38" s="37">
        <f t="shared" ca="1" si="8"/>
        <v>2738823.15709863</v>
      </c>
      <c r="R38" s="37">
        <f t="shared" si="9"/>
        <v>0</v>
      </c>
      <c r="S38" s="37">
        <f t="shared" si="10"/>
        <v>0</v>
      </c>
      <c r="T38" s="37">
        <f t="shared" si="11"/>
        <v>10917.28203343476</v>
      </c>
      <c r="U38" s="37">
        <f t="shared" ca="1" si="12"/>
        <v>1679.5818512976552</v>
      </c>
      <c r="V38" s="37">
        <f t="shared" si="13"/>
        <v>0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2738823.15709863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0.1328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2738823.15709863</v>
      </c>
      <c r="K39" s="37">
        <f t="shared" ca="1" si="20"/>
        <v>363715.71526269807</v>
      </c>
      <c r="L39" s="37">
        <f t="shared" ca="1" si="21"/>
        <v>3102538.872361328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154735.77158749322</v>
      </c>
      <c r="O39" s="37">
        <f t="shared" si="6"/>
        <v>172157.13975800967</v>
      </c>
      <c r="P39" s="37">
        <f t="shared" ca="1" si="7"/>
        <v>172157.13975800967</v>
      </c>
      <c r="Q39" s="37">
        <f t="shared" ca="1" si="8"/>
        <v>2930381.7326033185</v>
      </c>
      <c r="R39" s="37">
        <f t="shared" si="9"/>
        <v>0</v>
      </c>
      <c r="S39" s="37">
        <f t="shared" si="10"/>
        <v>0</v>
      </c>
      <c r="T39" s="37">
        <f t="shared" si="11"/>
        <v>11190.214084270629</v>
      </c>
      <c r="U39" s="37">
        <f t="shared" ca="1" si="12"/>
        <v>1721.5713975800966</v>
      </c>
      <c r="V39" s="37">
        <f t="shared" si="13"/>
        <v>0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2930381.7326033185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4.58E-2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2930381.7326033185</v>
      </c>
      <c r="K40" s="37">
        <f t="shared" ca="1" si="20"/>
        <v>134211.48335323198</v>
      </c>
      <c r="L40" s="37">
        <f t="shared" ca="1" si="21"/>
        <v>3064593.2159565506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174427.48408353087</v>
      </c>
      <c r="O40" s="37">
        <f t="shared" si="6"/>
        <v>176461.06825195992</v>
      </c>
      <c r="P40" s="37">
        <f t="shared" ca="1" si="7"/>
        <v>176461.06825195992</v>
      </c>
      <c r="Q40" s="37">
        <f t="shared" ca="1" si="8"/>
        <v>2888132.1477045906</v>
      </c>
      <c r="R40" s="37">
        <f t="shared" si="9"/>
        <v>0</v>
      </c>
      <c r="S40" s="37">
        <f t="shared" si="10"/>
        <v>0</v>
      </c>
      <c r="T40" s="37">
        <f t="shared" si="11"/>
        <v>11469.969436377394</v>
      </c>
      <c r="U40" s="37">
        <f t="shared" ca="1" si="12"/>
        <v>1764.6106825195991</v>
      </c>
      <c r="V40" s="37">
        <f t="shared" si="13"/>
        <v>0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2888132.1477045906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9.0399999999999994E-2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2888132.1477045906</v>
      </c>
      <c r="K41" s="37">
        <f t="shared" ca="1" si="20"/>
        <v>261087.14615249497</v>
      </c>
      <c r="L41" s="37">
        <f t="shared" ca="1" si="21"/>
        <v>3149219.2938570855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180508.25923153691</v>
      </c>
      <c r="O41" s="37">
        <f t="shared" si="6"/>
        <v>180872.59495825888</v>
      </c>
      <c r="P41" s="37">
        <f t="shared" ca="1" si="7"/>
        <v>180872.59495825888</v>
      </c>
      <c r="Q41" s="37">
        <f t="shared" ca="1" si="8"/>
        <v>2968346.6988988267</v>
      </c>
      <c r="R41" s="37">
        <f t="shared" si="9"/>
        <v>0</v>
      </c>
      <c r="S41" s="37">
        <f t="shared" si="10"/>
        <v>0</v>
      </c>
      <c r="T41" s="37">
        <f t="shared" si="11"/>
        <v>11756.718672286828</v>
      </c>
      <c r="U41" s="37">
        <f t="shared" ca="1" si="12"/>
        <v>1808.725949582589</v>
      </c>
      <c r="V41" s="37">
        <f t="shared" si="13"/>
        <v>0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2968346.6988988267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6.7799999999999999E-2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2968346.6988988267</v>
      </c>
      <c r="K42" s="37">
        <f t="shared" ca="1" si="20"/>
        <v>201253.90618534046</v>
      </c>
      <c r="L42" s="37">
        <f t="shared" ca="1" si="21"/>
        <v>3169600.6050841673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195285.96703281757</v>
      </c>
      <c r="O42" s="37">
        <f t="shared" si="6"/>
        <v>185394.40983221534</v>
      </c>
      <c r="P42" s="37">
        <f t="shared" ca="1" si="7"/>
        <v>195285.96703281757</v>
      </c>
      <c r="Q42" s="37">
        <f t="shared" ca="1" si="8"/>
        <v>2974314.6380513497</v>
      </c>
      <c r="R42" s="37">
        <f t="shared" si="9"/>
        <v>0</v>
      </c>
      <c r="S42" s="37">
        <f t="shared" si="10"/>
        <v>0</v>
      </c>
      <c r="T42" s="37">
        <f t="shared" si="11"/>
        <v>12050.636639093997</v>
      </c>
      <c r="U42" s="37">
        <f t="shared" ca="1" si="12"/>
        <v>1853.9440983221534</v>
      </c>
      <c r="V42" s="37">
        <f t="shared" si="13"/>
        <v>0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2974314.6380513497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5.33E-2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2974314.6380513497</v>
      </c>
      <c r="K43" s="37">
        <f t="shared" ca="1" si="20"/>
        <v>158530.97020813695</v>
      </c>
      <c r="L43" s="37">
        <f t="shared" ca="1" si="21"/>
        <v>3132845.6082594865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206549.62764245484</v>
      </c>
      <c r="O43" s="37">
        <f t="shared" si="6"/>
        <v>190029.27007802069</v>
      </c>
      <c r="P43" s="37">
        <f t="shared" ca="1" si="7"/>
        <v>206549.62764245484</v>
      </c>
      <c r="Q43" s="37">
        <f t="shared" ca="1" si="8"/>
        <v>2926295.9806170315</v>
      </c>
      <c r="R43" s="37">
        <f t="shared" si="9"/>
        <v>0</v>
      </c>
      <c r="S43" s="37">
        <f t="shared" si="10"/>
        <v>0</v>
      </c>
      <c r="T43" s="37">
        <f t="shared" si="11"/>
        <v>12351.902555071347</v>
      </c>
      <c r="U43" s="37">
        <f t="shared" ca="1" si="12"/>
        <v>1900.292700780207</v>
      </c>
      <c r="V43" s="37">
        <f t="shared" si="13"/>
        <v>0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2926295.9806170315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7.4200000000000002E-2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2926295.9806170315</v>
      </c>
      <c r="K44" s="37">
        <f t="shared" ca="1" si="20"/>
        <v>217131.16176178373</v>
      </c>
      <c r="L44" s="37">
        <f t="shared" ca="1" si="21"/>
        <v>3143427.142378815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213598.24676036727</v>
      </c>
      <c r="O44" s="37">
        <f t="shared" si="6"/>
        <v>194780.00182997121</v>
      </c>
      <c r="P44" s="37">
        <f t="shared" ca="1" si="7"/>
        <v>213598.24676036727</v>
      </c>
      <c r="Q44" s="37">
        <f t="shared" ca="1" si="8"/>
        <v>2929828.8956184476</v>
      </c>
      <c r="R44" s="37">
        <f t="shared" si="9"/>
        <v>0</v>
      </c>
      <c r="S44" s="37">
        <f t="shared" si="10"/>
        <v>0</v>
      </c>
      <c r="T44" s="37">
        <f t="shared" si="11"/>
        <v>12660.700118948129</v>
      </c>
      <c r="U44" s="37">
        <f t="shared" ca="1" si="12"/>
        <v>1947.8000182997121</v>
      </c>
      <c r="V44" s="37">
        <f t="shared" si="13"/>
        <v>0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2929828.8956184476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6.5000000000000002E-2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2929828.8956184476</v>
      </c>
      <c r="K45" s="37">
        <f t="shared" ca="1" si="20"/>
        <v>190438.8782151991</v>
      </c>
      <c r="L45" s="37">
        <f t="shared" ca="1" si="21"/>
        <v>3120267.7738336464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227118.51904018974</v>
      </c>
      <c r="O45" s="37">
        <f t="shared" si="6"/>
        <v>199649.50187572048</v>
      </c>
      <c r="P45" s="37">
        <f t="shared" ca="1" si="7"/>
        <v>227118.51904018974</v>
      </c>
      <c r="Q45" s="37">
        <f t="shared" ca="1" si="8"/>
        <v>2893149.2547934568</v>
      </c>
      <c r="R45" s="37">
        <f t="shared" si="9"/>
        <v>0</v>
      </c>
      <c r="S45" s="37">
        <f t="shared" si="10"/>
        <v>0</v>
      </c>
      <c r="T45" s="37">
        <f t="shared" si="11"/>
        <v>12977.217621921831</v>
      </c>
      <c r="U45" s="37">
        <f t="shared" ca="1" si="12"/>
        <v>1996.4950187572049</v>
      </c>
      <c r="V45" s="37">
        <f t="shared" si="13"/>
        <v>0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2893149.2547934568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-3.5000000000000003E-2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2893149.2547934568</v>
      </c>
      <c r="K46" s="37">
        <f t="shared" ca="1" si="20"/>
        <v>-101260.223917771</v>
      </c>
      <c r="L46" s="37">
        <f t="shared" ca="1" si="21"/>
        <v>2791889.0308756856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237143.3815404473</v>
      </c>
      <c r="O46" s="37">
        <f t="shared" si="6"/>
        <v>204640.73942261352</v>
      </c>
      <c r="P46" s="37">
        <f t="shared" ca="1" si="7"/>
        <v>237143.3815404473</v>
      </c>
      <c r="Q46" s="37">
        <f t="shared" ca="1" si="8"/>
        <v>2554745.6493352382</v>
      </c>
      <c r="R46" s="37">
        <f t="shared" si="9"/>
        <v>0</v>
      </c>
      <c r="S46" s="37">
        <f t="shared" si="10"/>
        <v>0</v>
      </c>
      <c r="T46" s="37">
        <f t="shared" si="11"/>
        <v>13301.648062469878</v>
      </c>
      <c r="U46" s="37">
        <f t="shared" ca="1" si="12"/>
        <v>2046.4073942261352</v>
      </c>
      <c r="V46" s="37">
        <f t="shared" si="13"/>
        <v>0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2554745.6493352382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0.08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2554745.6493352382</v>
      </c>
      <c r="K47" s="37">
        <f t="shared" ca="1" si="20"/>
        <v>204379.65194681907</v>
      </c>
      <c r="L47" s="37">
        <f t="shared" ca="1" si="21"/>
        <v>2759125.3012820571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2759125.3012820571</v>
      </c>
      <c r="R47" s="37">
        <f t="shared" si="9"/>
        <v>0</v>
      </c>
      <c r="S47" s="37">
        <f t="shared" si="10"/>
        <v>0</v>
      </c>
      <c r="T47" s="37">
        <f t="shared" si="11"/>
        <v>13634.189264031622</v>
      </c>
      <c r="U47" s="37">
        <f t="shared" ca="1" si="12"/>
        <v>2097.5675790817882</v>
      </c>
      <c r="V47" s="37">
        <f t="shared" si="13"/>
        <v>0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2759125.3012820571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5.4199999999999998E-2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2759125.3012820571</v>
      </c>
      <c r="K48" s="37">
        <f t="shared" ca="1" si="20"/>
        <v>149544.59132948748</v>
      </c>
      <c r="L48" s="37">
        <f t="shared" ca="1" si="21"/>
        <v>2908669.8926115446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2908669.8926115446</v>
      </c>
      <c r="R48" s="37">
        <f t="shared" si="9"/>
        <v>0</v>
      </c>
      <c r="S48" s="37">
        <f t="shared" si="10"/>
        <v>0</v>
      </c>
      <c r="T48" s="37">
        <f t="shared" si="11"/>
        <v>13975.043995632417</v>
      </c>
      <c r="U48" s="37">
        <f t="shared" ca="1" si="12"/>
        <v>2150.0067685588333</v>
      </c>
      <c r="V48" s="37">
        <f t="shared" si="13"/>
        <v>0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2908669.8926115446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7.9100000000000004E-2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2908669.8926115446</v>
      </c>
      <c r="K49" s="37">
        <f t="shared" ca="1" si="20"/>
        <v>230075.78850557317</v>
      </c>
      <c r="L49" s="37">
        <f t="shared" ca="1" si="21"/>
        <v>3138745.6811171179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3138745.6811171179</v>
      </c>
      <c r="R49" s="37">
        <f t="shared" si="9"/>
        <v>0</v>
      </c>
      <c r="S49" s="37">
        <f t="shared" si="10"/>
        <v>0</v>
      </c>
      <c r="T49" s="37">
        <f t="shared" si="11"/>
        <v>14324.420095523225</v>
      </c>
      <c r="U49" s="37">
        <f t="shared" ca="1" si="12"/>
        <v>2203.7569377728037</v>
      </c>
      <c r="V49" s="37">
        <f t="shared" si="13"/>
        <v>0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3138745.6811171179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3.7699999999999997E-2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3138745.6811171179</v>
      </c>
      <c r="K50" s="37">
        <f t="shared" ca="1" si="20"/>
        <v>118330.71217811534</v>
      </c>
      <c r="L50" s="37">
        <f t="shared" ca="1" si="21"/>
        <v>3257076.3932952331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3257076.3932952331</v>
      </c>
      <c r="R50" s="37">
        <f t="shared" si="9"/>
        <v>0</v>
      </c>
      <c r="S50" s="37">
        <f t="shared" si="10"/>
        <v>0</v>
      </c>
      <c r="T50" s="37">
        <f t="shared" si="11"/>
        <v>14682.530597911304</v>
      </c>
      <c r="U50" s="37">
        <f t="shared" ca="1" si="12"/>
        <v>2258.8508612171236</v>
      </c>
      <c r="V50" s="37">
        <f t="shared" si="13"/>
        <v>0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3257076.3932952331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9.1899999999999996E-2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3257076.3932952331</v>
      </c>
      <c r="K51" s="37">
        <f t="shared" ca="1" si="20"/>
        <v>299325.32054383191</v>
      </c>
      <c r="L51" s="37">
        <f t="shared" ca="1" si="21"/>
        <v>3556401.7138390653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3556401.7138390653</v>
      </c>
      <c r="R51" s="37">
        <f t="shared" si="9"/>
        <v>0</v>
      </c>
      <c r="S51" s="37">
        <f t="shared" si="10"/>
        <v>0</v>
      </c>
      <c r="T51" s="37">
        <f t="shared" si="11"/>
        <v>15049.593862859087</v>
      </c>
      <c r="U51" s="37">
        <f t="shared" ca="1" si="12"/>
        <v>2315.3221327475517</v>
      </c>
      <c r="V51" s="37">
        <f t="shared" si="13"/>
        <v>0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3556401.7138390653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3.3700000000000001E-2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3556401.7138390653</v>
      </c>
      <c r="K52" s="37">
        <f t="shared" ca="1" si="20"/>
        <v>119850.7377563765</v>
      </c>
      <c r="L52" s="37">
        <f t="shared" ca="1" si="21"/>
        <v>3676252.4515954419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3676252.4515954419</v>
      </c>
      <c r="R52" s="37">
        <f t="shared" si="9"/>
        <v>0</v>
      </c>
      <c r="S52" s="37">
        <f t="shared" si="10"/>
        <v>0</v>
      </c>
      <c r="T52" s="37">
        <f t="shared" si="11"/>
        <v>15425.833709430561</v>
      </c>
      <c r="U52" s="37">
        <f t="shared" ca="1" si="12"/>
        <v>2373.20518606624</v>
      </c>
      <c r="V52" s="37">
        <f t="shared" si="13"/>
        <v>0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3676252.4515954419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4.4999999999999998E-2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3676252.4515954419</v>
      </c>
      <c r="K53" s="37">
        <f t="shared" ca="1" si="20"/>
        <v>165431.36032179487</v>
      </c>
      <c r="L53" s="37">
        <f t="shared" ca="1" si="21"/>
        <v>3841683.811917237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3841683.811917237</v>
      </c>
      <c r="R53" s="37">
        <f t="shared" si="9"/>
        <v>0</v>
      </c>
      <c r="S53" s="37">
        <f t="shared" si="10"/>
        <v>0</v>
      </c>
      <c r="T53" s="37">
        <f t="shared" si="11"/>
        <v>15811.479552166327</v>
      </c>
      <c r="U53" s="37">
        <f t="shared" ca="1" si="12"/>
        <v>2432.5353157178965</v>
      </c>
      <c r="V53" s="37">
        <f t="shared" si="13"/>
        <v>0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3841683.811917237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0.11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3841683.811917237</v>
      </c>
      <c r="K54" s="37">
        <f t="shared" ca="1" si="20"/>
        <v>422585.21931089606</v>
      </c>
      <c r="L54" s="37">
        <f t="shared" ca="1" si="21"/>
        <v>4264269.0312281335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4264269.0312281335</v>
      </c>
      <c r="R54" s="37">
        <f t="shared" si="9"/>
        <v>0</v>
      </c>
      <c r="S54" s="37">
        <f t="shared" si="10"/>
        <v>0</v>
      </c>
      <c r="T54" s="37">
        <f t="shared" si="11"/>
        <v>16206.766540970482</v>
      </c>
      <c r="U54" s="37">
        <f t="shared" ca="1" si="12"/>
        <v>2493.3486986108437</v>
      </c>
      <c r="V54" s="37">
        <f t="shared" si="13"/>
        <v>0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4264269.0312281335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62" priority="1" operator="lessThan">
      <formula>0</formula>
    </cfRule>
  </conditionalFormatting>
  <dataValidations count="2">
    <dataValidation type="list" allowBlank="1" showInputMessage="1" showErrorMessage="1" sqref="E2" xr:uid="{9FAD07DB-1C29-7D47-B440-661579C5CAE9}">
      <formula1>"Qualified, Non-Qualified"</formula1>
    </dataValidation>
    <dataValidation type="list" allowBlank="1" showInputMessage="1" showErrorMessage="1" sqref="E5 H2" xr:uid="{D900EA1F-8ADA-134C-9BEA-A174DC588AA9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49E1026-BD33-944E-924C-D4FF03F36568}">
          <x14:formula1>
            <xm:f>Scenarios!A3:A100</xm:f>
          </x14:formula1>
          <xm:sqref>A14</xm:sqref>
        </x14:dataValidation>
        <x14:dataValidation type="list" allowBlank="1" showInputMessage="1" showErrorMessage="1" xr:uid="{1D60435F-9F9D-DE41-B55D-43A78669DB58}">
          <x14:formula1>
            <xm:f>Tables!$B$20:$B$36</xm:f>
          </x14:formula1>
          <xm:sqref>E3:E4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844C8-3930-454E-AF27-BE54A5E3A330}">
  <sheetPr codeName="Sheet9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None</v>
      </c>
      <c r="J2" s="129" t="s">
        <v>70</v>
      </c>
      <c r="K2" s="57">
        <f>Tables!B3</f>
        <v>22500</v>
      </c>
      <c r="M2" s="130" t="s">
        <v>55</v>
      </c>
      <c r="N2" s="35" t="str">
        <f>E3</f>
        <v>IRA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IRA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1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6500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25000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97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154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IRA with Annual / None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-3.5400000000000001E-2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-70800</v>
      </c>
      <c r="L17" s="37">
        <f>J17+K17</f>
        <v>1929200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1929200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6500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0</v>
      </c>
      <c r="W17" s="37">
        <f>MIN(R17,T17)</f>
        <v>6500</v>
      </c>
      <c r="X17" s="37">
        <f ca="1">MIN(U17,R17-W17)</f>
        <v>1000</v>
      </c>
      <c r="Y17" s="37">
        <f>MIN(S17,V17)</f>
        <v>0</v>
      </c>
      <c r="Z17" s="37">
        <f ca="1">W17+X17+Y17</f>
        <v>7500</v>
      </c>
      <c r="AA17" s="111">
        <f ca="1">Q17+Z17</f>
        <v>1936700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0.1019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1936700</v>
      </c>
      <c r="K18" s="37">
        <f ca="1">J18*E18</f>
        <v>197349.73</v>
      </c>
      <c r="L18" s="37">
        <f ca="1">J18+K18</f>
        <v>2134049.73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2134049.73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6662.4999999999991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0</v>
      </c>
      <c r="W18" s="37">
        <f t="shared" ref="W18:W54" si="14">MIN(R18,T18)</f>
        <v>6662.4999999999991</v>
      </c>
      <c r="X18" s="37">
        <f t="shared" ref="X18:X54" ca="1" si="15">MIN(U18,R18-W18)</f>
        <v>1025</v>
      </c>
      <c r="Y18" s="37">
        <f t="shared" ref="Y18:Y54" si="16">MIN(S18,V18)</f>
        <v>0</v>
      </c>
      <c r="Z18" s="37">
        <f t="shared" ref="Z18:Z54" ca="1" si="17">W18+X18+Y18</f>
        <v>7687.4999999999991</v>
      </c>
      <c r="AA18" s="111">
        <f t="shared" ref="AA18:AA54" ca="1" si="18">Q18+W18+X18+Y18</f>
        <v>2141737.23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0.16980000000000001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2141737.23</v>
      </c>
      <c r="K19" s="37">
        <f ca="1">J19*E19</f>
        <v>363666.981654</v>
      </c>
      <c r="L19" s="37">
        <f ca="1">J19+K19</f>
        <v>2505404.211654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2505404.211654</v>
      </c>
      <c r="R19" s="37">
        <f t="shared" si="9"/>
        <v>25000</v>
      </c>
      <c r="S19" s="37">
        <f t="shared" si="10"/>
        <v>0</v>
      </c>
      <c r="T19" s="37">
        <f t="shared" si="11"/>
        <v>6829.0624999999991</v>
      </c>
      <c r="U19" s="37">
        <f t="shared" ca="1" si="12"/>
        <v>1050.625</v>
      </c>
      <c r="V19" s="37">
        <f t="shared" si="13"/>
        <v>0</v>
      </c>
      <c r="W19" s="37">
        <f t="shared" si="14"/>
        <v>6829.0624999999991</v>
      </c>
      <c r="X19" s="37">
        <f t="shared" ca="1" si="15"/>
        <v>1050.625</v>
      </c>
      <c r="Y19" s="37">
        <f t="shared" si="16"/>
        <v>0</v>
      </c>
      <c r="Z19" s="37">
        <f t="shared" ca="1" si="17"/>
        <v>7879.6874999999991</v>
      </c>
      <c r="AA19" s="111">
        <f t="shared" ca="1" si="18"/>
        <v>2513283.899154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-2.5700000000000001E-2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2513283.899154</v>
      </c>
      <c r="K20" s="37">
        <f ca="1">J20*E20</f>
        <v>-64591.3962082578</v>
      </c>
      <c r="L20" s="37">
        <f ca="1">J20+K20</f>
        <v>2448692.5029457421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2448692.5029457421</v>
      </c>
      <c r="R20" s="37">
        <f t="shared" si="9"/>
        <v>25000</v>
      </c>
      <c r="S20" s="37">
        <f t="shared" si="10"/>
        <v>0</v>
      </c>
      <c r="T20" s="37">
        <f t="shared" si="11"/>
        <v>6999.7890624999991</v>
      </c>
      <c r="U20" s="37">
        <f t="shared" ca="1" si="12"/>
        <v>1076.8906249999998</v>
      </c>
      <c r="V20" s="37">
        <f t="shared" si="13"/>
        <v>0</v>
      </c>
      <c r="W20" s="37">
        <f t="shared" si="14"/>
        <v>6999.7890624999991</v>
      </c>
      <c r="X20" s="37">
        <f t="shared" ca="1" si="15"/>
        <v>1076.8906249999998</v>
      </c>
      <c r="Y20" s="37">
        <f t="shared" si="16"/>
        <v>0</v>
      </c>
      <c r="Z20" s="37">
        <f t="shared" ca="1" si="17"/>
        <v>8076.6796874999991</v>
      </c>
      <c r="AA20" s="111">
        <f t="shared" ca="1" si="18"/>
        <v>2456769.1826332421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9.1200000000000003E-2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2456769.1826332421</v>
      </c>
      <c r="K21" s="37">
        <f ca="1">J21*E21</f>
        <v>224057.34945615169</v>
      </c>
      <c r="L21" s="37">
        <f ca="1">J21+K21</f>
        <v>2680826.5320893936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2570445.2430268936</v>
      </c>
      <c r="R21" s="37">
        <f t="shared" si="9"/>
        <v>0</v>
      </c>
      <c r="S21" s="37">
        <f t="shared" si="10"/>
        <v>0</v>
      </c>
      <c r="T21" s="37">
        <f t="shared" si="11"/>
        <v>7174.7837890624987</v>
      </c>
      <c r="U21" s="37">
        <f t="shared" ca="1" si="12"/>
        <v>1103.8128906249997</v>
      </c>
      <c r="V21" s="37">
        <f t="shared" si="13"/>
        <v>0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2570445.2430268936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4.7899999999999998E-2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2570445.2430268936</v>
      </c>
      <c r="K22" s="37">
        <f t="shared" ref="K22:K54" ca="1" si="20">J22*E22</f>
        <v>123124.3271409882</v>
      </c>
      <c r="L22" s="37">
        <f t="shared" ref="L22:L54" ca="1" si="21">J22+K22</f>
        <v>2693569.5701678819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2580428.7488788194</v>
      </c>
      <c r="R22" s="37">
        <f t="shared" si="9"/>
        <v>0</v>
      </c>
      <c r="S22" s="37">
        <f t="shared" si="10"/>
        <v>0</v>
      </c>
      <c r="T22" s="37">
        <f t="shared" si="11"/>
        <v>7354.1533837890602</v>
      </c>
      <c r="U22" s="37">
        <f t="shared" ca="1" si="12"/>
        <v>1131.4082128906246</v>
      </c>
      <c r="V22" s="37">
        <f t="shared" si="13"/>
        <v>0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2580428.7488788194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2.1299999999999999E-2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2580428.7488788194</v>
      </c>
      <c r="K23" s="37">
        <f t="shared" ca="1" si="20"/>
        <v>54963.132351118853</v>
      </c>
      <c r="L23" s="37">
        <f t="shared" ca="1" si="21"/>
        <v>2635391.8812299385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2519422.5394086493</v>
      </c>
      <c r="R23" s="37">
        <f t="shared" si="9"/>
        <v>0</v>
      </c>
      <c r="S23" s="37">
        <f t="shared" si="10"/>
        <v>0</v>
      </c>
      <c r="T23" s="37">
        <f t="shared" si="11"/>
        <v>7538.0072183837865</v>
      </c>
      <c r="U23" s="37">
        <f t="shared" ca="1" si="12"/>
        <v>1159.6934182128903</v>
      </c>
      <c r="V23" s="37">
        <f t="shared" si="13"/>
        <v>0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2519422.5394086493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0.11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2519422.5394086493</v>
      </c>
      <c r="K24" s="37">
        <f t="shared" ca="1" si="20"/>
        <v>277136.47933495144</v>
      </c>
      <c r="L24" s="37">
        <f t="shared" ca="1" si="21"/>
        <v>2796559.0187436007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2677690.4433767796</v>
      </c>
      <c r="R24" s="37">
        <f t="shared" si="9"/>
        <v>0</v>
      </c>
      <c r="S24" s="37">
        <f t="shared" si="10"/>
        <v>0</v>
      </c>
      <c r="T24" s="37">
        <f t="shared" si="11"/>
        <v>7726.4573988433813</v>
      </c>
      <c r="U24" s="37">
        <f t="shared" ca="1" si="12"/>
        <v>1188.6857536682126</v>
      </c>
      <c r="V24" s="37">
        <f t="shared" si="13"/>
        <v>0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2677690.4433767796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8.0199999999999994E-2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2677690.4433767796</v>
      </c>
      <c r="K25" s="37">
        <f t="shared" ca="1" si="20"/>
        <v>214750.77355881772</v>
      </c>
      <c r="L25" s="37">
        <f t="shared" ca="1" si="21"/>
        <v>2892441.2169355974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2770600.9271846055</v>
      </c>
      <c r="R25" s="37">
        <f t="shared" si="9"/>
        <v>0</v>
      </c>
      <c r="S25" s="37">
        <f t="shared" si="10"/>
        <v>0</v>
      </c>
      <c r="T25" s="37">
        <f t="shared" si="11"/>
        <v>7919.6188338144648</v>
      </c>
      <c r="U25" s="37">
        <f t="shared" ca="1" si="12"/>
        <v>1218.4028975099177</v>
      </c>
      <c r="V25" s="37">
        <f t="shared" si="13"/>
        <v>0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2770600.9271846055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8.1799999999999998E-2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2770600.9271846055</v>
      </c>
      <c r="K26" s="37">
        <f t="shared" ca="1" si="20"/>
        <v>226635.15584370072</v>
      </c>
      <c r="L26" s="37">
        <f t="shared" ca="1" si="21"/>
        <v>2997236.0830283063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2872349.7860335396</v>
      </c>
      <c r="R26" s="37">
        <f t="shared" si="9"/>
        <v>0</v>
      </c>
      <c r="S26" s="37">
        <f t="shared" si="10"/>
        <v>0</v>
      </c>
      <c r="T26" s="37">
        <f t="shared" si="11"/>
        <v>8117.6093046598253</v>
      </c>
      <c r="U26" s="37">
        <f t="shared" ca="1" si="12"/>
        <v>1248.8629699476655</v>
      </c>
      <c r="V26" s="37">
        <f t="shared" si="13"/>
        <v>0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2872349.7860335396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0.1008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2872349.7860335396</v>
      </c>
      <c r="K27" s="37">
        <f t="shared" ca="1" si="20"/>
        <v>289532.85843218077</v>
      </c>
      <c r="L27" s="37">
        <f t="shared" ca="1" si="21"/>
        <v>3161882.6444657203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3033874.1900460846</v>
      </c>
      <c r="R27" s="37">
        <f t="shared" si="9"/>
        <v>0</v>
      </c>
      <c r="S27" s="37">
        <f t="shared" si="10"/>
        <v>0</v>
      </c>
      <c r="T27" s="37">
        <f t="shared" si="11"/>
        <v>8320.5495372763216</v>
      </c>
      <c r="U27" s="37">
        <f t="shared" ca="1" si="12"/>
        <v>1280.084544196357</v>
      </c>
      <c r="V27" s="37">
        <f t="shared" si="13"/>
        <v>0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3033874.1900460846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-4.9200000000000001E-2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3033874.1900460846</v>
      </c>
      <c r="K28" s="37">
        <f t="shared" ca="1" si="20"/>
        <v>-149266.61015026737</v>
      </c>
      <c r="L28" s="37">
        <f t="shared" ca="1" si="21"/>
        <v>2884607.5798958172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2753398.9141156906</v>
      </c>
      <c r="R28" s="37">
        <f t="shared" si="9"/>
        <v>0</v>
      </c>
      <c r="S28" s="37">
        <f t="shared" si="10"/>
        <v>0</v>
      </c>
      <c r="T28" s="37">
        <f t="shared" si="11"/>
        <v>8528.5632757082294</v>
      </c>
      <c r="U28" s="37">
        <f t="shared" ca="1" si="12"/>
        <v>1312.086657801266</v>
      </c>
      <c r="V28" s="37">
        <f t="shared" si="13"/>
        <v>0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2753398.9141156906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1.23E-2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2753398.9141156906</v>
      </c>
      <c r="K29" s="37">
        <f t="shared" ca="1" si="20"/>
        <v>33866.806643622993</v>
      </c>
      <c r="L29" s="37">
        <f t="shared" ca="1" si="21"/>
        <v>2787265.7207593136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2652776.8383346838</v>
      </c>
      <c r="R29" s="37">
        <f t="shared" si="9"/>
        <v>0</v>
      </c>
      <c r="S29" s="37">
        <f t="shared" si="10"/>
        <v>0</v>
      </c>
      <c r="T29" s="37">
        <f t="shared" si="11"/>
        <v>8741.7773576009331</v>
      </c>
      <c r="U29" s="37">
        <f t="shared" ca="1" si="12"/>
        <v>1344.8888242462974</v>
      </c>
      <c r="V29" s="37">
        <f t="shared" si="13"/>
        <v>0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2652776.8383346838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6.4100000000000004E-2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2652776.8383346838</v>
      </c>
      <c r="K30" s="37">
        <f t="shared" ca="1" si="20"/>
        <v>170042.99533725323</v>
      </c>
      <c r="L30" s="37">
        <f t="shared" ca="1" si="21"/>
        <v>2822819.8336719372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2684968.7291866918</v>
      </c>
      <c r="R30" s="37">
        <f t="shared" si="9"/>
        <v>0</v>
      </c>
      <c r="S30" s="37">
        <f t="shared" si="10"/>
        <v>0</v>
      </c>
      <c r="T30" s="37">
        <f t="shared" si="11"/>
        <v>8960.3217915409568</v>
      </c>
      <c r="U30" s="37">
        <f t="shared" ca="1" si="12"/>
        <v>1378.5110448524549</v>
      </c>
      <c r="V30" s="37">
        <f t="shared" si="13"/>
        <v>0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2684968.7291866918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0.1071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2684968.7291866918</v>
      </c>
      <c r="K31" s="37">
        <f t="shared" ca="1" si="20"/>
        <v>287560.15089589468</v>
      </c>
      <c r="L31" s="37">
        <f t="shared" ca="1" si="21"/>
        <v>2972528.8800825863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109145.07029214194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2831231.4979852098</v>
      </c>
      <c r="R31" s="37">
        <f t="shared" si="9"/>
        <v>0</v>
      </c>
      <c r="S31" s="37">
        <f t="shared" si="10"/>
        <v>0</v>
      </c>
      <c r="T31" s="37">
        <f t="shared" si="11"/>
        <v>9184.3298363294798</v>
      </c>
      <c r="U31" s="37">
        <f t="shared" ca="1" si="12"/>
        <v>1412.9738209737661</v>
      </c>
      <c r="V31" s="37">
        <f t="shared" si="13"/>
        <v>0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2831231.4979852098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6.5100000000000005E-2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2831231.4979852098</v>
      </c>
      <c r="K32" s="37">
        <f t="shared" ca="1" si="20"/>
        <v>184313.17051883717</v>
      </c>
      <c r="L32" s="37">
        <f t="shared" ca="1" si="21"/>
        <v>3015544.6685040472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119461.24464072616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2870714.8518542363</v>
      </c>
      <c r="R32" s="37">
        <f t="shared" si="9"/>
        <v>0</v>
      </c>
      <c r="S32" s="37">
        <f t="shared" si="10"/>
        <v>0</v>
      </c>
      <c r="T32" s="37">
        <f t="shared" si="11"/>
        <v>9413.9380822377188</v>
      </c>
      <c r="U32" s="37">
        <f t="shared" ca="1" si="12"/>
        <v>1448.2981664981105</v>
      </c>
      <c r="V32" s="37">
        <f t="shared" si="13"/>
        <v>0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2870714.8518542363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0.08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2870714.8518542363</v>
      </c>
      <c r="K33" s="37">
        <f t="shared" ca="1" si="20"/>
        <v>229657.1881483389</v>
      </c>
      <c r="L33" s="37">
        <f t="shared" ca="1" si="21"/>
        <v>3100372.0400025751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125358.72715520684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2951921.4779365188</v>
      </c>
      <c r="R33" s="37">
        <f t="shared" si="9"/>
        <v>0</v>
      </c>
      <c r="S33" s="37">
        <f t="shared" si="10"/>
        <v>0</v>
      </c>
      <c r="T33" s="37">
        <f t="shared" si="11"/>
        <v>9649.2865342936602</v>
      </c>
      <c r="U33" s="37">
        <f t="shared" ca="1" si="12"/>
        <v>1484.5056206605632</v>
      </c>
      <c r="V33" s="37">
        <f t="shared" si="13"/>
        <v>0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2951921.4779365188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3.1099999999999999E-2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2951921.4779365188</v>
      </c>
      <c r="K34" s="37">
        <f t="shared" ca="1" si="20"/>
        <v>91804.75796382573</v>
      </c>
      <c r="L34" s="37">
        <f t="shared" ca="1" si="21"/>
        <v>3043726.2359003448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134178.24899711448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2891564.4097826369</v>
      </c>
      <c r="R34" s="37">
        <f t="shared" si="9"/>
        <v>0</v>
      </c>
      <c r="S34" s="37">
        <f t="shared" si="10"/>
        <v>0</v>
      </c>
      <c r="T34" s="37">
        <f t="shared" si="11"/>
        <v>9890.5186976510013</v>
      </c>
      <c r="U34" s="37">
        <f t="shared" ca="1" si="12"/>
        <v>1521.6182611770771</v>
      </c>
      <c r="V34" s="37">
        <f t="shared" si="13"/>
        <v>0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2891564.4097826369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5.6300000000000003E-2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2891564.4097826369</v>
      </c>
      <c r="K35" s="37">
        <f t="shared" ca="1" si="20"/>
        <v>162795.07627076245</v>
      </c>
      <c r="L35" s="37">
        <f t="shared" ca="1" si="21"/>
        <v>3054359.4860533993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137040.96728827662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2898393.6142827487</v>
      </c>
      <c r="R35" s="37">
        <f t="shared" si="9"/>
        <v>0</v>
      </c>
      <c r="S35" s="37">
        <f t="shared" si="10"/>
        <v>0</v>
      </c>
      <c r="T35" s="37">
        <f t="shared" si="11"/>
        <v>10137.781665092276</v>
      </c>
      <c r="U35" s="37">
        <f t="shared" ca="1" si="12"/>
        <v>1559.6587177065039</v>
      </c>
      <c r="V35" s="37">
        <f t="shared" si="13"/>
        <v>0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2898393.6142827487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2.7199999999999998E-2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2898393.6142827487</v>
      </c>
      <c r="K36" s="37">
        <f t="shared" ca="1" si="20"/>
        <v>78836.306308490763</v>
      </c>
      <c r="L36" s="37">
        <f t="shared" ca="1" si="21"/>
        <v>2977229.9205912394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143484.8323902351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2817364.9020263227</v>
      </c>
      <c r="R36" s="37">
        <f t="shared" si="9"/>
        <v>0</v>
      </c>
      <c r="S36" s="37">
        <f t="shared" si="10"/>
        <v>0</v>
      </c>
      <c r="T36" s="37">
        <f t="shared" si="11"/>
        <v>10391.226206719582</v>
      </c>
      <c r="U36" s="37">
        <f t="shared" ca="1" si="12"/>
        <v>1598.6501856491666</v>
      </c>
      <c r="V36" s="37">
        <f t="shared" si="13"/>
        <v>0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2817364.9020263227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0.1648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2817364.9020263227</v>
      </c>
      <c r="K37" s="37">
        <f t="shared" ca="1" si="20"/>
        <v>464301.73585393798</v>
      </c>
      <c r="L37" s="37">
        <f t="shared" ca="1" si="21"/>
        <v>3281666.6378802606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145224.99494981047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3117804.9938512212</v>
      </c>
      <c r="R37" s="37">
        <f t="shared" si="9"/>
        <v>0</v>
      </c>
      <c r="S37" s="37">
        <f t="shared" si="10"/>
        <v>0</v>
      </c>
      <c r="T37" s="37">
        <f t="shared" si="11"/>
        <v>10651.00686188757</v>
      </c>
      <c r="U37" s="37">
        <f t="shared" ca="1" si="12"/>
        <v>1638.6164402903955</v>
      </c>
      <c r="V37" s="37">
        <f t="shared" si="13"/>
        <v>0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3117804.9938512212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-6.7500000000000004E-2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3117804.9938512212</v>
      </c>
      <c r="K38" s="37">
        <f t="shared" ca="1" si="20"/>
        <v>-210451.83708495746</v>
      </c>
      <c r="L38" s="37">
        <f t="shared" ca="1" si="21"/>
        <v>2907353.1567662638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168529.99966763359</v>
      </c>
      <c r="O38" s="37">
        <f t="shared" si="6"/>
        <v>167958.18512976554</v>
      </c>
      <c r="P38" s="37">
        <f t="shared" ca="1" si="7"/>
        <v>168529.99966763359</v>
      </c>
      <c r="Q38" s="37">
        <f t="shared" ca="1" si="8"/>
        <v>2738823.15709863</v>
      </c>
      <c r="R38" s="37">
        <f t="shared" si="9"/>
        <v>0</v>
      </c>
      <c r="S38" s="37">
        <f t="shared" si="10"/>
        <v>0</v>
      </c>
      <c r="T38" s="37">
        <f t="shared" si="11"/>
        <v>10917.28203343476</v>
      </c>
      <c r="U38" s="37">
        <f t="shared" ca="1" si="12"/>
        <v>1679.5818512976552</v>
      </c>
      <c r="V38" s="37">
        <f t="shared" si="13"/>
        <v>0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2738823.15709863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0.1328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2738823.15709863</v>
      </c>
      <c r="K39" s="37">
        <f t="shared" ca="1" si="20"/>
        <v>363715.71526269807</v>
      </c>
      <c r="L39" s="37">
        <f t="shared" ca="1" si="21"/>
        <v>3102538.872361328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154735.77158749322</v>
      </c>
      <c r="O39" s="37">
        <f t="shared" si="6"/>
        <v>172157.13975800967</v>
      </c>
      <c r="P39" s="37">
        <f t="shared" ca="1" si="7"/>
        <v>172157.13975800967</v>
      </c>
      <c r="Q39" s="37">
        <f t="shared" ca="1" si="8"/>
        <v>2930381.7326033185</v>
      </c>
      <c r="R39" s="37">
        <f t="shared" si="9"/>
        <v>0</v>
      </c>
      <c r="S39" s="37">
        <f t="shared" si="10"/>
        <v>0</v>
      </c>
      <c r="T39" s="37">
        <f t="shared" si="11"/>
        <v>11190.214084270629</v>
      </c>
      <c r="U39" s="37">
        <f t="shared" ca="1" si="12"/>
        <v>1721.5713975800966</v>
      </c>
      <c r="V39" s="37">
        <f t="shared" si="13"/>
        <v>0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2930381.7326033185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4.58E-2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2930381.7326033185</v>
      </c>
      <c r="K40" s="37">
        <f t="shared" ca="1" si="20"/>
        <v>134211.48335323198</v>
      </c>
      <c r="L40" s="37">
        <f t="shared" ca="1" si="21"/>
        <v>3064593.2159565506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174427.48408353087</v>
      </c>
      <c r="O40" s="37">
        <f t="shared" si="6"/>
        <v>176461.06825195992</v>
      </c>
      <c r="P40" s="37">
        <f t="shared" ca="1" si="7"/>
        <v>176461.06825195992</v>
      </c>
      <c r="Q40" s="37">
        <f t="shared" ca="1" si="8"/>
        <v>2888132.1477045906</v>
      </c>
      <c r="R40" s="37">
        <f t="shared" si="9"/>
        <v>0</v>
      </c>
      <c r="S40" s="37">
        <f t="shared" si="10"/>
        <v>0</v>
      </c>
      <c r="T40" s="37">
        <f t="shared" si="11"/>
        <v>11469.969436377394</v>
      </c>
      <c r="U40" s="37">
        <f t="shared" ca="1" si="12"/>
        <v>1764.6106825195991</v>
      </c>
      <c r="V40" s="37">
        <f t="shared" si="13"/>
        <v>0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2888132.1477045906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9.0399999999999994E-2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2888132.1477045906</v>
      </c>
      <c r="K41" s="37">
        <f t="shared" ca="1" si="20"/>
        <v>261087.14615249497</v>
      </c>
      <c r="L41" s="37">
        <f t="shared" ca="1" si="21"/>
        <v>3149219.2938570855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180508.25923153691</v>
      </c>
      <c r="O41" s="37">
        <f t="shared" si="6"/>
        <v>180872.59495825888</v>
      </c>
      <c r="P41" s="37">
        <f t="shared" ca="1" si="7"/>
        <v>180872.59495825888</v>
      </c>
      <c r="Q41" s="37">
        <f t="shared" ca="1" si="8"/>
        <v>2968346.6988988267</v>
      </c>
      <c r="R41" s="37">
        <f t="shared" si="9"/>
        <v>0</v>
      </c>
      <c r="S41" s="37">
        <f t="shared" si="10"/>
        <v>0</v>
      </c>
      <c r="T41" s="37">
        <f t="shared" si="11"/>
        <v>11756.718672286828</v>
      </c>
      <c r="U41" s="37">
        <f t="shared" ca="1" si="12"/>
        <v>1808.725949582589</v>
      </c>
      <c r="V41" s="37">
        <f t="shared" si="13"/>
        <v>0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2968346.6988988267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6.7799999999999999E-2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2968346.6988988267</v>
      </c>
      <c r="K42" s="37">
        <f t="shared" ca="1" si="20"/>
        <v>201253.90618534046</v>
      </c>
      <c r="L42" s="37">
        <f t="shared" ca="1" si="21"/>
        <v>3169600.6050841673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195285.96703281757</v>
      </c>
      <c r="O42" s="37">
        <f t="shared" si="6"/>
        <v>185394.40983221534</v>
      </c>
      <c r="P42" s="37">
        <f t="shared" ca="1" si="7"/>
        <v>195285.96703281757</v>
      </c>
      <c r="Q42" s="37">
        <f t="shared" ca="1" si="8"/>
        <v>2974314.6380513497</v>
      </c>
      <c r="R42" s="37">
        <f t="shared" si="9"/>
        <v>0</v>
      </c>
      <c r="S42" s="37">
        <f t="shared" si="10"/>
        <v>0</v>
      </c>
      <c r="T42" s="37">
        <f t="shared" si="11"/>
        <v>12050.636639093997</v>
      </c>
      <c r="U42" s="37">
        <f t="shared" ca="1" si="12"/>
        <v>1853.9440983221534</v>
      </c>
      <c r="V42" s="37">
        <f t="shared" si="13"/>
        <v>0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2974314.6380513497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5.33E-2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2974314.6380513497</v>
      </c>
      <c r="K43" s="37">
        <f t="shared" ca="1" si="20"/>
        <v>158530.97020813695</v>
      </c>
      <c r="L43" s="37">
        <f t="shared" ca="1" si="21"/>
        <v>3132845.6082594865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206549.62764245484</v>
      </c>
      <c r="O43" s="37">
        <f t="shared" si="6"/>
        <v>190029.27007802069</v>
      </c>
      <c r="P43" s="37">
        <f t="shared" ca="1" si="7"/>
        <v>206549.62764245484</v>
      </c>
      <c r="Q43" s="37">
        <f t="shared" ca="1" si="8"/>
        <v>2926295.9806170315</v>
      </c>
      <c r="R43" s="37">
        <f t="shared" si="9"/>
        <v>0</v>
      </c>
      <c r="S43" s="37">
        <f t="shared" si="10"/>
        <v>0</v>
      </c>
      <c r="T43" s="37">
        <f t="shared" si="11"/>
        <v>12351.902555071347</v>
      </c>
      <c r="U43" s="37">
        <f t="shared" ca="1" si="12"/>
        <v>1900.292700780207</v>
      </c>
      <c r="V43" s="37">
        <f t="shared" si="13"/>
        <v>0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2926295.9806170315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7.4200000000000002E-2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2926295.9806170315</v>
      </c>
      <c r="K44" s="37">
        <f t="shared" ca="1" si="20"/>
        <v>217131.16176178373</v>
      </c>
      <c r="L44" s="37">
        <f t="shared" ca="1" si="21"/>
        <v>3143427.142378815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213598.24676036727</v>
      </c>
      <c r="O44" s="37">
        <f t="shared" si="6"/>
        <v>194780.00182997121</v>
      </c>
      <c r="P44" s="37">
        <f t="shared" ca="1" si="7"/>
        <v>213598.24676036727</v>
      </c>
      <c r="Q44" s="37">
        <f t="shared" ca="1" si="8"/>
        <v>2929828.8956184476</v>
      </c>
      <c r="R44" s="37">
        <f t="shared" si="9"/>
        <v>0</v>
      </c>
      <c r="S44" s="37">
        <f t="shared" si="10"/>
        <v>0</v>
      </c>
      <c r="T44" s="37">
        <f t="shared" si="11"/>
        <v>12660.700118948129</v>
      </c>
      <c r="U44" s="37">
        <f t="shared" ca="1" si="12"/>
        <v>1947.8000182997121</v>
      </c>
      <c r="V44" s="37">
        <f t="shared" si="13"/>
        <v>0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2929828.8956184476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6.5000000000000002E-2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2929828.8956184476</v>
      </c>
      <c r="K45" s="37">
        <f t="shared" ca="1" si="20"/>
        <v>190438.8782151991</v>
      </c>
      <c r="L45" s="37">
        <f t="shared" ca="1" si="21"/>
        <v>3120267.7738336464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227118.51904018974</v>
      </c>
      <c r="O45" s="37">
        <f t="shared" si="6"/>
        <v>199649.50187572048</v>
      </c>
      <c r="P45" s="37">
        <f t="shared" ca="1" si="7"/>
        <v>227118.51904018974</v>
      </c>
      <c r="Q45" s="37">
        <f t="shared" ca="1" si="8"/>
        <v>2893149.2547934568</v>
      </c>
      <c r="R45" s="37">
        <f t="shared" si="9"/>
        <v>0</v>
      </c>
      <c r="S45" s="37">
        <f t="shared" si="10"/>
        <v>0</v>
      </c>
      <c r="T45" s="37">
        <f t="shared" si="11"/>
        <v>12977.217621921831</v>
      </c>
      <c r="U45" s="37">
        <f t="shared" ca="1" si="12"/>
        <v>1996.4950187572049</v>
      </c>
      <c r="V45" s="37">
        <f t="shared" si="13"/>
        <v>0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2893149.2547934568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-3.5000000000000003E-2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2893149.2547934568</v>
      </c>
      <c r="K46" s="37">
        <f t="shared" ca="1" si="20"/>
        <v>-101260.223917771</v>
      </c>
      <c r="L46" s="37">
        <f t="shared" ca="1" si="21"/>
        <v>2791889.0308756856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237143.3815404473</v>
      </c>
      <c r="O46" s="37">
        <f t="shared" si="6"/>
        <v>204640.73942261352</v>
      </c>
      <c r="P46" s="37">
        <f t="shared" ca="1" si="7"/>
        <v>237143.3815404473</v>
      </c>
      <c r="Q46" s="37">
        <f t="shared" ca="1" si="8"/>
        <v>2554745.6493352382</v>
      </c>
      <c r="R46" s="37">
        <f t="shared" si="9"/>
        <v>0</v>
      </c>
      <c r="S46" s="37">
        <f t="shared" si="10"/>
        <v>0</v>
      </c>
      <c r="T46" s="37">
        <f t="shared" si="11"/>
        <v>13301.648062469878</v>
      </c>
      <c r="U46" s="37">
        <f t="shared" ca="1" si="12"/>
        <v>2046.4073942261352</v>
      </c>
      <c r="V46" s="37">
        <f t="shared" si="13"/>
        <v>0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2554745.6493352382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0.08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2554745.6493352382</v>
      </c>
      <c r="K47" s="37">
        <f t="shared" ca="1" si="20"/>
        <v>204379.65194681907</v>
      </c>
      <c r="L47" s="37">
        <f t="shared" ca="1" si="21"/>
        <v>2759125.3012820571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2759125.3012820571</v>
      </c>
      <c r="R47" s="37">
        <f t="shared" si="9"/>
        <v>0</v>
      </c>
      <c r="S47" s="37">
        <f t="shared" si="10"/>
        <v>0</v>
      </c>
      <c r="T47" s="37">
        <f t="shared" si="11"/>
        <v>13634.189264031622</v>
      </c>
      <c r="U47" s="37">
        <f t="shared" ca="1" si="12"/>
        <v>2097.5675790817882</v>
      </c>
      <c r="V47" s="37">
        <f t="shared" si="13"/>
        <v>0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2759125.3012820571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5.4199999999999998E-2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2759125.3012820571</v>
      </c>
      <c r="K48" s="37">
        <f t="shared" ca="1" si="20"/>
        <v>149544.59132948748</v>
      </c>
      <c r="L48" s="37">
        <f t="shared" ca="1" si="21"/>
        <v>2908669.8926115446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2908669.8926115446</v>
      </c>
      <c r="R48" s="37">
        <f t="shared" si="9"/>
        <v>0</v>
      </c>
      <c r="S48" s="37">
        <f t="shared" si="10"/>
        <v>0</v>
      </c>
      <c r="T48" s="37">
        <f t="shared" si="11"/>
        <v>13975.043995632417</v>
      </c>
      <c r="U48" s="37">
        <f t="shared" ca="1" si="12"/>
        <v>2150.0067685588333</v>
      </c>
      <c r="V48" s="37">
        <f t="shared" si="13"/>
        <v>0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2908669.8926115446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7.9100000000000004E-2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2908669.8926115446</v>
      </c>
      <c r="K49" s="37">
        <f t="shared" ca="1" si="20"/>
        <v>230075.78850557317</v>
      </c>
      <c r="L49" s="37">
        <f t="shared" ca="1" si="21"/>
        <v>3138745.6811171179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3138745.6811171179</v>
      </c>
      <c r="R49" s="37">
        <f t="shared" si="9"/>
        <v>0</v>
      </c>
      <c r="S49" s="37">
        <f t="shared" si="10"/>
        <v>0</v>
      </c>
      <c r="T49" s="37">
        <f t="shared" si="11"/>
        <v>14324.420095523225</v>
      </c>
      <c r="U49" s="37">
        <f t="shared" ca="1" si="12"/>
        <v>2203.7569377728037</v>
      </c>
      <c r="V49" s="37">
        <f t="shared" si="13"/>
        <v>0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3138745.6811171179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3.7699999999999997E-2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3138745.6811171179</v>
      </c>
      <c r="K50" s="37">
        <f t="shared" ca="1" si="20"/>
        <v>118330.71217811534</v>
      </c>
      <c r="L50" s="37">
        <f t="shared" ca="1" si="21"/>
        <v>3257076.3932952331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3257076.3932952331</v>
      </c>
      <c r="R50" s="37">
        <f t="shared" si="9"/>
        <v>0</v>
      </c>
      <c r="S50" s="37">
        <f t="shared" si="10"/>
        <v>0</v>
      </c>
      <c r="T50" s="37">
        <f t="shared" si="11"/>
        <v>14682.530597911304</v>
      </c>
      <c r="U50" s="37">
        <f t="shared" ca="1" si="12"/>
        <v>2258.8508612171236</v>
      </c>
      <c r="V50" s="37">
        <f t="shared" si="13"/>
        <v>0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3257076.3932952331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9.1899999999999996E-2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3257076.3932952331</v>
      </c>
      <c r="K51" s="37">
        <f t="shared" ca="1" si="20"/>
        <v>299325.32054383191</v>
      </c>
      <c r="L51" s="37">
        <f t="shared" ca="1" si="21"/>
        <v>3556401.7138390653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3556401.7138390653</v>
      </c>
      <c r="R51" s="37">
        <f t="shared" si="9"/>
        <v>0</v>
      </c>
      <c r="S51" s="37">
        <f t="shared" si="10"/>
        <v>0</v>
      </c>
      <c r="T51" s="37">
        <f t="shared" si="11"/>
        <v>15049.593862859087</v>
      </c>
      <c r="U51" s="37">
        <f t="shared" ca="1" si="12"/>
        <v>2315.3221327475517</v>
      </c>
      <c r="V51" s="37">
        <f t="shared" si="13"/>
        <v>0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3556401.7138390653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3.3700000000000001E-2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3556401.7138390653</v>
      </c>
      <c r="K52" s="37">
        <f t="shared" ca="1" si="20"/>
        <v>119850.7377563765</v>
      </c>
      <c r="L52" s="37">
        <f t="shared" ca="1" si="21"/>
        <v>3676252.4515954419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3676252.4515954419</v>
      </c>
      <c r="R52" s="37">
        <f t="shared" si="9"/>
        <v>0</v>
      </c>
      <c r="S52" s="37">
        <f t="shared" si="10"/>
        <v>0</v>
      </c>
      <c r="T52" s="37">
        <f t="shared" si="11"/>
        <v>15425.833709430561</v>
      </c>
      <c r="U52" s="37">
        <f t="shared" ca="1" si="12"/>
        <v>2373.20518606624</v>
      </c>
      <c r="V52" s="37">
        <f t="shared" si="13"/>
        <v>0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3676252.4515954419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4.4999999999999998E-2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3676252.4515954419</v>
      </c>
      <c r="K53" s="37">
        <f t="shared" ca="1" si="20"/>
        <v>165431.36032179487</v>
      </c>
      <c r="L53" s="37">
        <f t="shared" ca="1" si="21"/>
        <v>3841683.811917237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3841683.811917237</v>
      </c>
      <c r="R53" s="37">
        <f t="shared" si="9"/>
        <v>0</v>
      </c>
      <c r="S53" s="37">
        <f t="shared" si="10"/>
        <v>0</v>
      </c>
      <c r="T53" s="37">
        <f t="shared" si="11"/>
        <v>15811.479552166327</v>
      </c>
      <c r="U53" s="37">
        <f t="shared" ca="1" si="12"/>
        <v>2432.5353157178965</v>
      </c>
      <c r="V53" s="37">
        <f t="shared" si="13"/>
        <v>0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3841683.811917237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0.11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3841683.811917237</v>
      </c>
      <c r="K54" s="37">
        <f t="shared" ca="1" si="20"/>
        <v>422585.21931089606</v>
      </c>
      <c r="L54" s="37">
        <f t="shared" ca="1" si="21"/>
        <v>4264269.0312281335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4264269.0312281335</v>
      </c>
      <c r="R54" s="37">
        <f t="shared" si="9"/>
        <v>0</v>
      </c>
      <c r="S54" s="37">
        <f t="shared" si="10"/>
        <v>0</v>
      </c>
      <c r="T54" s="37">
        <f t="shared" si="11"/>
        <v>16206.766540970482</v>
      </c>
      <c r="U54" s="37">
        <f t="shared" ca="1" si="12"/>
        <v>2493.3486986108437</v>
      </c>
      <c r="V54" s="37">
        <f t="shared" si="13"/>
        <v>0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4264269.0312281335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61" priority="1" operator="lessThan">
      <formula>0</formula>
    </cfRule>
  </conditionalFormatting>
  <dataValidations count="2">
    <dataValidation type="list" allowBlank="1" showInputMessage="1" showErrorMessage="1" sqref="E2" xr:uid="{D687EEFE-046A-7E49-BE8B-3170BD794E23}">
      <formula1>"Qualified, Non-Qualified"</formula1>
    </dataValidation>
    <dataValidation type="list" allowBlank="1" showInputMessage="1" showErrorMessage="1" sqref="E5 H2" xr:uid="{1FA30B2E-EAC6-9F48-B166-466A118B8D81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23CF68C-2689-DC40-8B67-CA447780B3B7}">
          <x14:formula1>
            <xm:f>Scenarios!A3:A100</xm:f>
          </x14:formula1>
          <xm:sqref>A14</xm:sqref>
        </x14:dataValidation>
        <x14:dataValidation type="list" allowBlank="1" showInputMessage="1" showErrorMessage="1" xr:uid="{21955DFA-AABC-A342-9267-8CF6E171B96C}">
          <x14:formula1>
            <xm:f>Tables!$B$20:$B$36</xm:f>
          </x14:formula1>
          <xm:sqref>E3:E4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0F342-53F5-834D-8ECB-1EBA5E63552B}">
  <sheetPr codeName="Sheet10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None</v>
      </c>
      <c r="J2" s="129" t="s">
        <v>70</v>
      </c>
      <c r="K2" s="57">
        <f>Tables!B3</f>
        <v>22500</v>
      </c>
      <c r="M2" s="130" t="s">
        <v>55</v>
      </c>
      <c r="N2" s="35" t="str">
        <f>E3</f>
        <v>IRA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IRA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1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6500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97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155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IRA with % of Salary / None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-3.5400000000000001E-2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-70800</v>
      </c>
      <c r="L17" s="37">
        <f>J17+K17</f>
        <v>1929200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1929200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6500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0</v>
      </c>
      <c r="W17" s="37">
        <f>MIN(R17,T17)</f>
        <v>5000</v>
      </c>
      <c r="X17" s="37">
        <f ca="1">MIN(U17,R17-W17)</f>
        <v>0</v>
      </c>
      <c r="Y17" s="37">
        <f>MIN(S17,V17)</f>
        <v>0</v>
      </c>
      <c r="Z17" s="37">
        <f ca="1">W17+X17+Y17</f>
        <v>5000</v>
      </c>
      <c r="AA17" s="111">
        <f ca="1">Q17+Z17</f>
        <v>1934200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0.1019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1934200</v>
      </c>
      <c r="K18" s="37">
        <f ca="1">J18*E18</f>
        <v>197094.98</v>
      </c>
      <c r="L18" s="37">
        <f ca="1">J18+K18</f>
        <v>2131294.98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2131294.98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6662.4999999999991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0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0</v>
      </c>
      <c r="Z18" s="37">
        <f t="shared" ref="Z18:Z54" ca="1" si="17">W18+X18+Y18</f>
        <v>5100</v>
      </c>
      <c r="AA18" s="111">
        <f t="shared" ref="AA18:AA54" ca="1" si="18">Q18+W18+X18+Y18</f>
        <v>2136394.98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0.16980000000000001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2136394.98</v>
      </c>
      <c r="K19" s="37">
        <f ca="1">J19*E19</f>
        <v>362759.86760400003</v>
      </c>
      <c r="L19" s="37">
        <f ca="1">J19+K19</f>
        <v>2499154.847604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2499154.847604</v>
      </c>
      <c r="R19" s="37">
        <f t="shared" si="9"/>
        <v>5202</v>
      </c>
      <c r="S19" s="37">
        <f t="shared" si="10"/>
        <v>0</v>
      </c>
      <c r="T19" s="37">
        <f t="shared" si="11"/>
        <v>6829.0624999999991</v>
      </c>
      <c r="U19" s="37">
        <f t="shared" ca="1" si="12"/>
        <v>1050.625</v>
      </c>
      <c r="V19" s="37">
        <f t="shared" si="13"/>
        <v>0</v>
      </c>
      <c r="W19" s="37">
        <f t="shared" si="14"/>
        <v>5202</v>
      </c>
      <c r="X19" s="37">
        <f t="shared" ca="1" si="15"/>
        <v>0</v>
      </c>
      <c r="Y19" s="37">
        <f t="shared" si="16"/>
        <v>0</v>
      </c>
      <c r="Z19" s="37">
        <f t="shared" ca="1" si="17"/>
        <v>5202</v>
      </c>
      <c r="AA19" s="111">
        <f t="shared" ca="1" si="18"/>
        <v>2504356.847604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-2.5700000000000001E-2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2504356.847604</v>
      </c>
      <c r="K20" s="37">
        <f ca="1">J20*E20</f>
        <v>-64361.970983422805</v>
      </c>
      <c r="L20" s="37">
        <f ca="1">J20+K20</f>
        <v>2439994.8766205772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2439994.8766205772</v>
      </c>
      <c r="R20" s="37">
        <f t="shared" si="9"/>
        <v>5306.04</v>
      </c>
      <c r="S20" s="37">
        <f t="shared" si="10"/>
        <v>0</v>
      </c>
      <c r="T20" s="37">
        <f t="shared" si="11"/>
        <v>6999.7890624999991</v>
      </c>
      <c r="U20" s="37">
        <f t="shared" ca="1" si="12"/>
        <v>1076.8906249999998</v>
      </c>
      <c r="V20" s="37">
        <f t="shared" si="13"/>
        <v>0</v>
      </c>
      <c r="W20" s="37">
        <f t="shared" si="14"/>
        <v>5306.04</v>
      </c>
      <c r="X20" s="37">
        <f t="shared" ca="1" si="15"/>
        <v>0</v>
      </c>
      <c r="Y20" s="37">
        <f t="shared" si="16"/>
        <v>0</v>
      </c>
      <c r="Z20" s="37">
        <f t="shared" ca="1" si="17"/>
        <v>5306.04</v>
      </c>
      <c r="AA20" s="111">
        <f t="shared" ca="1" si="18"/>
        <v>2445300.9166205772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9.1200000000000003E-2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2445300.9166205772</v>
      </c>
      <c r="K21" s="37">
        <f ca="1">J21*E21</f>
        <v>223011.44359579665</v>
      </c>
      <c r="L21" s="37">
        <f ca="1">J21+K21</f>
        <v>2668312.360216374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2557931.071153874</v>
      </c>
      <c r="R21" s="37">
        <f t="shared" si="9"/>
        <v>0</v>
      </c>
      <c r="S21" s="37">
        <f t="shared" si="10"/>
        <v>0</v>
      </c>
      <c r="T21" s="37">
        <f t="shared" si="11"/>
        <v>7174.7837890624987</v>
      </c>
      <c r="U21" s="37">
        <f t="shared" ca="1" si="12"/>
        <v>1103.8128906249997</v>
      </c>
      <c r="V21" s="37">
        <f t="shared" si="13"/>
        <v>0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2557931.071153874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4.7899999999999998E-2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2557931.071153874</v>
      </c>
      <c r="K22" s="37">
        <f t="shared" ref="K22:K54" ca="1" si="20">J22*E22</f>
        <v>122524.89830827057</v>
      </c>
      <c r="L22" s="37">
        <f t="shared" ref="L22:L54" ca="1" si="21">J22+K22</f>
        <v>2680455.9694621447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2567315.1481730822</v>
      </c>
      <c r="R22" s="37">
        <f t="shared" si="9"/>
        <v>0</v>
      </c>
      <c r="S22" s="37">
        <f t="shared" si="10"/>
        <v>0</v>
      </c>
      <c r="T22" s="37">
        <f t="shared" si="11"/>
        <v>7354.1533837890602</v>
      </c>
      <c r="U22" s="37">
        <f t="shared" ca="1" si="12"/>
        <v>1131.4082128906246</v>
      </c>
      <c r="V22" s="37">
        <f t="shared" si="13"/>
        <v>0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2567315.1481730822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2.1299999999999999E-2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2567315.1481730822</v>
      </c>
      <c r="K23" s="37">
        <f t="shared" ca="1" si="20"/>
        <v>54683.812656086651</v>
      </c>
      <c r="L23" s="37">
        <f t="shared" ca="1" si="21"/>
        <v>2621998.960829169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2506029.6190078799</v>
      </c>
      <c r="R23" s="37">
        <f t="shared" si="9"/>
        <v>0</v>
      </c>
      <c r="S23" s="37">
        <f t="shared" si="10"/>
        <v>0</v>
      </c>
      <c r="T23" s="37">
        <f t="shared" si="11"/>
        <v>7538.0072183837865</v>
      </c>
      <c r="U23" s="37">
        <f t="shared" ca="1" si="12"/>
        <v>1159.6934182128903</v>
      </c>
      <c r="V23" s="37">
        <f t="shared" si="13"/>
        <v>0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2506029.6190078799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0.11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2506029.6190078799</v>
      </c>
      <c r="K24" s="37">
        <f t="shared" ca="1" si="20"/>
        <v>275663.25809086679</v>
      </c>
      <c r="L24" s="37">
        <f t="shared" ca="1" si="21"/>
        <v>2781692.8770987466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2662824.3017319255</v>
      </c>
      <c r="R24" s="37">
        <f t="shared" si="9"/>
        <v>0</v>
      </c>
      <c r="S24" s="37">
        <f t="shared" si="10"/>
        <v>0</v>
      </c>
      <c r="T24" s="37">
        <f t="shared" si="11"/>
        <v>7726.4573988433813</v>
      </c>
      <c r="U24" s="37">
        <f t="shared" ca="1" si="12"/>
        <v>1188.6857536682126</v>
      </c>
      <c r="V24" s="37">
        <f t="shared" si="13"/>
        <v>0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2662824.3017319255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8.0199999999999994E-2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2662824.3017319255</v>
      </c>
      <c r="K25" s="37">
        <f t="shared" ca="1" si="20"/>
        <v>213558.50899890039</v>
      </c>
      <c r="L25" s="37">
        <f t="shared" ca="1" si="21"/>
        <v>2876382.8107308256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2754542.5209798338</v>
      </c>
      <c r="R25" s="37">
        <f t="shared" si="9"/>
        <v>0</v>
      </c>
      <c r="S25" s="37">
        <f t="shared" si="10"/>
        <v>0</v>
      </c>
      <c r="T25" s="37">
        <f t="shared" si="11"/>
        <v>7919.6188338144648</v>
      </c>
      <c r="U25" s="37">
        <f t="shared" ca="1" si="12"/>
        <v>1218.4028975099177</v>
      </c>
      <c r="V25" s="37">
        <f t="shared" si="13"/>
        <v>0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2754542.5209798338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8.1799999999999998E-2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2754542.5209798338</v>
      </c>
      <c r="K26" s="37">
        <f t="shared" ca="1" si="20"/>
        <v>225321.5782161504</v>
      </c>
      <c r="L26" s="37">
        <f t="shared" ca="1" si="21"/>
        <v>2979864.0991959842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2854977.8022012175</v>
      </c>
      <c r="R26" s="37">
        <f t="shared" si="9"/>
        <v>0</v>
      </c>
      <c r="S26" s="37">
        <f t="shared" si="10"/>
        <v>0</v>
      </c>
      <c r="T26" s="37">
        <f t="shared" si="11"/>
        <v>8117.6093046598253</v>
      </c>
      <c r="U26" s="37">
        <f t="shared" ca="1" si="12"/>
        <v>1248.8629699476655</v>
      </c>
      <c r="V26" s="37">
        <f t="shared" si="13"/>
        <v>0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2854977.8022012175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0.1008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2854977.8022012175</v>
      </c>
      <c r="K27" s="37">
        <f t="shared" ca="1" si="20"/>
        <v>287781.76246188272</v>
      </c>
      <c r="L27" s="37">
        <f t="shared" ca="1" si="21"/>
        <v>3142759.5646631001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3014751.1102434644</v>
      </c>
      <c r="R27" s="37">
        <f t="shared" si="9"/>
        <v>0</v>
      </c>
      <c r="S27" s="37">
        <f t="shared" si="10"/>
        <v>0</v>
      </c>
      <c r="T27" s="37">
        <f t="shared" si="11"/>
        <v>8320.5495372763216</v>
      </c>
      <c r="U27" s="37">
        <f t="shared" ca="1" si="12"/>
        <v>1280.084544196357</v>
      </c>
      <c r="V27" s="37">
        <f t="shared" si="13"/>
        <v>0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3014751.1102434644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-4.9200000000000001E-2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3014751.1102434644</v>
      </c>
      <c r="K28" s="37">
        <f t="shared" ca="1" si="20"/>
        <v>-148325.75462397846</v>
      </c>
      <c r="L28" s="37">
        <f t="shared" ca="1" si="21"/>
        <v>2866425.355619486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2735216.6898393594</v>
      </c>
      <c r="R28" s="37">
        <f t="shared" si="9"/>
        <v>0</v>
      </c>
      <c r="S28" s="37">
        <f t="shared" si="10"/>
        <v>0</v>
      </c>
      <c r="T28" s="37">
        <f t="shared" si="11"/>
        <v>8528.5632757082294</v>
      </c>
      <c r="U28" s="37">
        <f t="shared" ca="1" si="12"/>
        <v>1312.086657801266</v>
      </c>
      <c r="V28" s="37">
        <f t="shared" si="13"/>
        <v>0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2735216.6898393594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1.23E-2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2735216.6898393594</v>
      </c>
      <c r="K29" s="37">
        <f t="shared" ca="1" si="20"/>
        <v>33643.165285024123</v>
      </c>
      <c r="L29" s="37">
        <f t="shared" ca="1" si="21"/>
        <v>2768859.8551243837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2634370.9726997539</v>
      </c>
      <c r="R29" s="37">
        <f t="shared" si="9"/>
        <v>0</v>
      </c>
      <c r="S29" s="37">
        <f t="shared" si="10"/>
        <v>0</v>
      </c>
      <c r="T29" s="37">
        <f t="shared" si="11"/>
        <v>8741.7773576009331</v>
      </c>
      <c r="U29" s="37">
        <f t="shared" ca="1" si="12"/>
        <v>1344.8888242462974</v>
      </c>
      <c r="V29" s="37">
        <f t="shared" si="13"/>
        <v>0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2634370.9726997539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6.4100000000000004E-2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2634370.9726997539</v>
      </c>
      <c r="K30" s="37">
        <f t="shared" ca="1" si="20"/>
        <v>168863.17935005424</v>
      </c>
      <c r="L30" s="37">
        <f t="shared" ca="1" si="21"/>
        <v>2803234.1520498083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2665383.0475645629</v>
      </c>
      <c r="R30" s="37">
        <f t="shared" si="9"/>
        <v>0</v>
      </c>
      <c r="S30" s="37">
        <f t="shared" si="10"/>
        <v>0</v>
      </c>
      <c r="T30" s="37">
        <f t="shared" si="11"/>
        <v>8960.3217915409568</v>
      </c>
      <c r="U30" s="37">
        <f t="shared" ca="1" si="12"/>
        <v>1378.5110448524549</v>
      </c>
      <c r="V30" s="37">
        <f t="shared" si="13"/>
        <v>0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2665383.0475645629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0.1071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2665383.0475645629</v>
      </c>
      <c r="K31" s="37">
        <f t="shared" ca="1" si="20"/>
        <v>285462.52439416468</v>
      </c>
      <c r="L31" s="37">
        <f t="shared" ca="1" si="21"/>
        <v>2950845.5719587277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108348.9043725432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2809548.1898613512</v>
      </c>
      <c r="R31" s="37">
        <f t="shared" si="9"/>
        <v>0</v>
      </c>
      <c r="S31" s="37">
        <f t="shared" si="10"/>
        <v>0</v>
      </c>
      <c r="T31" s="37">
        <f t="shared" si="11"/>
        <v>9184.3298363294798</v>
      </c>
      <c r="U31" s="37">
        <f t="shared" ca="1" si="12"/>
        <v>1412.9738209737661</v>
      </c>
      <c r="V31" s="37">
        <f t="shared" si="13"/>
        <v>0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2809548.1898613512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6.5100000000000005E-2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2809548.1898613512</v>
      </c>
      <c r="K32" s="37">
        <f t="shared" ca="1" si="20"/>
        <v>182901.58715997398</v>
      </c>
      <c r="L32" s="37">
        <f t="shared" ca="1" si="21"/>
        <v>2992449.7770213252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118546.33712495153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2847619.9603715143</v>
      </c>
      <c r="R32" s="37">
        <f t="shared" si="9"/>
        <v>0</v>
      </c>
      <c r="S32" s="37">
        <f t="shared" si="10"/>
        <v>0</v>
      </c>
      <c r="T32" s="37">
        <f t="shared" si="11"/>
        <v>9413.9380822377188</v>
      </c>
      <c r="U32" s="37">
        <f t="shared" ca="1" si="12"/>
        <v>1448.2981664981105</v>
      </c>
      <c r="V32" s="37">
        <f t="shared" si="13"/>
        <v>0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2847619.9603715143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0.08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2847619.9603715143</v>
      </c>
      <c r="K33" s="37">
        <f t="shared" ca="1" si="20"/>
        <v>227809.59682972115</v>
      </c>
      <c r="L33" s="37">
        <f t="shared" ca="1" si="21"/>
        <v>3075429.5572012356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124350.2166101098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2926978.9951351793</v>
      </c>
      <c r="R33" s="37">
        <f t="shared" si="9"/>
        <v>0</v>
      </c>
      <c r="S33" s="37">
        <f t="shared" si="10"/>
        <v>0</v>
      </c>
      <c r="T33" s="37">
        <f t="shared" si="11"/>
        <v>9649.2865342936602</v>
      </c>
      <c r="U33" s="37">
        <f t="shared" ca="1" si="12"/>
        <v>1484.5056206605632</v>
      </c>
      <c r="V33" s="37">
        <f t="shared" si="13"/>
        <v>0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2926978.9951351793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3.1099999999999999E-2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2926978.9951351793</v>
      </c>
      <c r="K34" s="37">
        <f t="shared" ca="1" si="20"/>
        <v>91029.046748704073</v>
      </c>
      <c r="L34" s="37">
        <f t="shared" ca="1" si="21"/>
        <v>3018008.0418838835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133044.49977887177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2865846.2157661757</v>
      </c>
      <c r="R34" s="37">
        <f t="shared" si="9"/>
        <v>0</v>
      </c>
      <c r="S34" s="37">
        <f t="shared" si="10"/>
        <v>0</v>
      </c>
      <c r="T34" s="37">
        <f t="shared" si="11"/>
        <v>9890.5186976510013</v>
      </c>
      <c r="U34" s="37">
        <f t="shared" ca="1" si="12"/>
        <v>1521.6182611770771</v>
      </c>
      <c r="V34" s="37">
        <f t="shared" si="13"/>
        <v>0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2865846.2157661757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5.6300000000000003E-2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2865846.2157661757</v>
      </c>
      <c r="K35" s="37">
        <f t="shared" ca="1" si="20"/>
        <v>161347.14194763571</v>
      </c>
      <c r="L35" s="37">
        <f t="shared" ca="1" si="21"/>
        <v>3027193.3577138116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135822.09553394196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2871227.485943161</v>
      </c>
      <c r="R35" s="37">
        <f t="shared" si="9"/>
        <v>0</v>
      </c>
      <c r="S35" s="37">
        <f t="shared" si="10"/>
        <v>0</v>
      </c>
      <c r="T35" s="37">
        <f t="shared" si="11"/>
        <v>10137.781665092276</v>
      </c>
      <c r="U35" s="37">
        <f t="shared" ca="1" si="12"/>
        <v>1559.6587177065039</v>
      </c>
      <c r="V35" s="37">
        <f t="shared" si="13"/>
        <v>0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2871227.485943161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2.7199999999999998E-2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2871227.485943161</v>
      </c>
      <c r="K36" s="37">
        <f t="shared" ca="1" si="20"/>
        <v>78097.387617653978</v>
      </c>
      <c r="L36" s="37">
        <f t="shared" ca="1" si="21"/>
        <v>2949324.8735608151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142139.97455164164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2789459.8549958984</v>
      </c>
      <c r="R36" s="37">
        <f t="shared" si="9"/>
        <v>0</v>
      </c>
      <c r="S36" s="37">
        <f t="shared" si="10"/>
        <v>0</v>
      </c>
      <c r="T36" s="37">
        <f t="shared" si="11"/>
        <v>10391.226206719582</v>
      </c>
      <c r="U36" s="37">
        <f t="shared" ca="1" si="12"/>
        <v>1598.6501856491666</v>
      </c>
      <c r="V36" s="37">
        <f t="shared" si="13"/>
        <v>0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2789459.8549958984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0.1648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2789459.8549958984</v>
      </c>
      <c r="K37" s="37">
        <f t="shared" ca="1" si="20"/>
        <v>459702.98410332407</v>
      </c>
      <c r="L37" s="37">
        <f t="shared" ca="1" si="21"/>
        <v>3249162.8390992223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143786.59046370612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3085301.1950701829</v>
      </c>
      <c r="R37" s="37">
        <f t="shared" si="9"/>
        <v>0</v>
      </c>
      <c r="S37" s="37">
        <f t="shared" si="10"/>
        <v>0</v>
      </c>
      <c r="T37" s="37">
        <f t="shared" si="11"/>
        <v>10651.00686188757</v>
      </c>
      <c r="U37" s="37">
        <f t="shared" ca="1" si="12"/>
        <v>1638.6164402903955</v>
      </c>
      <c r="V37" s="37">
        <f t="shared" si="13"/>
        <v>0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3085301.1950701829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-6.7500000000000004E-2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3085301.1950701829</v>
      </c>
      <c r="K38" s="37">
        <f t="shared" ca="1" si="20"/>
        <v>-208257.83066723737</v>
      </c>
      <c r="L38" s="37">
        <f t="shared" ca="1" si="21"/>
        <v>2877043.3644029456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166773.03757136123</v>
      </c>
      <c r="O38" s="37">
        <f t="shared" si="6"/>
        <v>167958.18512976554</v>
      </c>
      <c r="P38" s="37">
        <f t="shared" ca="1" si="7"/>
        <v>167958.18512976554</v>
      </c>
      <c r="Q38" s="37">
        <f t="shared" ca="1" si="8"/>
        <v>2709085.1792731802</v>
      </c>
      <c r="R38" s="37">
        <f t="shared" si="9"/>
        <v>0</v>
      </c>
      <c r="S38" s="37">
        <f t="shared" si="10"/>
        <v>0</v>
      </c>
      <c r="T38" s="37">
        <f t="shared" si="11"/>
        <v>10917.28203343476</v>
      </c>
      <c r="U38" s="37">
        <f t="shared" ca="1" si="12"/>
        <v>1679.5818512976552</v>
      </c>
      <c r="V38" s="37">
        <f t="shared" si="13"/>
        <v>0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2709085.1792731802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0.1328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2709085.1792731802</v>
      </c>
      <c r="K39" s="37">
        <f t="shared" ca="1" si="20"/>
        <v>359766.51180747832</v>
      </c>
      <c r="L39" s="37">
        <f t="shared" ca="1" si="21"/>
        <v>3068851.6910806587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153055.6598459424</v>
      </c>
      <c r="O39" s="37">
        <f t="shared" si="6"/>
        <v>172157.13975800967</v>
      </c>
      <c r="P39" s="37">
        <f t="shared" ca="1" si="7"/>
        <v>172157.13975800967</v>
      </c>
      <c r="Q39" s="37">
        <f t="shared" ca="1" si="8"/>
        <v>2896694.5513226492</v>
      </c>
      <c r="R39" s="37">
        <f t="shared" si="9"/>
        <v>0</v>
      </c>
      <c r="S39" s="37">
        <f t="shared" si="10"/>
        <v>0</v>
      </c>
      <c r="T39" s="37">
        <f t="shared" si="11"/>
        <v>11190.214084270629</v>
      </c>
      <c r="U39" s="37">
        <f t="shared" ca="1" si="12"/>
        <v>1721.5713975800966</v>
      </c>
      <c r="V39" s="37">
        <f t="shared" si="13"/>
        <v>0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2896694.5513226492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4.58E-2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2896694.5513226492</v>
      </c>
      <c r="K40" s="37">
        <f t="shared" ca="1" si="20"/>
        <v>132668.61045057734</v>
      </c>
      <c r="L40" s="37">
        <f t="shared" ca="1" si="21"/>
        <v>3029363.1617732267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172422.29472158625</v>
      </c>
      <c r="O40" s="37">
        <f t="shared" si="6"/>
        <v>176461.06825195992</v>
      </c>
      <c r="P40" s="37">
        <f t="shared" ca="1" si="7"/>
        <v>176461.06825195992</v>
      </c>
      <c r="Q40" s="37">
        <f t="shared" ca="1" si="8"/>
        <v>2852902.0935212667</v>
      </c>
      <c r="R40" s="37">
        <f t="shared" si="9"/>
        <v>0</v>
      </c>
      <c r="S40" s="37">
        <f t="shared" si="10"/>
        <v>0</v>
      </c>
      <c r="T40" s="37">
        <f t="shared" si="11"/>
        <v>11469.969436377394</v>
      </c>
      <c r="U40" s="37">
        <f t="shared" ca="1" si="12"/>
        <v>1764.6106825195991</v>
      </c>
      <c r="V40" s="37">
        <f t="shared" si="13"/>
        <v>0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2852902.0935212667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9.0399999999999994E-2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2852902.0935212667</v>
      </c>
      <c r="K41" s="37">
        <f t="shared" ca="1" si="20"/>
        <v>257902.3492543225</v>
      </c>
      <c r="L41" s="37">
        <f t="shared" ca="1" si="21"/>
        <v>3110804.4427755894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178306.38084507917</v>
      </c>
      <c r="O41" s="37">
        <f t="shared" si="6"/>
        <v>180872.59495825888</v>
      </c>
      <c r="P41" s="37">
        <f t="shared" ca="1" si="7"/>
        <v>180872.59495825888</v>
      </c>
      <c r="Q41" s="37">
        <f t="shared" ca="1" si="8"/>
        <v>2929931.8478173306</v>
      </c>
      <c r="R41" s="37">
        <f t="shared" si="9"/>
        <v>0</v>
      </c>
      <c r="S41" s="37">
        <f t="shared" si="10"/>
        <v>0</v>
      </c>
      <c r="T41" s="37">
        <f t="shared" si="11"/>
        <v>11756.718672286828</v>
      </c>
      <c r="U41" s="37">
        <f t="shared" ca="1" si="12"/>
        <v>1808.725949582589</v>
      </c>
      <c r="V41" s="37">
        <f t="shared" si="13"/>
        <v>0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2929931.8478173306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6.7799999999999999E-2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2929931.8478173306</v>
      </c>
      <c r="K42" s="37">
        <f t="shared" ca="1" si="20"/>
        <v>198649.37928201503</v>
      </c>
      <c r="L42" s="37">
        <f t="shared" ca="1" si="21"/>
        <v>3128581.2270993455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192758.67419850861</v>
      </c>
      <c r="O42" s="37">
        <f t="shared" si="6"/>
        <v>185394.40983221534</v>
      </c>
      <c r="P42" s="37">
        <f t="shared" ca="1" si="7"/>
        <v>192758.67419850861</v>
      </c>
      <c r="Q42" s="37">
        <f t="shared" ca="1" si="8"/>
        <v>2935822.5529008368</v>
      </c>
      <c r="R42" s="37">
        <f t="shared" si="9"/>
        <v>0</v>
      </c>
      <c r="S42" s="37">
        <f t="shared" si="10"/>
        <v>0</v>
      </c>
      <c r="T42" s="37">
        <f t="shared" si="11"/>
        <v>12050.636639093997</v>
      </c>
      <c r="U42" s="37">
        <f t="shared" ca="1" si="12"/>
        <v>1853.9440983221534</v>
      </c>
      <c r="V42" s="37">
        <f t="shared" si="13"/>
        <v>0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2935822.5529008368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5.33E-2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2935822.5529008368</v>
      </c>
      <c r="K43" s="37">
        <f t="shared" ca="1" si="20"/>
        <v>156479.34206961459</v>
      </c>
      <c r="L43" s="37">
        <f t="shared" ca="1" si="21"/>
        <v>3092301.8949704515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203876.56617366921</v>
      </c>
      <c r="O43" s="37">
        <f t="shared" si="6"/>
        <v>190029.27007802069</v>
      </c>
      <c r="P43" s="37">
        <f t="shared" ca="1" si="7"/>
        <v>203876.56617366921</v>
      </c>
      <c r="Q43" s="37">
        <f t="shared" ca="1" si="8"/>
        <v>2888425.3287967821</v>
      </c>
      <c r="R43" s="37">
        <f t="shared" si="9"/>
        <v>0</v>
      </c>
      <c r="S43" s="37">
        <f t="shared" si="10"/>
        <v>0</v>
      </c>
      <c r="T43" s="37">
        <f t="shared" si="11"/>
        <v>12351.902555071347</v>
      </c>
      <c r="U43" s="37">
        <f t="shared" ca="1" si="12"/>
        <v>1900.292700780207</v>
      </c>
      <c r="V43" s="37">
        <f t="shared" si="13"/>
        <v>0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2888425.3287967821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7.4200000000000002E-2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2888425.3287967821</v>
      </c>
      <c r="K44" s="37">
        <f t="shared" ca="1" si="20"/>
        <v>214321.15939672122</v>
      </c>
      <c r="L44" s="37">
        <f t="shared" ca="1" si="21"/>
        <v>3102746.4881935031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210833.96560560455</v>
      </c>
      <c r="O44" s="37">
        <f t="shared" si="6"/>
        <v>194780.00182997121</v>
      </c>
      <c r="P44" s="37">
        <f t="shared" ca="1" si="7"/>
        <v>210833.96560560455</v>
      </c>
      <c r="Q44" s="37">
        <f t="shared" ca="1" si="8"/>
        <v>2891912.5225878987</v>
      </c>
      <c r="R44" s="37">
        <f t="shared" si="9"/>
        <v>0</v>
      </c>
      <c r="S44" s="37">
        <f t="shared" si="10"/>
        <v>0</v>
      </c>
      <c r="T44" s="37">
        <f t="shared" si="11"/>
        <v>12660.700118948129</v>
      </c>
      <c r="U44" s="37">
        <f t="shared" ca="1" si="12"/>
        <v>1947.8000182997121</v>
      </c>
      <c r="V44" s="37">
        <f t="shared" si="13"/>
        <v>0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2891912.5225878987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6.5000000000000002E-2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2891912.5225878987</v>
      </c>
      <c r="K45" s="37">
        <f t="shared" ca="1" si="20"/>
        <v>187974.31396821342</v>
      </c>
      <c r="L45" s="37">
        <f t="shared" ca="1" si="21"/>
        <v>3079886.8365561119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224179.26531689137</v>
      </c>
      <c r="O45" s="37">
        <f t="shared" si="6"/>
        <v>199649.50187572048</v>
      </c>
      <c r="P45" s="37">
        <f t="shared" ca="1" si="7"/>
        <v>224179.26531689137</v>
      </c>
      <c r="Q45" s="37">
        <f t="shared" ca="1" si="8"/>
        <v>2855707.5712392204</v>
      </c>
      <c r="R45" s="37">
        <f t="shared" si="9"/>
        <v>0</v>
      </c>
      <c r="S45" s="37">
        <f t="shared" si="10"/>
        <v>0</v>
      </c>
      <c r="T45" s="37">
        <f t="shared" si="11"/>
        <v>12977.217621921831</v>
      </c>
      <c r="U45" s="37">
        <f t="shared" ca="1" si="12"/>
        <v>1996.4950187572049</v>
      </c>
      <c r="V45" s="37">
        <f t="shared" si="13"/>
        <v>0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2855707.5712392204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-3.5000000000000003E-2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2855707.5712392204</v>
      </c>
      <c r="K46" s="37">
        <f t="shared" ca="1" si="20"/>
        <v>-99949.764993372723</v>
      </c>
      <c r="L46" s="37">
        <f t="shared" ca="1" si="21"/>
        <v>2755757.8062458476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234074.39108518203</v>
      </c>
      <c r="O46" s="37">
        <f t="shared" si="6"/>
        <v>204640.73942261352</v>
      </c>
      <c r="P46" s="37">
        <f t="shared" ca="1" si="7"/>
        <v>234074.39108518203</v>
      </c>
      <c r="Q46" s="37">
        <f t="shared" ca="1" si="8"/>
        <v>2521683.4151606658</v>
      </c>
      <c r="R46" s="37">
        <f t="shared" si="9"/>
        <v>0</v>
      </c>
      <c r="S46" s="37">
        <f t="shared" si="10"/>
        <v>0</v>
      </c>
      <c r="T46" s="37">
        <f t="shared" si="11"/>
        <v>13301.648062469878</v>
      </c>
      <c r="U46" s="37">
        <f t="shared" ca="1" si="12"/>
        <v>2046.4073942261352</v>
      </c>
      <c r="V46" s="37">
        <f t="shared" si="13"/>
        <v>0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2521683.4151606658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0.08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2521683.4151606658</v>
      </c>
      <c r="K47" s="37">
        <f t="shared" ca="1" si="20"/>
        <v>201734.67321285326</v>
      </c>
      <c r="L47" s="37">
        <f t="shared" ca="1" si="21"/>
        <v>2723418.088373519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2723418.088373519</v>
      </c>
      <c r="R47" s="37">
        <f t="shared" si="9"/>
        <v>0</v>
      </c>
      <c r="S47" s="37">
        <f t="shared" si="10"/>
        <v>0</v>
      </c>
      <c r="T47" s="37">
        <f t="shared" si="11"/>
        <v>13634.189264031622</v>
      </c>
      <c r="U47" s="37">
        <f t="shared" ca="1" si="12"/>
        <v>2097.5675790817882</v>
      </c>
      <c r="V47" s="37">
        <f t="shared" si="13"/>
        <v>0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2723418.088373519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5.4199999999999998E-2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2723418.088373519</v>
      </c>
      <c r="K48" s="37">
        <f t="shared" ca="1" si="20"/>
        <v>147609.26038984471</v>
      </c>
      <c r="L48" s="37">
        <f t="shared" ca="1" si="21"/>
        <v>2871027.3487633639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2871027.3487633639</v>
      </c>
      <c r="R48" s="37">
        <f t="shared" si="9"/>
        <v>0</v>
      </c>
      <c r="S48" s="37">
        <f t="shared" si="10"/>
        <v>0</v>
      </c>
      <c r="T48" s="37">
        <f t="shared" si="11"/>
        <v>13975.043995632417</v>
      </c>
      <c r="U48" s="37">
        <f t="shared" ca="1" si="12"/>
        <v>2150.0067685588333</v>
      </c>
      <c r="V48" s="37">
        <f t="shared" si="13"/>
        <v>0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2871027.3487633639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7.9100000000000004E-2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2871027.3487633639</v>
      </c>
      <c r="K49" s="37">
        <f t="shared" ca="1" si="20"/>
        <v>227098.26328718208</v>
      </c>
      <c r="L49" s="37">
        <f t="shared" ca="1" si="21"/>
        <v>3098125.6120505459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3098125.6120505459</v>
      </c>
      <c r="R49" s="37">
        <f t="shared" si="9"/>
        <v>0</v>
      </c>
      <c r="S49" s="37">
        <f t="shared" si="10"/>
        <v>0</v>
      </c>
      <c r="T49" s="37">
        <f t="shared" si="11"/>
        <v>14324.420095523225</v>
      </c>
      <c r="U49" s="37">
        <f t="shared" ca="1" si="12"/>
        <v>2203.7569377728037</v>
      </c>
      <c r="V49" s="37">
        <f t="shared" si="13"/>
        <v>0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3098125.6120505459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3.7699999999999997E-2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3098125.6120505459</v>
      </c>
      <c r="K50" s="37">
        <f t="shared" ca="1" si="20"/>
        <v>116799.33557430557</v>
      </c>
      <c r="L50" s="37">
        <f t="shared" ca="1" si="21"/>
        <v>3214924.9476248515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3214924.9476248515</v>
      </c>
      <c r="R50" s="37">
        <f t="shared" si="9"/>
        <v>0</v>
      </c>
      <c r="S50" s="37">
        <f t="shared" si="10"/>
        <v>0</v>
      </c>
      <c r="T50" s="37">
        <f t="shared" si="11"/>
        <v>14682.530597911304</v>
      </c>
      <c r="U50" s="37">
        <f t="shared" ca="1" si="12"/>
        <v>2258.8508612171236</v>
      </c>
      <c r="V50" s="37">
        <f t="shared" si="13"/>
        <v>0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3214924.9476248515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9.1899999999999996E-2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3214924.9476248515</v>
      </c>
      <c r="K51" s="37">
        <f t="shared" ca="1" si="20"/>
        <v>295451.60268672381</v>
      </c>
      <c r="L51" s="37">
        <f t="shared" ca="1" si="21"/>
        <v>3510376.5503115752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3510376.5503115752</v>
      </c>
      <c r="R51" s="37">
        <f t="shared" si="9"/>
        <v>0</v>
      </c>
      <c r="S51" s="37">
        <f t="shared" si="10"/>
        <v>0</v>
      </c>
      <c r="T51" s="37">
        <f t="shared" si="11"/>
        <v>15049.593862859087</v>
      </c>
      <c r="U51" s="37">
        <f t="shared" ca="1" si="12"/>
        <v>2315.3221327475517</v>
      </c>
      <c r="V51" s="37">
        <f t="shared" si="13"/>
        <v>0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3510376.5503115752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3.3700000000000001E-2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3510376.5503115752</v>
      </c>
      <c r="K52" s="37">
        <f t="shared" ca="1" si="20"/>
        <v>118299.68974550009</v>
      </c>
      <c r="L52" s="37">
        <f t="shared" ca="1" si="21"/>
        <v>3628676.2400570754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3628676.2400570754</v>
      </c>
      <c r="R52" s="37">
        <f t="shared" si="9"/>
        <v>0</v>
      </c>
      <c r="S52" s="37">
        <f t="shared" si="10"/>
        <v>0</v>
      </c>
      <c r="T52" s="37">
        <f t="shared" si="11"/>
        <v>15425.833709430561</v>
      </c>
      <c r="U52" s="37">
        <f t="shared" ca="1" si="12"/>
        <v>2373.20518606624</v>
      </c>
      <c r="V52" s="37">
        <f t="shared" si="13"/>
        <v>0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3628676.2400570754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4.4999999999999998E-2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3628676.2400570754</v>
      </c>
      <c r="K53" s="37">
        <f t="shared" ca="1" si="20"/>
        <v>163290.43080256839</v>
      </c>
      <c r="L53" s="37">
        <f t="shared" ca="1" si="21"/>
        <v>3791966.6708596437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3791966.6708596437</v>
      </c>
      <c r="R53" s="37">
        <f t="shared" si="9"/>
        <v>0</v>
      </c>
      <c r="S53" s="37">
        <f t="shared" si="10"/>
        <v>0</v>
      </c>
      <c r="T53" s="37">
        <f t="shared" si="11"/>
        <v>15811.479552166327</v>
      </c>
      <c r="U53" s="37">
        <f t="shared" ca="1" si="12"/>
        <v>2432.5353157178965</v>
      </c>
      <c r="V53" s="37">
        <f t="shared" si="13"/>
        <v>0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3791966.6708596437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0.11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3791966.6708596437</v>
      </c>
      <c r="K54" s="37">
        <f t="shared" ca="1" si="20"/>
        <v>417116.33379456081</v>
      </c>
      <c r="L54" s="37">
        <f t="shared" ca="1" si="21"/>
        <v>4209083.0046542045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4209083.0046542045</v>
      </c>
      <c r="R54" s="37">
        <f t="shared" si="9"/>
        <v>0</v>
      </c>
      <c r="S54" s="37">
        <f t="shared" si="10"/>
        <v>0</v>
      </c>
      <c r="T54" s="37">
        <f t="shared" si="11"/>
        <v>16206.766540970482</v>
      </c>
      <c r="U54" s="37">
        <f t="shared" ca="1" si="12"/>
        <v>2493.3486986108437</v>
      </c>
      <c r="V54" s="37">
        <f t="shared" si="13"/>
        <v>0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4209083.0046542045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60" priority="1" operator="lessThan">
      <formula>0</formula>
    </cfRule>
  </conditionalFormatting>
  <dataValidations count="2">
    <dataValidation type="list" allowBlank="1" showInputMessage="1" showErrorMessage="1" sqref="E2" xr:uid="{F01BE716-918A-9542-B381-9597745A6997}">
      <formula1>"Qualified, Non-Qualified"</formula1>
    </dataValidation>
    <dataValidation type="list" allowBlank="1" showInputMessage="1" showErrorMessage="1" sqref="E5 H2" xr:uid="{557F0A2C-D20F-8D49-8C42-A26CD2418F07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3E2E36A-1A14-3C4D-8876-5D9D359B5059}">
          <x14:formula1>
            <xm:f>Scenarios!A3:A100</xm:f>
          </x14:formula1>
          <xm:sqref>A14</xm:sqref>
        </x14:dataValidation>
        <x14:dataValidation type="list" allowBlank="1" showInputMessage="1" showErrorMessage="1" xr:uid="{70DBC1E7-5973-E248-9604-77BADE0C0389}">
          <x14:formula1>
            <xm:f>Tables!$B$20:$B$36</xm:f>
          </x14:formula1>
          <xm:sqref>E3:E4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4310-54DE-C542-9C6F-8889AEFE0939}">
  <sheetPr codeName="Sheet11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65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None</v>
      </c>
      <c r="J2" s="129" t="s">
        <v>70</v>
      </c>
      <c r="K2" s="57">
        <f>Tables!B3</f>
        <v>22500</v>
      </c>
      <c r="M2" s="130" t="s">
        <v>55</v>
      </c>
      <c r="N2" s="35" t="str">
        <f>E3</f>
        <v>IRA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70</v>
      </c>
      <c r="C3" s="90"/>
      <c r="D3" s="52" t="s">
        <v>55</v>
      </c>
      <c r="E3" s="47" t="str">
        <f>VLOOKUP($A$14,Scenarios!$A:$CE,HLOOKUP(D3,Scenarios!$1:$2,2,FALSE),FALSE)</f>
        <v>IRA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1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6500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97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156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IRA with % of Salary / None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65</v>
      </c>
      <c r="E17" s="49">
        <f>HLOOKUP($B$6,'RetireUp Market Returns'!A:CT,(1+$B$7+C17),FALSE)</f>
        <v>-3.5400000000000001E-2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-70800</v>
      </c>
      <c r="L17" s="37">
        <f>J17+K17</f>
        <v>1929200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1929200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6500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0</v>
      </c>
      <c r="W17" s="37">
        <f>MIN(R17,T17)</f>
        <v>5000</v>
      </c>
      <c r="X17" s="37">
        <f ca="1">MIN(U17,R17-W17)</f>
        <v>0</v>
      </c>
      <c r="Y17" s="37">
        <f>MIN(S17,V17)</f>
        <v>0</v>
      </c>
      <c r="Z17" s="37">
        <f ca="1">W17+X17+Y17</f>
        <v>5000</v>
      </c>
      <c r="AA17" s="111">
        <f ca="1">Q17+Z17</f>
        <v>1934200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66</v>
      </c>
      <c r="E18" s="49">
        <f>HLOOKUP($B$6,'RetireUp Market Returns'!A:CT,(1+$B$7+C18),FALSE)</f>
        <v>0.1019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1934200</v>
      </c>
      <c r="K18" s="37">
        <f ca="1">J18*E18</f>
        <v>197094.98</v>
      </c>
      <c r="L18" s="37">
        <f ca="1">J18+K18</f>
        <v>2131294.98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2131294.98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6662.4999999999991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0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0</v>
      </c>
      <c r="Z18" s="37">
        <f t="shared" ref="Z18:Z54" ca="1" si="17">W18+X18+Y18</f>
        <v>5100</v>
      </c>
      <c r="AA18" s="111">
        <f t="shared" ref="AA18:AA54" ca="1" si="18">Q18+W18+X18+Y18</f>
        <v>2136394.98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67</v>
      </c>
      <c r="E19" s="49">
        <f>HLOOKUP($B$6,'RetireUp Market Returns'!A:CT,(1+$B$7+C19),FALSE)</f>
        <v>0.16980000000000001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2136394.98</v>
      </c>
      <c r="K19" s="37">
        <f ca="1">J19*E19</f>
        <v>362759.86760400003</v>
      </c>
      <c r="L19" s="37">
        <f ca="1">J19+K19</f>
        <v>2499154.847604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2499154.847604</v>
      </c>
      <c r="R19" s="37">
        <f t="shared" si="9"/>
        <v>5202</v>
      </c>
      <c r="S19" s="37">
        <f t="shared" si="10"/>
        <v>0</v>
      </c>
      <c r="T19" s="37">
        <f t="shared" si="11"/>
        <v>6829.0624999999991</v>
      </c>
      <c r="U19" s="37">
        <f t="shared" ca="1" si="12"/>
        <v>1050.625</v>
      </c>
      <c r="V19" s="37">
        <f t="shared" si="13"/>
        <v>0</v>
      </c>
      <c r="W19" s="37">
        <f t="shared" si="14"/>
        <v>5202</v>
      </c>
      <c r="X19" s="37">
        <f t="shared" ca="1" si="15"/>
        <v>0</v>
      </c>
      <c r="Y19" s="37">
        <f t="shared" si="16"/>
        <v>0</v>
      </c>
      <c r="Z19" s="37">
        <f t="shared" ca="1" si="17"/>
        <v>5202</v>
      </c>
      <c r="AA19" s="111">
        <f t="shared" ca="1" si="18"/>
        <v>2504356.847604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68</v>
      </c>
      <c r="E20" s="49">
        <f>HLOOKUP($B$6,'RetireUp Market Returns'!A:CT,(1+$B$7+C20),FALSE)</f>
        <v>-2.5700000000000001E-2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2504356.847604</v>
      </c>
      <c r="K20" s="37">
        <f ca="1">J20*E20</f>
        <v>-64361.970983422805</v>
      </c>
      <c r="L20" s="37">
        <f ca="1">J20+K20</f>
        <v>2439994.8766205772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2439994.8766205772</v>
      </c>
      <c r="R20" s="37">
        <f t="shared" si="9"/>
        <v>5306.04</v>
      </c>
      <c r="S20" s="37">
        <f t="shared" si="10"/>
        <v>0</v>
      </c>
      <c r="T20" s="37">
        <f t="shared" si="11"/>
        <v>6999.7890624999991</v>
      </c>
      <c r="U20" s="37">
        <f t="shared" ca="1" si="12"/>
        <v>1076.8906249999998</v>
      </c>
      <c r="V20" s="37">
        <f t="shared" si="13"/>
        <v>0</v>
      </c>
      <c r="W20" s="37">
        <f t="shared" si="14"/>
        <v>5306.04</v>
      </c>
      <c r="X20" s="37">
        <f t="shared" ca="1" si="15"/>
        <v>0</v>
      </c>
      <c r="Y20" s="37">
        <f t="shared" si="16"/>
        <v>0</v>
      </c>
      <c r="Z20" s="37">
        <f t="shared" ca="1" si="17"/>
        <v>5306.04</v>
      </c>
      <c r="AA20" s="111">
        <f t="shared" ca="1" si="18"/>
        <v>2445300.9166205772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69</v>
      </c>
      <c r="E21" s="49">
        <f>HLOOKUP($B$6,'RetireUp Market Returns'!A:CT,(1+$B$7+C21),FALSE)</f>
        <v>9.1200000000000003E-2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2445300.9166205772</v>
      </c>
      <c r="K21" s="37">
        <f ca="1">J21*E21</f>
        <v>223011.44359579665</v>
      </c>
      <c r="L21" s="37">
        <f ca="1">J21+K21</f>
        <v>2668312.360216374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2668312.360216374</v>
      </c>
      <c r="R21" s="37">
        <f t="shared" si="9"/>
        <v>5412.1608000000006</v>
      </c>
      <c r="S21" s="37">
        <f t="shared" si="10"/>
        <v>0</v>
      </c>
      <c r="T21" s="37">
        <f t="shared" si="11"/>
        <v>7174.7837890624987</v>
      </c>
      <c r="U21" s="37">
        <f t="shared" ca="1" si="12"/>
        <v>1103.8128906249997</v>
      </c>
      <c r="V21" s="37">
        <f t="shared" si="13"/>
        <v>0</v>
      </c>
      <c r="W21" s="37">
        <f t="shared" si="14"/>
        <v>5412.1608000000006</v>
      </c>
      <c r="X21" s="37">
        <f t="shared" ca="1" si="15"/>
        <v>0</v>
      </c>
      <c r="Y21" s="37">
        <f t="shared" si="16"/>
        <v>0</v>
      </c>
      <c r="Z21" s="37">
        <f t="shared" ca="1" si="17"/>
        <v>5412.1608000000006</v>
      </c>
      <c r="AA21" s="111">
        <f t="shared" ca="1" si="18"/>
        <v>2673724.5210163742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70</v>
      </c>
      <c r="E22" s="49">
        <f>HLOOKUP($B$6,'RetireUp Market Returns'!A:CT,(1+$B$7+C22),FALSE)</f>
        <v>4.7899999999999998E-2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2673724.5210163742</v>
      </c>
      <c r="K22" s="37">
        <f t="shared" ref="K22:K54" ca="1" si="20">J22*E22</f>
        <v>128071.40455668433</v>
      </c>
      <c r="L22" s="37">
        <f t="shared" ref="L22:L54" ca="1" si="21">J22+K22</f>
        <v>2801795.9255730584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2688655.1042839959</v>
      </c>
      <c r="R22" s="37">
        <f t="shared" si="9"/>
        <v>0</v>
      </c>
      <c r="S22" s="37">
        <f t="shared" si="10"/>
        <v>0</v>
      </c>
      <c r="T22" s="37">
        <f t="shared" si="11"/>
        <v>7354.1533837890602</v>
      </c>
      <c r="U22" s="37">
        <f t="shared" ca="1" si="12"/>
        <v>1131.4082128906246</v>
      </c>
      <c r="V22" s="37">
        <f t="shared" si="13"/>
        <v>0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2688655.1042839959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71</v>
      </c>
      <c r="E23" s="49">
        <f>HLOOKUP($B$6,'RetireUp Market Returns'!A:CT,(1+$B$7+C23),FALSE)</f>
        <v>2.1299999999999999E-2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2688655.1042839959</v>
      </c>
      <c r="K23" s="37">
        <f t="shared" ca="1" si="20"/>
        <v>57268.353721249114</v>
      </c>
      <c r="L23" s="37">
        <f t="shared" ca="1" si="21"/>
        <v>2745923.4580052448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2629954.1161839557</v>
      </c>
      <c r="R23" s="37">
        <f t="shared" si="9"/>
        <v>0</v>
      </c>
      <c r="S23" s="37">
        <f t="shared" si="10"/>
        <v>0</v>
      </c>
      <c r="T23" s="37">
        <f t="shared" si="11"/>
        <v>7538.0072183837865</v>
      </c>
      <c r="U23" s="37">
        <f t="shared" ca="1" si="12"/>
        <v>1159.6934182128903</v>
      </c>
      <c r="V23" s="37">
        <f t="shared" si="13"/>
        <v>0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2629954.1161839557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72</v>
      </c>
      <c r="E24" s="49">
        <f>HLOOKUP($B$6,'RetireUp Market Returns'!A:CT,(1+$B$7+C24),FALSE)</f>
        <v>0.11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2629954.1161839557</v>
      </c>
      <c r="K24" s="37">
        <f t="shared" ca="1" si="20"/>
        <v>289294.95278023515</v>
      </c>
      <c r="L24" s="37">
        <f t="shared" ca="1" si="21"/>
        <v>2919249.0689641908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2800380.4935973696</v>
      </c>
      <c r="R24" s="37">
        <f t="shared" si="9"/>
        <v>0</v>
      </c>
      <c r="S24" s="37">
        <f t="shared" si="10"/>
        <v>0</v>
      </c>
      <c r="T24" s="37">
        <f t="shared" si="11"/>
        <v>7726.4573988433813</v>
      </c>
      <c r="U24" s="37">
        <f t="shared" ca="1" si="12"/>
        <v>1188.6857536682126</v>
      </c>
      <c r="V24" s="37">
        <f t="shared" si="13"/>
        <v>0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2800380.4935973696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73</v>
      </c>
      <c r="E25" s="49">
        <f>HLOOKUP($B$6,'RetireUp Market Returns'!A:CT,(1+$B$7+C25),FALSE)</f>
        <v>8.0199999999999994E-2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2800380.4935973696</v>
      </c>
      <c r="K25" s="37">
        <f t="shared" ca="1" si="20"/>
        <v>224590.51558650902</v>
      </c>
      <c r="L25" s="37">
        <f t="shared" ca="1" si="21"/>
        <v>3024971.0091838785</v>
      </c>
      <c r="M25" s="34">
        <f ca="1">IF(D25="-","-",IF($F$4="Roth","-",IF($E$3="Health Savings Account","-",IF(AND(A25=2033,D25=74),VLOOKUP(D25,Tables!G:H,2,FALSE),IF(AND(A25&gt;2032,D25&lt;75),"-",IF(D25&lt;73,"-",VLOOKUP(D25,Tables!G:H,2,FALSE)))))))</f>
        <v>26.5</v>
      </c>
      <c r="N25" s="37">
        <f t="shared" ca="1" si="22"/>
        <v>105674.73560744792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2903130.7194328867</v>
      </c>
      <c r="R25" s="37">
        <f t="shared" si="9"/>
        <v>0</v>
      </c>
      <c r="S25" s="37">
        <f t="shared" si="10"/>
        <v>0</v>
      </c>
      <c r="T25" s="37">
        <f t="shared" si="11"/>
        <v>7919.6188338144648</v>
      </c>
      <c r="U25" s="37">
        <f t="shared" ca="1" si="12"/>
        <v>1218.4028975099177</v>
      </c>
      <c r="V25" s="37">
        <f t="shared" si="13"/>
        <v>0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2903130.7194328867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74</v>
      </c>
      <c r="E26" s="49">
        <f>HLOOKUP($B$6,'RetireUp Market Returns'!A:CT,(1+$B$7+C26),FALSE)</f>
        <v>8.1799999999999998E-2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2903130.7194328867</v>
      </c>
      <c r="K26" s="37">
        <f t="shared" ca="1" si="20"/>
        <v>237476.09284961011</v>
      </c>
      <c r="L26" s="37">
        <f t="shared" ca="1" si="21"/>
        <v>3140606.8122824966</v>
      </c>
      <c r="M26" s="34">
        <f ca="1">IF(D26="-","-",IF($F$4="Roth","-",IF($E$3="Health Savings Account","-",IF(AND(A26=2033,D26=74),VLOOKUP(D26,Tables!G:H,2,FALSE),IF(AND(A26&gt;2032,D26&lt;75),"-",IF(D26&lt;73,"-",VLOOKUP(D26,Tables!G:H,2,FALSE)))))))</f>
        <v>25.5</v>
      </c>
      <c r="N26" s="37">
        <f t="shared" ca="1" si="22"/>
        <v>113848.26350717203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3015720.5152877299</v>
      </c>
      <c r="R26" s="37">
        <f t="shared" si="9"/>
        <v>0</v>
      </c>
      <c r="S26" s="37">
        <f t="shared" si="10"/>
        <v>0</v>
      </c>
      <c r="T26" s="37">
        <f t="shared" si="11"/>
        <v>8117.6093046598253</v>
      </c>
      <c r="U26" s="37">
        <f t="shared" ca="1" si="12"/>
        <v>1248.8629699476655</v>
      </c>
      <c r="V26" s="37">
        <f t="shared" si="13"/>
        <v>0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3015720.5152877299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75</v>
      </c>
      <c r="E27" s="49">
        <f>HLOOKUP($B$6,'RetireUp Market Returns'!A:CT,(1+$B$7+C27),FALSE)</f>
        <v>0.1008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3015720.5152877299</v>
      </c>
      <c r="K27" s="37">
        <f t="shared" ca="1" si="20"/>
        <v>303984.62794100319</v>
      </c>
      <c r="L27" s="37">
        <f t="shared" ca="1" si="21"/>
        <v>3319705.143228733</v>
      </c>
      <c r="M27" s="34">
        <f ca="1">IF(D27="-","-",IF($F$4="Roth","-",IF($E$3="Health Savings Account","-",IF(AND(A27=2033,D27=74),VLOOKUP(D27,Tables!G:H,2,FALSE),IF(AND(A27&gt;2032,D27&lt;75),"-",IF(D27&lt;73,"-",VLOOKUP(D27,Tables!G:H,2,FALSE)))))))</f>
        <v>24.6</v>
      </c>
      <c r="N27" s="37">
        <f t="shared" ca="1" si="22"/>
        <v>122590.2648490947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3191696.6888090973</v>
      </c>
      <c r="R27" s="37">
        <f t="shared" si="9"/>
        <v>0</v>
      </c>
      <c r="S27" s="37">
        <f t="shared" si="10"/>
        <v>0</v>
      </c>
      <c r="T27" s="37">
        <f t="shared" si="11"/>
        <v>8320.5495372763216</v>
      </c>
      <c r="U27" s="37">
        <f t="shared" ca="1" si="12"/>
        <v>1280.084544196357</v>
      </c>
      <c r="V27" s="37">
        <f t="shared" si="13"/>
        <v>0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3191696.6888090973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76</v>
      </c>
      <c r="E28" s="49">
        <f>HLOOKUP($B$6,'RetireUp Market Returns'!A:CT,(1+$B$7+C28),FALSE)</f>
        <v>-4.9200000000000001E-2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3191696.6888090973</v>
      </c>
      <c r="K28" s="37">
        <f t="shared" ca="1" si="20"/>
        <v>-157031.47708940759</v>
      </c>
      <c r="L28" s="37">
        <f t="shared" ca="1" si="21"/>
        <v>3034665.2117196899</v>
      </c>
      <c r="M28" s="34">
        <f ca="1">IF(D28="-","-",IF($F$4="Roth","-",IF($E$3="Health Savings Account","-",IF(AND(A28=2033,D28=74),VLOOKUP(D28,Tables!G:H,2,FALSE),IF(AND(A28&gt;2032,D28&lt;75),"-",IF(D28&lt;73,"-",VLOOKUP(D28,Tables!G:H,2,FALSE)))))))</f>
        <v>23.7</v>
      </c>
      <c r="N28" s="37">
        <f t="shared" ca="1" si="22"/>
        <v>134670.74636325304</v>
      </c>
      <c r="O28" s="37">
        <f t="shared" si="6"/>
        <v>131208.66578012661</v>
      </c>
      <c r="P28" s="37">
        <f t="shared" ca="1" si="7"/>
        <v>134670.74636325304</v>
      </c>
      <c r="Q28" s="37">
        <f t="shared" ca="1" si="8"/>
        <v>2899994.465356437</v>
      </c>
      <c r="R28" s="37">
        <f t="shared" si="9"/>
        <v>0</v>
      </c>
      <c r="S28" s="37">
        <f t="shared" si="10"/>
        <v>0</v>
      </c>
      <c r="T28" s="37">
        <f t="shared" si="11"/>
        <v>8528.5632757082294</v>
      </c>
      <c r="U28" s="37">
        <f t="shared" ca="1" si="12"/>
        <v>1312.086657801266</v>
      </c>
      <c r="V28" s="37">
        <f t="shared" si="13"/>
        <v>0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2899994.465356437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77</v>
      </c>
      <c r="E29" s="49">
        <f>HLOOKUP($B$6,'RetireUp Market Returns'!A:CT,(1+$B$7+C29),FALSE)</f>
        <v>1.23E-2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2899994.465356437</v>
      </c>
      <c r="K29" s="37">
        <f t="shared" ca="1" si="20"/>
        <v>35669.931923884178</v>
      </c>
      <c r="L29" s="37">
        <f t="shared" ca="1" si="21"/>
        <v>2935664.397280321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22.9</v>
      </c>
      <c r="N29" s="37">
        <f t="shared" ca="1" si="22"/>
        <v>126637.31289766102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2801175.5148556912</v>
      </c>
      <c r="R29" s="37">
        <f t="shared" si="9"/>
        <v>0</v>
      </c>
      <c r="S29" s="37">
        <f t="shared" si="10"/>
        <v>0</v>
      </c>
      <c r="T29" s="37">
        <f t="shared" si="11"/>
        <v>8741.7773576009331</v>
      </c>
      <c r="U29" s="37">
        <f t="shared" ca="1" si="12"/>
        <v>1344.8888242462974</v>
      </c>
      <c r="V29" s="37">
        <f t="shared" si="13"/>
        <v>0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2801175.5148556912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78</v>
      </c>
      <c r="E30" s="49">
        <f>HLOOKUP($B$6,'RetireUp Market Returns'!A:CT,(1+$B$7+C30),FALSE)</f>
        <v>6.4100000000000004E-2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2801175.5148556912</v>
      </c>
      <c r="K30" s="37">
        <f t="shared" ca="1" si="20"/>
        <v>179555.35050224981</v>
      </c>
      <c r="L30" s="37">
        <f t="shared" ca="1" si="21"/>
        <v>2980730.865357941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22</v>
      </c>
      <c r="N30" s="37">
        <f t="shared" ca="1" si="22"/>
        <v>127326.15976616778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2842879.7608726956</v>
      </c>
      <c r="R30" s="37">
        <f t="shared" si="9"/>
        <v>0</v>
      </c>
      <c r="S30" s="37">
        <f t="shared" si="10"/>
        <v>0</v>
      </c>
      <c r="T30" s="37">
        <f t="shared" si="11"/>
        <v>8960.3217915409568</v>
      </c>
      <c r="U30" s="37">
        <f t="shared" ca="1" si="12"/>
        <v>1378.5110448524549</v>
      </c>
      <c r="V30" s="37">
        <f t="shared" si="13"/>
        <v>0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2842879.7608726956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79</v>
      </c>
      <c r="E31" s="49">
        <f>HLOOKUP($B$6,'RetireUp Market Returns'!A:CT,(1+$B$7+C31),FALSE)</f>
        <v>0.1071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2842879.7608726956</v>
      </c>
      <c r="K31" s="37">
        <f t="shared" ca="1" si="20"/>
        <v>304472.42238946568</v>
      </c>
      <c r="L31" s="37">
        <f t="shared" ca="1" si="21"/>
        <v>3147352.1832621614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21.1</v>
      </c>
      <c r="N31" s="37">
        <f t="shared" ca="1" si="22"/>
        <v>134733.63795605191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3006054.8011647849</v>
      </c>
      <c r="R31" s="37">
        <f t="shared" si="9"/>
        <v>0</v>
      </c>
      <c r="S31" s="37">
        <f t="shared" si="10"/>
        <v>0</v>
      </c>
      <c r="T31" s="37">
        <f t="shared" si="11"/>
        <v>9184.3298363294798</v>
      </c>
      <c r="U31" s="37">
        <f t="shared" ca="1" si="12"/>
        <v>1412.9738209737661</v>
      </c>
      <c r="V31" s="37">
        <f t="shared" si="13"/>
        <v>0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3006054.8011647849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80</v>
      </c>
      <c r="E32" s="49">
        <f>HLOOKUP($B$6,'RetireUp Market Returns'!A:CT,(1+$B$7+C32),FALSE)</f>
        <v>6.5100000000000005E-2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3006054.8011647849</v>
      </c>
      <c r="K32" s="37">
        <f t="shared" ca="1" si="20"/>
        <v>195694.1675558275</v>
      </c>
      <c r="L32" s="37">
        <f t="shared" ca="1" si="21"/>
        <v>3201748.9687206126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20.2</v>
      </c>
      <c r="N32" s="37">
        <f t="shared" ca="1" si="22"/>
        <v>148814.59411706857</v>
      </c>
      <c r="O32" s="37">
        <f t="shared" si="6"/>
        <v>144829.81664981105</v>
      </c>
      <c r="P32" s="37">
        <f t="shared" ca="1" si="7"/>
        <v>148814.59411706857</v>
      </c>
      <c r="Q32" s="37">
        <f t="shared" ca="1" si="8"/>
        <v>3052934.3746035439</v>
      </c>
      <c r="R32" s="37">
        <f t="shared" si="9"/>
        <v>0</v>
      </c>
      <c r="S32" s="37">
        <f t="shared" si="10"/>
        <v>0</v>
      </c>
      <c r="T32" s="37">
        <f t="shared" si="11"/>
        <v>9413.9380822377188</v>
      </c>
      <c r="U32" s="37">
        <f t="shared" ca="1" si="12"/>
        <v>1448.2981664981105</v>
      </c>
      <c r="V32" s="37">
        <f t="shared" si="13"/>
        <v>0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3052934.3746035439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81</v>
      </c>
      <c r="E33" s="49">
        <f>HLOOKUP($B$6,'RetireUp Market Returns'!A:CT,(1+$B$7+C33),FALSE)</f>
        <v>0.08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3052934.3746035439</v>
      </c>
      <c r="K33" s="37">
        <f t="shared" ca="1" si="20"/>
        <v>244234.74996828352</v>
      </c>
      <c r="L33" s="37">
        <f t="shared" ca="1" si="21"/>
        <v>3297169.1245718272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19.399999999999999</v>
      </c>
      <c r="N33" s="37">
        <f t="shared" ca="1" si="22"/>
        <v>157367.75126822392</v>
      </c>
      <c r="O33" s="37">
        <f t="shared" si="6"/>
        <v>148450.5620660563</v>
      </c>
      <c r="P33" s="37">
        <f t="shared" ca="1" si="7"/>
        <v>157367.75126822392</v>
      </c>
      <c r="Q33" s="37">
        <f t="shared" ca="1" si="8"/>
        <v>3139801.3733036034</v>
      </c>
      <c r="R33" s="37">
        <f t="shared" si="9"/>
        <v>0</v>
      </c>
      <c r="S33" s="37">
        <f t="shared" si="10"/>
        <v>0</v>
      </c>
      <c r="T33" s="37">
        <f t="shared" si="11"/>
        <v>9649.2865342936602</v>
      </c>
      <c r="U33" s="37">
        <f t="shared" ca="1" si="12"/>
        <v>1484.5056206605632</v>
      </c>
      <c r="V33" s="37">
        <f t="shared" si="13"/>
        <v>0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3139801.3733036034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82</v>
      </c>
      <c r="E34" s="49">
        <f>HLOOKUP($B$6,'RetireUp Market Returns'!A:CT,(1+$B$7+C34),FALSE)</f>
        <v>3.1099999999999999E-2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3139801.3733036034</v>
      </c>
      <c r="K34" s="37">
        <f t="shared" ca="1" si="20"/>
        <v>97647.82270974206</v>
      </c>
      <c r="L34" s="37">
        <f t="shared" ca="1" si="21"/>
        <v>3237449.1960133454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18.5</v>
      </c>
      <c r="N34" s="37">
        <f t="shared" ca="1" si="22"/>
        <v>169718.99315154614</v>
      </c>
      <c r="O34" s="37">
        <f t="shared" si="6"/>
        <v>152161.82611770771</v>
      </c>
      <c r="P34" s="37">
        <f t="shared" ca="1" si="7"/>
        <v>169718.99315154614</v>
      </c>
      <c r="Q34" s="37">
        <f t="shared" ca="1" si="8"/>
        <v>3067730.2028617994</v>
      </c>
      <c r="R34" s="37">
        <f t="shared" si="9"/>
        <v>0</v>
      </c>
      <c r="S34" s="37">
        <f t="shared" si="10"/>
        <v>0</v>
      </c>
      <c r="T34" s="37">
        <f t="shared" si="11"/>
        <v>9890.5186976510013</v>
      </c>
      <c r="U34" s="37">
        <f t="shared" ca="1" si="12"/>
        <v>1521.6182611770771</v>
      </c>
      <c r="V34" s="37">
        <f t="shared" si="13"/>
        <v>0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3067730.2028617994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83</v>
      </c>
      <c r="E35" s="49">
        <f>HLOOKUP($B$6,'RetireUp Market Returns'!A:CT,(1+$B$7+C35),FALSE)</f>
        <v>5.6300000000000003E-2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3067730.2028617994</v>
      </c>
      <c r="K35" s="37">
        <f t="shared" ca="1" si="20"/>
        <v>172713.21042111932</v>
      </c>
      <c r="L35" s="37">
        <f t="shared" ca="1" si="21"/>
        <v>3240443.4132829187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17.7</v>
      </c>
      <c r="N35" s="37">
        <f t="shared" ca="1" si="22"/>
        <v>173318.09055716381</v>
      </c>
      <c r="O35" s="37">
        <f t="shared" si="6"/>
        <v>155965.87177065041</v>
      </c>
      <c r="P35" s="37">
        <f t="shared" ca="1" si="7"/>
        <v>173318.09055716381</v>
      </c>
      <c r="Q35" s="37">
        <f t="shared" ca="1" si="8"/>
        <v>3067125.3227257552</v>
      </c>
      <c r="R35" s="37">
        <f t="shared" si="9"/>
        <v>0</v>
      </c>
      <c r="S35" s="37">
        <f t="shared" si="10"/>
        <v>0</v>
      </c>
      <c r="T35" s="37">
        <f t="shared" si="11"/>
        <v>10137.781665092276</v>
      </c>
      <c r="U35" s="37">
        <f t="shared" ca="1" si="12"/>
        <v>1559.6587177065039</v>
      </c>
      <c r="V35" s="37">
        <f t="shared" si="13"/>
        <v>0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3067125.3227257552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84</v>
      </c>
      <c r="E36" s="49">
        <f>HLOOKUP($B$6,'RetireUp Market Returns'!A:CT,(1+$B$7+C36),FALSE)</f>
        <v>2.7199999999999998E-2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3067125.3227257552</v>
      </c>
      <c r="K36" s="37">
        <f t="shared" ca="1" si="20"/>
        <v>83425.808778140534</v>
      </c>
      <c r="L36" s="37">
        <f t="shared" ca="1" si="21"/>
        <v>3150551.1315038959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16.8</v>
      </c>
      <c r="N36" s="37">
        <f t="shared" ca="1" si="22"/>
        <v>182566.98349558064</v>
      </c>
      <c r="O36" s="37">
        <f t="shared" si="6"/>
        <v>159865.01856491665</v>
      </c>
      <c r="P36" s="37">
        <f t="shared" ca="1" si="7"/>
        <v>182566.98349558064</v>
      </c>
      <c r="Q36" s="37">
        <f t="shared" ca="1" si="8"/>
        <v>2967984.1480083154</v>
      </c>
      <c r="R36" s="37">
        <f t="shared" si="9"/>
        <v>0</v>
      </c>
      <c r="S36" s="37">
        <f t="shared" si="10"/>
        <v>0</v>
      </c>
      <c r="T36" s="37">
        <f t="shared" si="11"/>
        <v>10391.226206719582</v>
      </c>
      <c r="U36" s="37">
        <f t="shared" ca="1" si="12"/>
        <v>1598.6501856491666</v>
      </c>
      <c r="V36" s="37">
        <f t="shared" si="13"/>
        <v>0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2967984.1480083154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85</v>
      </c>
      <c r="E37" s="49">
        <f>HLOOKUP($B$6,'RetireUp Market Returns'!A:CT,(1+$B$7+C37),FALSE)</f>
        <v>0.1648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2967984.1480083154</v>
      </c>
      <c r="K37" s="37">
        <f t="shared" ca="1" si="20"/>
        <v>489123.78759177035</v>
      </c>
      <c r="L37" s="37">
        <f t="shared" ca="1" si="21"/>
        <v>3457107.9356000856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16</v>
      </c>
      <c r="N37" s="37">
        <f t="shared" ca="1" si="22"/>
        <v>185499.00925051971</v>
      </c>
      <c r="O37" s="37">
        <f t="shared" si="6"/>
        <v>163861.64402903954</v>
      </c>
      <c r="P37" s="37">
        <f t="shared" ca="1" si="7"/>
        <v>185499.00925051971</v>
      </c>
      <c r="Q37" s="37">
        <f t="shared" ca="1" si="8"/>
        <v>3271608.9263495659</v>
      </c>
      <c r="R37" s="37">
        <f t="shared" si="9"/>
        <v>0</v>
      </c>
      <c r="S37" s="37">
        <f t="shared" si="10"/>
        <v>0</v>
      </c>
      <c r="T37" s="37">
        <f t="shared" si="11"/>
        <v>10651.00686188757</v>
      </c>
      <c r="U37" s="37">
        <f t="shared" ca="1" si="12"/>
        <v>1638.6164402903955</v>
      </c>
      <c r="V37" s="37">
        <f t="shared" si="13"/>
        <v>0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3271608.9263495659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86</v>
      </c>
      <c r="E38" s="49">
        <f>HLOOKUP($B$6,'RetireUp Market Returns'!A:CT,(1+$B$7+C38),FALSE)</f>
        <v>-6.7500000000000004E-2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3271608.9263495659</v>
      </c>
      <c r="K38" s="37">
        <f t="shared" ca="1" si="20"/>
        <v>-220833.60252859571</v>
      </c>
      <c r="L38" s="37">
        <f t="shared" ca="1" si="21"/>
        <v>3050775.32382097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15.2</v>
      </c>
      <c r="N38" s="37">
        <f t="shared" ca="1" si="22"/>
        <v>215237.42936510302</v>
      </c>
      <c r="O38" s="37">
        <f t="shared" si="6"/>
        <v>167958.18512976554</v>
      </c>
      <c r="P38" s="37">
        <f t="shared" ca="1" si="7"/>
        <v>215237.42936510302</v>
      </c>
      <c r="Q38" s="37">
        <f t="shared" ca="1" si="8"/>
        <v>2835537.8944558669</v>
      </c>
      <c r="R38" s="37">
        <f t="shared" si="9"/>
        <v>0</v>
      </c>
      <c r="S38" s="37">
        <f t="shared" si="10"/>
        <v>0</v>
      </c>
      <c r="T38" s="37">
        <f t="shared" si="11"/>
        <v>10917.28203343476</v>
      </c>
      <c r="U38" s="37">
        <f t="shared" ca="1" si="12"/>
        <v>1679.5818512976552</v>
      </c>
      <c r="V38" s="37">
        <f t="shared" si="13"/>
        <v>0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2835537.8944558669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87</v>
      </c>
      <c r="E39" s="49">
        <f>HLOOKUP($B$6,'RetireUp Market Returns'!A:CT,(1+$B$7+C39),FALSE)</f>
        <v>0.1328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2835537.8944558669</v>
      </c>
      <c r="K39" s="37">
        <f t="shared" ca="1" si="20"/>
        <v>376559.4323837391</v>
      </c>
      <c r="L39" s="37">
        <f t="shared" ca="1" si="21"/>
        <v>3212097.3268396058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14.4</v>
      </c>
      <c r="N39" s="37">
        <f t="shared" ca="1" si="22"/>
        <v>196912.35378165741</v>
      </c>
      <c r="O39" s="37">
        <f t="shared" si="6"/>
        <v>172157.13975800967</v>
      </c>
      <c r="P39" s="37">
        <f t="shared" ca="1" si="7"/>
        <v>196912.35378165741</v>
      </c>
      <c r="Q39" s="37">
        <f t="shared" ca="1" si="8"/>
        <v>3015184.9730579485</v>
      </c>
      <c r="R39" s="37">
        <f t="shared" si="9"/>
        <v>0</v>
      </c>
      <c r="S39" s="37">
        <f t="shared" si="10"/>
        <v>0</v>
      </c>
      <c r="T39" s="37">
        <f t="shared" si="11"/>
        <v>11190.214084270629</v>
      </c>
      <c r="U39" s="37">
        <f t="shared" ca="1" si="12"/>
        <v>1721.5713975800966</v>
      </c>
      <c r="V39" s="37">
        <f t="shared" si="13"/>
        <v>0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3015184.9730579485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88</v>
      </c>
      <c r="E40" s="49">
        <f>HLOOKUP($B$6,'RetireUp Market Returns'!A:CT,(1+$B$7+C40),FALSE)</f>
        <v>4.58E-2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3015184.9730579485</v>
      </c>
      <c r="K40" s="37">
        <f t="shared" ca="1" si="20"/>
        <v>138095.47176605405</v>
      </c>
      <c r="L40" s="37">
        <f t="shared" ca="1" si="21"/>
        <v>3153280.4448240027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13.7</v>
      </c>
      <c r="N40" s="37">
        <f t="shared" ca="1" si="22"/>
        <v>220086.49438379187</v>
      </c>
      <c r="O40" s="37">
        <f t="shared" si="6"/>
        <v>176461.06825195992</v>
      </c>
      <c r="P40" s="37">
        <f t="shared" ca="1" si="7"/>
        <v>220086.49438379187</v>
      </c>
      <c r="Q40" s="37">
        <f t="shared" ca="1" si="8"/>
        <v>2933193.9504402108</v>
      </c>
      <c r="R40" s="37">
        <f t="shared" si="9"/>
        <v>0</v>
      </c>
      <c r="S40" s="37">
        <f t="shared" si="10"/>
        <v>0</v>
      </c>
      <c r="T40" s="37">
        <f t="shared" si="11"/>
        <v>11469.969436377394</v>
      </c>
      <c r="U40" s="37">
        <f t="shared" ca="1" si="12"/>
        <v>1764.6106825195991</v>
      </c>
      <c r="V40" s="37">
        <f t="shared" si="13"/>
        <v>0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2933193.9504402108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89</v>
      </c>
      <c r="E41" s="49">
        <f>HLOOKUP($B$6,'RetireUp Market Returns'!A:CT,(1+$B$7+C41),FALSE)</f>
        <v>9.0399999999999994E-2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2933193.9504402108</v>
      </c>
      <c r="K41" s="37">
        <f t="shared" ca="1" si="20"/>
        <v>265160.73311979504</v>
      </c>
      <c r="L41" s="37">
        <f t="shared" ca="1" si="21"/>
        <v>3198354.6835600059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12.9</v>
      </c>
      <c r="N41" s="37">
        <f t="shared" ca="1" si="22"/>
        <v>227379.3760031171</v>
      </c>
      <c r="O41" s="37">
        <f t="shared" si="6"/>
        <v>180872.59495825888</v>
      </c>
      <c r="P41" s="37">
        <f t="shared" ca="1" si="7"/>
        <v>227379.3760031171</v>
      </c>
      <c r="Q41" s="37">
        <f t="shared" ca="1" si="8"/>
        <v>2970975.3075568886</v>
      </c>
      <c r="R41" s="37">
        <f t="shared" si="9"/>
        <v>0</v>
      </c>
      <c r="S41" s="37">
        <f t="shared" si="10"/>
        <v>0</v>
      </c>
      <c r="T41" s="37">
        <f t="shared" si="11"/>
        <v>11756.718672286828</v>
      </c>
      <c r="U41" s="37">
        <f t="shared" ca="1" si="12"/>
        <v>1808.725949582589</v>
      </c>
      <c r="V41" s="37">
        <f t="shared" si="13"/>
        <v>0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2970975.3075568886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90</v>
      </c>
      <c r="E42" s="49">
        <f>HLOOKUP($B$6,'RetireUp Market Returns'!A:CT,(1+$B$7+C42),FALSE)</f>
        <v>6.7799999999999999E-2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2970975.3075568886</v>
      </c>
      <c r="K42" s="37">
        <f t="shared" ca="1" si="20"/>
        <v>201432.12585235704</v>
      </c>
      <c r="L42" s="37">
        <f t="shared" ca="1" si="21"/>
        <v>3172407.4334092457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12.2</v>
      </c>
      <c r="N42" s="37">
        <f t="shared" ca="1" si="22"/>
        <v>243522.56619318761</v>
      </c>
      <c r="O42" s="37">
        <f t="shared" si="6"/>
        <v>185394.40983221534</v>
      </c>
      <c r="P42" s="37">
        <f t="shared" ca="1" si="7"/>
        <v>243522.56619318761</v>
      </c>
      <c r="Q42" s="37">
        <f t="shared" ca="1" si="8"/>
        <v>2928884.8672160581</v>
      </c>
      <c r="R42" s="37">
        <f t="shared" si="9"/>
        <v>0</v>
      </c>
      <c r="S42" s="37">
        <f t="shared" si="10"/>
        <v>0</v>
      </c>
      <c r="T42" s="37">
        <f t="shared" si="11"/>
        <v>12050.636639093997</v>
      </c>
      <c r="U42" s="37">
        <f t="shared" ca="1" si="12"/>
        <v>1853.9440983221534</v>
      </c>
      <c r="V42" s="37">
        <f t="shared" si="13"/>
        <v>0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2928884.8672160581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 t="str">
        <f t="shared" si="3"/>
        <v>-</v>
      </c>
      <c r="E43" s="49">
        <f>HLOOKUP($B$6,'RetireUp Market Returns'!A:CT,(1+$B$7+C43),FALSE)</f>
        <v>5.33E-2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2928884.8672160581</v>
      </c>
      <c r="K43" s="37">
        <f t="shared" ca="1" si="20"/>
        <v>156109.5634226159</v>
      </c>
      <c r="L43" s="37">
        <f t="shared" ca="1" si="21"/>
        <v>3084994.4306386742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0</v>
      </c>
      <c r="P43" s="37">
        <f t="shared" si="7"/>
        <v>0</v>
      </c>
      <c r="Q43" s="37">
        <f t="shared" ca="1" si="8"/>
        <v>3084994.4306386742</v>
      </c>
      <c r="R43" s="37">
        <f t="shared" si="9"/>
        <v>0</v>
      </c>
      <c r="S43" s="37">
        <f t="shared" si="10"/>
        <v>0</v>
      </c>
      <c r="T43" s="37">
        <f t="shared" si="11"/>
        <v>12351.902555071347</v>
      </c>
      <c r="U43" s="37">
        <f t="shared" ca="1" si="12"/>
        <v>1900.292700780207</v>
      </c>
      <c r="V43" s="37">
        <f t="shared" si="13"/>
        <v>0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3084994.4306386742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 t="str">
        <f t="shared" si="3"/>
        <v>-</v>
      </c>
      <c r="E44" s="49">
        <f>HLOOKUP($B$6,'RetireUp Market Returns'!A:CT,(1+$B$7+C44),FALSE)</f>
        <v>7.4200000000000002E-2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3084994.4306386742</v>
      </c>
      <c r="K44" s="37">
        <f t="shared" ca="1" si="20"/>
        <v>228906.58675338962</v>
      </c>
      <c r="L44" s="37">
        <f t="shared" ca="1" si="21"/>
        <v>3313901.017392064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0</v>
      </c>
      <c r="P44" s="37">
        <f t="shared" si="7"/>
        <v>0</v>
      </c>
      <c r="Q44" s="37">
        <f t="shared" ca="1" si="8"/>
        <v>3313901.017392064</v>
      </c>
      <c r="R44" s="37">
        <f t="shared" si="9"/>
        <v>0</v>
      </c>
      <c r="S44" s="37">
        <f t="shared" si="10"/>
        <v>0</v>
      </c>
      <c r="T44" s="37">
        <f t="shared" si="11"/>
        <v>12660.700118948129</v>
      </c>
      <c r="U44" s="37">
        <f t="shared" ca="1" si="12"/>
        <v>1947.8000182997121</v>
      </c>
      <c r="V44" s="37">
        <f t="shared" si="13"/>
        <v>0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3313901.017392064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6.5000000000000002E-2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3313901.017392064</v>
      </c>
      <c r="K45" s="37">
        <f t="shared" ca="1" si="20"/>
        <v>215403.56613048416</v>
      </c>
      <c r="L45" s="37">
        <f t="shared" ca="1" si="21"/>
        <v>3529304.583522548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3529304.583522548</v>
      </c>
      <c r="R45" s="37">
        <f t="shared" si="9"/>
        <v>0</v>
      </c>
      <c r="S45" s="37">
        <f t="shared" si="10"/>
        <v>0</v>
      </c>
      <c r="T45" s="37">
        <f t="shared" si="11"/>
        <v>12977.217621921831</v>
      </c>
      <c r="U45" s="37">
        <f t="shared" ca="1" si="12"/>
        <v>1996.4950187572049</v>
      </c>
      <c r="V45" s="37">
        <f t="shared" si="13"/>
        <v>0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3529304.583522548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-3.5000000000000003E-2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3529304.583522548</v>
      </c>
      <c r="K46" s="37">
        <f t="shared" ca="1" si="20"/>
        <v>-123525.66042328918</v>
      </c>
      <c r="L46" s="37">
        <f t="shared" ca="1" si="21"/>
        <v>3405778.9230992589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3405778.9230992589</v>
      </c>
      <c r="R46" s="37">
        <f t="shared" si="9"/>
        <v>0</v>
      </c>
      <c r="S46" s="37">
        <f t="shared" si="10"/>
        <v>0</v>
      </c>
      <c r="T46" s="37">
        <f t="shared" si="11"/>
        <v>13301.648062469878</v>
      </c>
      <c r="U46" s="37">
        <f t="shared" ca="1" si="12"/>
        <v>2046.4073942261352</v>
      </c>
      <c r="V46" s="37">
        <f t="shared" si="13"/>
        <v>0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3405778.9230992589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0.08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3405778.9230992589</v>
      </c>
      <c r="K47" s="37">
        <f t="shared" ca="1" si="20"/>
        <v>272462.31384794071</v>
      </c>
      <c r="L47" s="37">
        <f t="shared" ca="1" si="21"/>
        <v>3678241.2369471998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3678241.2369471998</v>
      </c>
      <c r="R47" s="37">
        <f t="shared" si="9"/>
        <v>0</v>
      </c>
      <c r="S47" s="37">
        <f t="shared" si="10"/>
        <v>0</v>
      </c>
      <c r="T47" s="37">
        <f t="shared" si="11"/>
        <v>13634.189264031622</v>
      </c>
      <c r="U47" s="37">
        <f t="shared" ca="1" si="12"/>
        <v>2097.5675790817882</v>
      </c>
      <c r="V47" s="37">
        <f t="shared" si="13"/>
        <v>0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3678241.2369471998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5.4199999999999998E-2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3678241.2369471998</v>
      </c>
      <c r="K48" s="37">
        <f t="shared" ca="1" si="20"/>
        <v>199360.67504253823</v>
      </c>
      <c r="L48" s="37">
        <f t="shared" ca="1" si="21"/>
        <v>3877601.9119897382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3877601.9119897382</v>
      </c>
      <c r="R48" s="37">
        <f t="shared" si="9"/>
        <v>0</v>
      </c>
      <c r="S48" s="37">
        <f t="shared" si="10"/>
        <v>0</v>
      </c>
      <c r="T48" s="37">
        <f t="shared" si="11"/>
        <v>13975.043995632417</v>
      </c>
      <c r="U48" s="37">
        <f t="shared" ca="1" si="12"/>
        <v>2150.0067685588333</v>
      </c>
      <c r="V48" s="37">
        <f t="shared" si="13"/>
        <v>0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3877601.9119897382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7.9100000000000004E-2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3877601.9119897382</v>
      </c>
      <c r="K49" s="37">
        <f t="shared" ca="1" si="20"/>
        <v>306718.3112383883</v>
      </c>
      <c r="L49" s="37">
        <f t="shared" ca="1" si="21"/>
        <v>4184320.2232281268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4184320.2232281268</v>
      </c>
      <c r="R49" s="37">
        <f t="shared" si="9"/>
        <v>0</v>
      </c>
      <c r="S49" s="37">
        <f t="shared" si="10"/>
        <v>0</v>
      </c>
      <c r="T49" s="37">
        <f t="shared" si="11"/>
        <v>14324.420095523225</v>
      </c>
      <c r="U49" s="37">
        <f t="shared" ca="1" si="12"/>
        <v>2203.7569377728037</v>
      </c>
      <c r="V49" s="37">
        <f t="shared" si="13"/>
        <v>0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4184320.2232281268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3.7699999999999997E-2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4184320.2232281268</v>
      </c>
      <c r="K50" s="37">
        <f t="shared" ca="1" si="20"/>
        <v>157748.87241570037</v>
      </c>
      <c r="L50" s="37">
        <f t="shared" ca="1" si="21"/>
        <v>4342069.0956438268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4342069.0956438268</v>
      </c>
      <c r="R50" s="37">
        <f t="shared" si="9"/>
        <v>0</v>
      </c>
      <c r="S50" s="37">
        <f t="shared" si="10"/>
        <v>0</v>
      </c>
      <c r="T50" s="37">
        <f t="shared" si="11"/>
        <v>14682.530597911304</v>
      </c>
      <c r="U50" s="37">
        <f t="shared" ca="1" si="12"/>
        <v>2258.8508612171236</v>
      </c>
      <c r="V50" s="37">
        <f t="shared" si="13"/>
        <v>0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4342069.0956438268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9.1899999999999996E-2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4342069.0956438268</v>
      </c>
      <c r="K51" s="37">
        <f t="shared" ca="1" si="20"/>
        <v>399036.14988966763</v>
      </c>
      <c r="L51" s="37">
        <f t="shared" ca="1" si="21"/>
        <v>4741105.2455334943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4741105.2455334943</v>
      </c>
      <c r="R51" s="37">
        <f t="shared" si="9"/>
        <v>0</v>
      </c>
      <c r="S51" s="37">
        <f t="shared" si="10"/>
        <v>0</v>
      </c>
      <c r="T51" s="37">
        <f t="shared" si="11"/>
        <v>15049.593862859087</v>
      </c>
      <c r="U51" s="37">
        <f t="shared" ca="1" si="12"/>
        <v>2315.3221327475517</v>
      </c>
      <c r="V51" s="37">
        <f t="shared" si="13"/>
        <v>0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4741105.2455334943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3.3700000000000001E-2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4741105.2455334943</v>
      </c>
      <c r="K52" s="37">
        <f t="shared" ca="1" si="20"/>
        <v>159775.24677447876</v>
      </c>
      <c r="L52" s="37">
        <f t="shared" ca="1" si="21"/>
        <v>4900880.4923079731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4900880.4923079731</v>
      </c>
      <c r="R52" s="37">
        <f t="shared" si="9"/>
        <v>0</v>
      </c>
      <c r="S52" s="37">
        <f t="shared" si="10"/>
        <v>0</v>
      </c>
      <c r="T52" s="37">
        <f t="shared" si="11"/>
        <v>15425.833709430561</v>
      </c>
      <c r="U52" s="37">
        <f t="shared" ca="1" si="12"/>
        <v>2373.20518606624</v>
      </c>
      <c r="V52" s="37">
        <f t="shared" si="13"/>
        <v>0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4900880.4923079731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4.4999999999999998E-2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4900880.4923079731</v>
      </c>
      <c r="K53" s="37">
        <f t="shared" ca="1" si="20"/>
        <v>220539.62215385877</v>
      </c>
      <c r="L53" s="37">
        <f t="shared" ca="1" si="21"/>
        <v>5121420.1144618317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5121420.1144618317</v>
      </c>
      <c r="R53" s="37">
        <f t="shared" si="9"/>
        <v>0</v>
      </c>
      <c r="S53" s="37">
        <f t="shared" si="10"/>
        <v>0</v>
      </c>
      <c r="T53" s="37">
        <f t="shared" si="11"/>
        <v>15811.479552166327</v>
      </c>
      <c r="U53" s="37">
        <f t="shared" ca="1" si="12"/>
        <v>2432.5353157178965</v>
      </c>
      <c r="V53" s="37">
        <f t="shared" si="13"/>
        <v>0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5121420.1144618317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0.11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5121420.1144618317</v>
      </c>
      <c r="K54" s="37">
        <f t="shared" ca="1" si="20"/>
        <v>563356.21259080153</v>
      </c>
      <c r="L54" s="37">
        <f t="shared" ca="1" si="21"/>
        <v>5684776.3270526333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5684776.3270526333</v>
      </c>
      <c r="R54" s="37">
        <f t="shared" si="9"/>
        <v>0</v>
      </c>
      <c r="S54" s="37">
        <f t="shared" si="10"/>
        <v>0</v>
      </c>
      <c r="T54" s="37">
        <f t="shared" si="11"/>
        <v>16206.766540970482</v>
      </c>
      <c r="U54" s="37">
        <f t="shared" ca="1" si="12"/>
        <v>2493.3486986108437</v>
      </c>
      <c r="V54" s="37">
        <f t="shared" si="13"/>
        <v>0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5684776.3270526333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59" priority="1" operator="lessThan">
      <formula>0</formula>
    </cfRule>
  </conditionalFormatting>
  <dataValidations count="2">
    <dataValidation type="list" allowBlank="1" showInputMessage="1" showErrorMessage="1" sqref="E2" xr:uid="{FDDEE1D7-6657-4543-A976-5E8E644BBE47}">
      <formula1>"Qualified, Non-Qualified"</formula1>
    </dataValidation>
    <dataValidation type="list" allowBlank="1" showInputMessage="1" showErrorMessage="1" sqref="E5 H2" xr:uid="{369B2663-7364-A145-BDC3-CD1CB65521B9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686F79B-A12B-DB4C-A510-78B1A4ADBE17}">
          <x14:formula1>
            <xm:f>Scenarios!A3:A100</xm:f>
          </x14:formula1>
          <xm:sqref>A14</xm:sqref>
        </x14:dataValidation>
        <x14:dataValidation type="list" allowBlank="1" showInputMessage="1" showErrorMessage="1" xr:uid="{684E96B7-FC5E-C941-9D2E-151E704DFBEA}">
          <x14:formula1>
            <xm:f>Tables!$B$20:$B$36</xm:f>
          </x14:formula1>
          <xm:sqref>E3:E4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5FD95-C042-7C43-AFBB-D5947D2AFB21}">
  <sheetPr codeName="Sheet12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None</v>
      </c>
      <c r="J2" s="129" t="s">
        <v>70</v>
      </c>
      <c r="K2" s="57">
        <f>Tables!B3</f>
        <v>22500</v>
      </c>
      <c r="M2" s="130" t="s">
        <v>55</v>
      </c>
      <c r="N2" s="35" t="str">
        <f>E3</f>
        <v>Roth IRA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Roth IRA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1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>Roth</v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6500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Maximum Allowable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157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Roth IRA with Maximum Allowable / None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2182400</v>
      </c>
      <c r="R17" s="37">
        <f ca="1">IF($E$5="None",0,IF(D17&gt;=$B$3,0,IF($E$5="Monthly",MIN((($E$6+$E$8*(C17-1))*12),$E$9*12),IF($E$5="Annual",MIN((($E$6+$E$8*(C17-1))),$E$9),IF($E$5="% of Salary",MIN(($E$7+$E$10*(C17-1))*H17,$E$11*H17),IF($E$5="Maximum Allowable",T17+U17,0))))))</f>
        <v>7500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6500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0</v>
      </c>
      <c r="W17" s="37">
        <f ca="1">MIN(R17,T17)</f>
        <v>6500</v>
      </c>
      <c r="X17" s="37">
        <f ca="1">MIN(U17,R17-W17)</f>
        <v>1000</v>
      </c>
      <c r="Y17" s="37">
        <f>MIN(S17,V17)</f>
        <v>0</v>
      </c>
      <c r="Z17" s="37">
        <f ca="1">W17+X17+Y17</f>
        <v>7500</v>
      </c>
      <c r="AA17" s="111">
        <f ca="1">Q17+Z17</f>
        <v>2189900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2189900</v>
      </c>
      <c r="K18" s="37">
        <f ca="1">J18*E18</f>
        <v>104896.20999999999</v>
      </c>
      <c r="L18" s="37">
        <f ca="1">J18+K18</f>
        <v>2294796.21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2294796.21</v>
      </c>
      <c r="R18" s="37">
        <f t="shared" ref="R18:R54" ca="1" si="9">IF($E$5="None",0,IF(D18&gt;=$B$3,0,IF($E$5="Monthly",MIN((($E$6+$E$8*(C18-1))*12),$E$9*12),IF($E$5="Annual",MIN((($E$6+$E$8*(C18-1))),$E$9),IF($E$5="% of Salary",MIN(($E$7+$E$10*(C18-1))*H18,$E$11*H18),IF($E$5="Maximum Allowable",T18+U18,0))))))</f>
        <v>7687.4999999999991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6662.4999999999991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0</v>
      </c>
      <c r="W18" s="37">
        <f t="shared" ref="W18:W54" ca="1" si="14">MIN(R18,T18)</f>
        <v>6662.4999999999991</v>
      </c>
      <c r="X18" s="37">
        <f t="shared" ref="X18:X54" ca="1" si="15">MIN(U18,R18-W18)</f>
        <v>1025</v>
      </c>
      <c r="Y18" s="37">
        <f t="shared" ref="Y18:Y54" si="16">MIN(S18,V18)</f>
        <v>0</v>
      </c>
      <c r="Z18" s="37">
        <f t="shared" ref="Z18:Z54" ca="1" si="17">W18+X18+Y18</f>
        <v>7687.4999999999991</v>
      </c>
      <c r="AA18" s="111">
        <f t="shared" ref="AA18:AA54" ca="1" si="18">Q18+W18+X18+Y18</f>
        <v>2302483.71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2302483.71</v>
      </c>
      <c r="K19" s="37">
        <f ca="1">J19*E19</f>
        <v>49042.903022999999</v>
      </c>
      <c r="L19" s="37">
        <f ca="1">J19+K19</f>
        <v>2351526.6130229998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2351526.6130229998</v>
      </c>
      <c r="R19" s="37">
        <f t="shared" ca="1" si="9"/>
        <v>7879.6874999999991</v>
      </c>
      <c r="S19" s="37">
        <f t="shared" si="10"/>
        <v>0</v>
      </c>
      <c r="T19" s="37">
        <f t="shared" si="11"/>
        <v>6829.0624999999991</v>
      </c>
      <c r="U19" s="37">
        <f t="shared" ca="1" si="12"/>
        <v>1050.625</v>
      </c>
      <c r="V19" s="37">
        <f t="shared" si="13"/>
        <v>0</v>
      </c>
      <c r="W19" s="37">
        <f t="shared" ca="1" si="14"/>
        <v>6829.0624999999991</v>
      </c>
      <c r="X19" s="37">
        <f t="shared" ca="1" si="15"/>
        <v>1050.625</v>
      </c>
      <c r="Y19" s="37">
        <f t="shared" si="16"/>
        <v>0</v>
      </c>
      <c r="Z19" s="37">
        <f t="shared" ca="1" si="17"/>
        <v>7879.6874999999991</v>
      </c>
      <c r="AA19" s="111">
        <f t="shared" ca="1" si="18"/>
        <v>2359406.3005229998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2359406.3005229998</v>
      </c>
      <c r="K20" s="37">
        <f ca="1">J20*E20</f>
        <v>259534.69305752998</v>
      </c>
      <c r="L20" s="37">
        <f ca="1">J20+K20</f>
        <v>2618940.9935805299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2618940.9935805299</v>
      </c>
      <c r="R20" s="37">
        <f t="shared" ca="1" si="9"/>
        <v>8076.6796874999991</v>
      </c>
      <c r="S20" s="37">
        <f t="shared" si="10"/>
        <v>0</v>
      </c>
      <c r="T20" s="37">
        <f t="shared" si="11"/>
        <v>6999.7890624999991</v>
      </c>
      <c r="U20" s="37">
        <f t="shared" ca="1" si="12"/>
        <v>1076.8906249999998</v>
      </c>
      <c r="V20" s="37">
        <f t="shared" si="13"/>
        <v>0</v>
      </c>
      <c r="W20" s="37">
        <f t="shared" ca="1" si="14"/>
        <v>6999.7890624999991</v>
      </c>
      <c r="X20" s="37">
        <f t="shared" ca="1" si="15"/>
        <v>1076.8906249999998</v>
      </c>
      <c r="Y20" s="37">
        <f t="shared" si="16"/>
        <v>0</v>
      </c>
      <c r="Z20" s="37">
        <f t="shared" ca="1" si="17"/>
        <v>8076.6796874999991</v>
      </c>
      <c r="AA20" s="111">
        <f t="shared" ca="1" si="18"/>
        <v>2627017.6732680299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2627017.6732680299</v>
      </c>
      <c r="K21" s="37">
        <f ca="1">J21*E21</f>
        <v>210686.81739609598</v>
      </c>
      <c r="L21" s="37">
        <f ca="1">J21+K21</f>
        <v>2837704.4906641259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2727323.2016016259</v>
      </c>
      <c r="R21" s="37">
        <f t="shared" si="9"/>
        <v>0</v>
      </c>
      <c r="S21" s="37">
        <f t="shared" si="10"/>
        <v>0</v>
      </c>
      <c r="T21" s="37">
        <f t="shared" si="11"/>
        <v>7174.7837890624987</v>
      </c>
      <c r="U21" s="37">
        <f t="shared" ca="1" si="12"/>
        <v>1103.8128906249997</v>
      </c>
      <c r="V21" s="37">
        <f t="shared" si="13"/>
        <v>0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2727323.2016016259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2727323.2016016259</v>
      </c>
      <c r="K22" s="37">
        <f t="shared" ref="K22:K54" ca="1" si="20">J22*E22</f>
        <v>223095.03789101299</v>
      </c>
      <c r="L22" s="37">
        <f t="shared" ref="L22:L54" ca="1" si="21">J22+K22</f>
        <v>2950418.239492639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2837277.4182035765</v>
      </c>
      <c r="R22" s="37">
        <f t="shared" si="9"/>
        <v>0</v>
      </c>
      <c r="S22" s="37">
        <f t="shared" si="10"/>
        <v>0</v>
      </c>
      <c r="T22" s="37">
        <f t="shared" si="11"/>
        <v>7354.1533837890602</v>
      </c>
      <c r="U22" s="37">
        <f t="shared" ca="1" si="12"/>
        <v>1131.4082128906246</v>
      </c>
      <c r="V22" s="37">
        <f t="shared" si="13"/>
        <v>0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2837277.4182035765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2837277.4182035765</v>
      </c>
      <c r="K23" s="37">
        <f t="shared" ca="1" si="20"/>
        <v>285997.5637549205</v>
      </c>
      <c r="L23" s="37">
        <f t="shared" ca="1" si="21"/>
        <v>3123274.9819584968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3007305.6401372077</v>
      </c>
      <c r="R23" s="37">
        <f t="shared" si="9"/>
        <v>0</v>
      </c>
      <c r="S23" s="37">
        <f t="shared" si="10"/>
        <v>0</v>
      </c>
      <c r="T23" s="37">
        <f t="shared" si="11"/>
        <v>7538.0072183837865</v>
      </c>
      <c r="U23" s="37">
        <f t="shared" ca="1" si="12"/>
        <v>1159.6934182128903</v>
      </c>
      <c r="V23" s="37">
        <f t="shared" si="13"/>
        <v>0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3007305.6401372077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3007305.6401372077</v>
      </c>
      <c r="K24" s="37">
        <f t="shared" ca="1" si="20"/>
        <v>-147959.43749475063</v>
      </c>
      <c r="L24" s="37">
        <f t="shared" ca="1" si="21"/>
        <v>2859346.2026424571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2740477.627275636</v>
      </c>
      <c r="R24" s="37">
        <f t="shared" si="9"/>
        <v>0</v>
      </c>
      <c r="S24" s="37">
        <f t="shared" si="10"/>
        <v>0</v>
      </c>
      <c r="T24" s="37">
        <f t="shared" si="11"/>
        <v>7726.4573988433813</v>
      </c>
      <c r="U24" s="37">
        <f t="shared" ca="1" si="12"/>
        <v>1188.6857536682126</v>
      </c>
      <c r="V24" s="37">
        <f t="shared" si="13"/>
        <v>0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2740477.627275636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2740477.627275636</v>
      </c>
      <c r="K25" s="37">
        <f t="shared" ca="1" si="20"/>
        <v>33707.874815490322</v>
      </c>
      <c r="L25" s="37">
        <f t="shared" ca="1" si="21"/>
        <v>2774185.5020911261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2652345.2123401342</v>
      </c>
      <c r="R25" s="37">
        <f t="shared" si="9"/>
        <v>0</v>
      </c>
      <c r="S25" s="37">
        <f t="shared" si="10"/>
        <v>0</v>
      </c>
      <c r="T25" s="37">
        <f t="shared" si="11"/>
        <v>7919.6188338144648</v>
      </c>
      <c r="U25" s="37">
        <f t="shared" ca="1" si="12"/>
        <v>1218.4028975099177</v>
      </c>
      <c r="V25" s="37">
        <f t="shared" si="13"/>
        <v>0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2652345.2123401342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2652345.2123401342</v>
      </c>
      <c r="K26" s="37">
        <f t="shared" ca="1" si="20"/>
        <v>170015.3281110026</v>
      </c>
      <c r="L26" s="37">
        <f t="shared" ca="1" si="21"/>
        <v>2822360.5404511369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2697474.2434563702</v>
      </c>
      <c r="R26" s="37">
        <f t="shared" si="9"/>
        <v>0</v>
      </c>
      <c r="S26" s="37">
        <f t="shared" si="10"/>
        <v>0</v>
      </c>
      <c r="T26" s="37">
        <f t="shared" si="11"/>
        <v>8117.6093046598253</v>
      </c>
      <c r="U26" s="37">
        <f t="shared" ca="1" si="12"/>
        <v>1248.8629699476655</v>
      </c>
      <c r="V26" s="37">
        <f t="shared" si="13"/>
        <v>0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2697474.2434563702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2697474.2434563702</v>
      </c>
      <c r="K27" s="37">
        <f t="shared" ca="1" si="20"/>
        <v>288899.49147417722</v>
      </c>
      <c r="L27" s="37">
        <f t="shared" ca="1" si="21"/>
        <v>2986373.7349305474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2858365.2805109117</v>
      </c>
      <c r="R27" s="37">
        <f t="shared" si="9"/>
        <v>0</v>
      </c>
      <c r="S27" s="37">
        <f t="shared" si="10"/>
        <v>0</v>
      </c>
      <c r="T27" s="37">
        <f t="shared" si="11"/>
        <v>8320.5495372763216</v>
      </c>
      <c r="U27" s="37">
        <f t="shared" ca="1" si="12"/>
        <v>1280.084544196357</v>
      </c>
      <c r="V27" s="37">
        <f t="shared" si="13"/>
        <v>0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2858365.2805109117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2858365.2805109117</v>
      </c>
      <c r="K28" s="37">
        <f t="shared" ca="1" si="20"/>
        <v>186079.57976126036</v>
      </c>
      <c r="L28" s="37">
        <f t="shared" ca="1" si="21"/>
        <v>3044444.8602721719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2913236.1944920453</v>
      </c>
      <c r="R28" s="37">
        <f t="shared" si="9"/>
        <v>0</v>
      </c>
      <c r="S28" s="37">
        <f t="shared" si="10"/>
        <v>0</v>
      </c>
      <c r="T28" s="37">
        <f t="shared" si="11"/>
        <v>8528.5632757082294</v>
      </c>
      <c r="U28" s="37">
        <f t="shared" ca="1" si="12"/>
        <v>1312.086657801266</v>
      </c>
      <c r="V28" s="37">
        <f t="shared" si="13"/>
        <v>0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2913236.1944920453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2913236.1944920453</v>
      </c>
      <c r="K29" s="37">
        <f t="shared" ca="1" si="20"/>
        <v>233058.89555936362</v>
      </c>
      <c r="L29" s="37">
        <f t="shared" ca="1" si="21"/>
        <v>3146295.0900514089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3011806.2076267791</v>
      </c>
      <c r="R29" s="37">
        <f t="shared" si="9"/>
        <v>0</v>
      </c>
      <c r="S29" s="37">
        <f t="shared" si="10"/>
        <v>0</v>
      </c>
      <c r="T29" s="37">
        <f t="shared" si="11"/>
        <v>8741.7773576009331</v>
      </c>
      <c r="U29" s="37">
        <f t="shared" ca="1" si="12"/>
        <v>1344.8888242462974</v>
      </c>
      <c r="V29" s="37">
        <f t="shared" si="13"/>
        <v>0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3011806.2076267791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3011806.2076267791</v>
      </c>
      <c r="K30" s="37">
        <f t="shared" ca="1" si="20"/>
        <v>93667.173057192835</v>
      </c>
      <c r="L30" s="37">
        <f t="shared" ca="1" si="21"/>
        <v>3105473.380683972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2967622.2761987266</v>
      </c>
      <c r="R30" s="37">
        <f t="shared" si="9"/>
        <v>0</v>
      </c>
      <c r="S30" s="37">
        <f t="shared" si="10"/>
        <v>0</v>
      </c>
      <c r="T30" s="37">
        <f t="shared" si="11"/>
        <v>8960.3217915409568</v>
      </c>
      <c r="U30" s="37">
        <f t="shared" ca="1" si="12"/>
        <v>1378.5110448524549</v>
      </c>
      <c r="V30" s="37">
        <f t="shared" si="13"/>
        <v>0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2967622.2761987266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2967622.2761987266</v>
      </c>
      <c r="K31" s="37">
        <f t="shared" ca="1" si="20"/>
        <v>167077.13414998833</v>
      </c>
      <c r="L31" s="37">
        <f t="shared" ca="1" si="21"/>
        <v>3134699.4103487148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2993402.0282513383</v>
      </c>
      <c r="R31" s="37">
        <f t="shared" si="9"/>
        <v>0</v>
      </c>
      <c r="S31" s="37">
        <f t="shared" si="10"/>
        <v>0</v>
      </c>
      <c r="T31" s="37">
        <f t="shared" si="11"/>
        <v>9184.3298363294798</v>
      </c>
      <c r="U31" s="37">
        <f t="shared" ca="1" si="12"/>
        <v>1412.9738209737661</v>
      </c>
      <c r="V31" s="37">
        <f t="shared" si="13"/>
        <v>0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2993402.0282513383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2993402.0282513383</v>
      </c>
      <c r="K32" s="37">
        <f t="shared" ca="1" si="20"/>
        <v>81420.5351684364</v>
      </c>
      <c r="L32" s="37">
        <f t="shared" ca="1" si="21"/>
        <v>3074822.5634197746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2929992.7467699638</v>
      </c>
      <c r="R32" s="37">
        <f t="shared" si="9"/>
        <v>0</v>
      </c>
      <c r="S32" s="37">
        <f t="shared" si="10"/>
        <v>0</v>
      </c>
      <c r="T32" s="37">
        <f t="shared" si="11"/>
        <v>9413.9380822377188</v>
      </c>
      <c r="U32" s="37">
        <f t="shared" ca="1" si="12"/>
        <v>1448.2981664981105</v>
      </c>
      <c r="V32" s="37">
        <f t="shared" si="13"/>
        <v>0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2929992.7467699638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2929992.7467699638</v>
      </c>
      <c r="K33" s="37">
        <f t="shared" ca="1" si="20"/>
        <v>482862.80466769001</v>
      </c>
      <c r="L33" s="37">
        <f t="shared" ca="1" si="21"/>
        <v>3412855.5514376536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3264404.9893715973</v>
      </c>
      <c r="R33" s="37">
        <f t="shared" si="9"/>
        <v>0</v>
      </c>
      <c r="S33" s="37">
        <f t="shared" si="10"/>
        <v>0</v>
      </c>
      <c r="T33" s="37">
        <f t="shared" si="11"/>
        <v>9649.2865342936602</v>
      </c>
      <c r="U33" s="37">
        <f t="shared" ca="1" si="12"/>
        <v>1484.5056206605632</v>
      </c>
      <c r="V33" s="37">
        <f t="shared" si="13"/>
        <v>0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3264404.9893715973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3264404.9893715973</v>
      </c>
      <c r="K34" s="37">
        <f t="shared" ca="1" si="20"/>
        <v>-220347.33678258283</v>
      </c>
      <c r="L34" s="37">
        <f t="shared" ca="1" si="21"/>
        <v>3044057.6525890143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2891895.8264713064</v>
      </c>
      <c r="R34" s="37">
        <f t="shared" si="9"/>
        <v>0</v>
      </c>
      <c r="S34" s="37">
        <f t="shared" si="10"/>
        <v>0</v>
      </c>
      <c r="T34" s="37">
        <f t="shared" si="11"/>
        <v>9890.5186976510013</v>
      </c>
      <c r="U34" s="37">
        <f t="shared" ca="1" si="12"/>
        <v>1521.6182611770771</v>
      </c>
      <c r="V34" s="37">
        <f t="shared" si="13"/>
        <v>0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2891895.8264713064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2891895.8264713064</v>
      </c>
      <c r="K35" s="37">
        <f t="shared" ca="1" si="20"/>
        <v>384043.76575538947</v>
      </c>
      <c r="L35" s="37">
        <f t="shared" ca="1" si="21"/>
        <v>3275939.5922266957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3119973.7204560451</v>
      </c>
      <c r="R35" s="37">
        <f t="shared" si="9"/>
        <v>0</v>
      </c>
      <c r="S35" s="37">
        <f t="shared" si="10"/>
        <v>0</v>
      </c>
      <c r="T35" s="37">
        <f t="shared" si="11"/>
        <v>10137.781665092276</v>
      </c>
      <c r="U35" s="37">
        <f t="shared" ca="1" si="12"/>
        <v>1559.6587177065039</v>
      </c>
      <c r="V35" s="37">
        <f t="shared" si="13"/>
        <v>0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3119973.7204560451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3119973.7204560451</v>
      </c>
      <c r="K36" s="37">
        <f t="shared" ca="1" si="20"/>
        <v>142894.79639688687</v>
      </c>
      <c r="L36" s="37">
        <f t="shared" ca="1" si="21"/>
        <v>3262868.5168529321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3103003.4982880154</v>
      </c>
      <c r="R36" s="37">
        <f t="shared" si="9"/>
        <v>0</v>
      </c>
      <c r="S36" s="37">
        <f t="shared" si="10"/>
        <v>0</v>
      </c>
      <c r="T36" s="37">
        <f t="shared" si="11"/>
        <v>10391.226206719582</v>
      </c>
      <c r="U36" s="37">
        <f t="shared" ca="1" si="12"/>
        <v>1598.6501856491666</v>
      </c>
      <c r="V36" s="37">
        <f t="shared" si="13"/>
        <v>0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3103003.4982880154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3103003.4982880154</v>
      </c>
      <c r="K37" s="37">
        <f t="shared" ca="1" si="20"/>
        <v>280511.51624523656</v>
      </c>
      <c r="L37" s="37">
        <f t="shared" ca="1" si="21"/>
        <v>3383515.014533252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3219653.3705042126</v>
      </c>
      <c r="R37" s="37">
        <f t="shared" si="9"/>
        <v>0</v>
      </c>
      <c r="S37" s="37">
        <f t="shared" si="10"/>
        <v>0</v>
      </c>
      <c r="T37" s="37">
        <f t="shared" si="11"/>
        <v>10651.00686188757</v>
      </c>
      <c r="U37" s="37">
        <f t="shared" ca="1" si="12"/>
        <v>1638.6164402903955</v>
      </c>
      <c r="V37" s="37">
        <f t="shared" si="13"/>
        <v>0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3219653.3705042126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3219653.3705042126</v>
      </c>
      <c r="K38" s="37">
        <f t="shared" ca="1" si="20"/>
        <v>218292.49852018562</v>
      </c>
      <c r="L38" s="37">
        <f t="shared" ca="1" si="21"/>
        <v>3437945.8690243983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3269987.6838946328</v>
      </c>
      <c r="R38" s="37">
        <f t="shared" si="9"/>
        <v>0</v>
      </c>
      <c r="S38" s="37">
        <f t="shared" si="10"/>
        <v>0</v>
      </c>
      <c r="T38" s="37">
        <f t="shared" si="11"/>
        <v>10917.28203343476</v>
      </c>
      <c r="U38" s="37">
        <f t="shared" ca="1" si="12"/>
        <v>1679.5818512976552</v>
      </c>
      <c r="V38" s="37">
        <f t="shared" si="13"/>
        <v>0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3269987.6838946328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3269987.6838946328</v>
      </c>
      <c r="K39" s="37">
        <f t="shared" ca="1" si="20"/>
        <v>174290.34355158394</v>
      </c>
      <c r="L39" s="37">
        <f t="shared" ca="1" si="21"/>
        <v>3444278.0274462169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3272120.8876882074</v>
      </c>
      <c r="R39" s="37">
        <f t="shared" si="9"/>
        <v>0</v>
      </c>
      <c r="S39" s="37">
        <f t="shared" si="10"/>
        <v>0</v>
      </c>
      <c r="T39" s="37">
        <f t="shared" si="11"/>
        <v>11190.214084270629</v>
      </c>
      <c r="U39" s="37">
        <f t="shared" ca="1" si="12"/>
        <v>1721.5713975800966</v>
      </c>
      <c r="V39" s="37">
        <f t="shared" si="13"/>
        <v>0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3272120.8876882074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3272120.8876882074</v>
      </c>
      <c r="K40" s="37">
        <f t="shared" ca="1" si="20"/>
        <v>242791.36986646499</v>
      </c>
      <c r="L40" s="37">
        <f t="shared" ca="1" si="21"/>
        <v>3514912.2575546727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3338451.1893027127</v>
      </c>
      <c r="R40" s="37">
        <f t="shared" si="9"/>
        <v>0</v>
      </c>
      <c r="S40" s="37">
        <f t="shared" si="10"/>
        <v>0</v>
      </c>
      <c r="T40" s="37">
        <f t="shared" si="11"/>
        <v>11469.969436377394</v>
      </c>
      <c r="U40" s="37">
        <f t="shared" ca="1" si="12"/>
        <v>1764.6106825195991</v>
      </c>
      <c r="V40" s="37">
        <f t="shared" si="13"/>
        <v>0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3338451.1893027127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3338451.1893027127</v>
      </c>
      <c r="K41" s="37">
        <f t="shared" ca="1" si="20"/>
        <v>216999.32730467632</v>
      </c>
      <c r="L41" s="37">
        <f t="shared" ca="1" si="21"/>
        <v>3555450.5166073889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3374577.9216491301</v>
      </c>
      <c r="R41" s="37">
        <f t="shared" si="9"/>
        <v>0</v>
      </c>
      <c r="S41" s="37">
        <f t="shared" si="10"/>
        <v>0</v>
      </c>
      <c r="T41" s="37">
        <f t="shared" si="11"/>
        <v>11756.718672286828</v>
      </c>
      <c r="U41" s="37">
        <f t="shared" ca="1" si="12"/>
        <v>1808.725949582589</v>
      </c>
      <c r="V41" s="37">
        <f t="shared" si="13"/>
        <v>0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3374577.9216491301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3374577.9216491301</v>
      </c>
      <c r="K42" s="37">
        <f t="shared" ca="1" si="20"/>
        <v>-118110.22725771957</v>
      </c>
      <c r="L42" s="37">
        <f t="shared" ca="1" si="21"/>
        <v>3256467.6943914103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3071073.2845591949</v>
      </c>
      <c r="R42" s="37">
        <f t="shared" si="9"/>
        <v>0</v>
      </c>
      <c r="S42" s="37">
        <f t="shared" si="10"/>
        <v>0</v>
      </c>
      <c r="T42" s="37">
        <f t="shared" si="11"/>
        <v>12050.636639093997</v>
      </c>
      <c r="U42" s="37">
        <f t="shared" ca="1" si="12"/>
        <v>1853.9440983221534</v>
      </c>
      <c r="V42" s="37">
        <f t="shared" si="13"/>
        <v>0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3071073.2845591949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3071073.2845591949</v>
      </c>
      <c r="K43" s="37">
        <f t="shared" ca="1" si="20"/>
        <v>245685.86276473559</v>
      </c>
      <c r="L43" s="37">
        <f t="shared" ca="1" si="21"/>
        <v>3316759.1473239306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3126729.87724591</v>
      </c>
      <c r="R43" s="37">
        <f t="shared" si="9"/>
        <v>0</v>
      </c>
      <c r="S43" s="37">
        <f t="shared" si="10"/>
        <v>0</v>
      </c>
      <c r="T43" s="37">
        <f t="shared" si="11"/>
        <v>12351.902555071347</v>
      </c>
      <c r="U43" s="37">
        <f t="shared" ca="1" si="12"/>
        <v>1900.292700780207</v>
      </c>
      <c r="V43" s="37">
        <f t="shared" si="13"/>
        <v>0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3126729.87724591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3126729.87724591</v>
      </c>
      <c r="K44" s="37">
        <f t="shared" ca="1" si="20"/>
        <v>169468.75934672833</v>
      </c>
      <c r="L44" s="37">
        <f t="shared" ca="1" si="21"/>
        <v>3296198.6365926382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3101418.6347626671</v>
      </c>
      <c r="R44" s="37">
        <f t="shared" si="9"/>
        <v>0</v>
      </c>
      <c r="S44" s="37">
        <f t="shared" si="10"/>
        <v>0</v>
      </c>
      <c r="T44" s="37">
        <f t="shared" si="11"/>
        <v>12660.700118948129</v>
      </c>
      <c r="U44" s="37">
        <f t="shared" ca="1" si="12"/>
        <v>1947.8000182997121</v>
      </c>
      <c r="V44" s="37">
        <f t="shared" si="13"/>
        <v>0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3101418.6347626671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3101418.6347626671</v>
      </c>
      <c r="K45" s="37">
        <f t="shared" ca="1" si="20"/>
        <v>245322.21400972697</v>
      </c>
      <c r="L45" s="37">
        <f t="shared" ca="1" si="21"/>
        <v>3346740.848772394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3147091.3468966736</v>
      </c>
      <c r="R45" s="37">
        <f t="shared" si="9"/>
        <v>0</v>
      </c>
      <c r="S45" s="37">
        <f t="shared" si="10"/>
        <v>0</v>
      </c>
      <c r="T45" s="37">
        <f t="shared" si="11"/>
        <v>12977.217621921831</v>
      </c>
      <c r="U45" s="37">
        <f t="shared" ca="1" si="12"/>
        <v>1996.4950187572049</v>
      </c>
      <c r="V45" s="37">
        <f t="shared" si="13"/>
        <v>0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3147091.3468966736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3147091.3468966736</v>
      </c>
      <c r="K46" s="37">
        <f t="shared" ca="1" si="20"/>
        <v>118645.34377800458</v>
      </c>
      <c r="L46" s="37">
        <f t="shared" ca="1" si="21"/>
        <v>3265736.690674678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3061095.9512520647</v>
      </c>
      <c r="R46" s="37">
        <f t="shared" si="9"/>
        <v>0</v>
      </c>
      <c r="S46" s="37">
        <f t="shared" si="10"/>
        <v>0</v>
      </c>
      <c r="T46" s="37">
        <f t="shared" si="11"/>
        <v>13301.648062469878</v>
      </c>
      <c r="U46" s="37">
        <f t="shared" ca="1" si="12"/>
        <v>2046.4073942261352</v>
      </c>
      <c r="V46" s="37">
        <f t="shared" si="13"/>
        <v>0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3061095.9512520647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3061095.9512520647</v>
      </c>
      <c r="K47" s="37">
        <f t="shared" ca="1" si="20"/>
        <v>281314.71792006475</v>
      </c>
      <c r="L47" s="37">
        <f t="shared" ca="1" si="21"/>
        <v>3342410.6691721296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3342410.6691721296</v>
      </c>
      <c r="R47" s="37">
        <f t="shared" si="9"/>
        <v>0</v>
      </c>
      <c r="S47" s="37">
        <f t="shared" si="10"/>
        <v>0</v>
      </c>
      <c r="T47" s="37">
        <f t="shared" si="11"/>
        <v>13634.189264031622</v>
      </c>
      <c r="U47" s="37">
        <f t="shared" ca="1" si="12"/>
        <v>2097.5675790817882</v>
      </c>
      <c r="V47" s="37">
        <f t="shared" si="13"/>
        <v>0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3342410.6691721296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3342410.6691721296</v>
      </c>
      <c r="K48" s="37">
        <f t="shared" ca="1" si="20"/>
        <v>112639.23955110076</v>
      </c>
      <c r="L48" s="37">
        <f t="shared" ca="1" si="21"/>
        <v>3455049.9087232305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3455049.9087232305</v>
      </c>
      <c r="R48" s="37">
        <f t="shared" si="9"/>
        <v>0</v>
      </c>
      <c r="S48" s="37">
        <f t="shared" si="10"/>
        <v>0</v>
      </c>
      <c r="T48" s="37">
        <f t="shared" si="11"/>
        <v>13975.043995632417</v>
      </c>
      <c r="U48" s="37">
        <f t="shared" ca="1" si="12"/>
        <v>2150.0067685588333</v>
      </c>
      <c r="V48" s="37">
        <f t="shared" si="13"/>
        <v>0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3455049.9087232305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3455049.9087232305</v>
      </c>
      <c r="K49" s="37">
        <f t="shared" ca="1" si="20"/>
        <v>155477.24589254535</v>
      </c>
      <c r="L49" s="37">
        <f t="shared" ca="1" si="21"/>
        <v>3610527.1546157757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3610527.1546157757</v>
      </c>
      <c r="R49" s="37">
        <f t="shared" si="9"/>
        <v>0</v>
      </c>
      <c r="S49" s="37">
        <f t="shared" si="10"/>
        <v>0</v>
      </c>
      <c r="T49" s="37">
        <f t="shared" si="11"/>
        <v>14324.420095523225</v>
      </c>
      <c r="U49" s="37">
        <f t="shared" ca="1" si="12"/>
        <v>2203.7569377728037</v>
      </c>
      <c r="V49" s="37">
        <f t="shared" si="13"/>
        <v>0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3610527.1546157757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3610527.1546157757</v>
      </c>
      <c r="K50" s="37">
        <f t="shared" ca="1" si="20"/>
        <v>397157.98700773536</v>
      </c>
      <c r="L50" s="37">
        <f t="shared" ca="1" si="21"/>
        <v>4007685.141623511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4007685.141623511</v>
      </c>
      <c r="R50" s="37">
        <f t="shared" si="9"/>
        <v>0</v>
      </c>
      <c r="S50" s="37">
        <f t="shared" si="10"/>
        <v>0</v>
      </c>
      <c r="T50" s="37">
        <f t="shared" si="11"/>
        <v>14682.530597911304</v>
      </c>
      <c r="U50" s="37">
        <f t="shared" ca="1" si="12"/>
        <v>2258.8508612171236</v>
      </c>
      <c r="V50" s="37">
        <f t="shared" si="13"/>
        <v>0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4007685.141623511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4007685.141623511</v>
      </c>
      <c r="K51" s="37">
        <f t="shared" ca="1" si="20"/>
        <v>350672.44989205716</v>
      </c>
      <c r="L51" s="37">
        <f t="shared" ca="1" si="21"/>
        <v>4358357.5915155681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4358357.5915155681</v>
      </c>
      <c r="R51" s="37">
        <f t="shared" si="9"/>
        <v>0</v>
      </c>
      <c r="S51" s="37">
        <f t="shared" si="10"/>
        <v>0</v>
      </c>
      <c r="T51" s="37">
        <f t="shared" si="11"/>
        <v>15049.593862859087</v>
      </c>
      <c r="U51" s="37">
        <f t="shared" ca="1" si="12"/>
        <v>2315.3221327475517</v>
      </c>
      <c r="V51" s="37">
        <f t="shared" si="13"/>
        <v>0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4358357.5915155681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4358357.5915155681</v>
      </c>
      <c r="K52" s="37">
        <f t="shared" ca="1" si="20"/>
        <v>-203535.29952377704</v>
      </c>
      <c r="L52" s="37">
        <f t="shared" ca="1" si="21"/>
        <v>4154822.2919917912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4154822.2919917912</v>
      </c>
      <c r="R52" s="37">
        <f t="shared" si="9"/>
        <v>0</v>
      </c>
      <c r="S52" s="37">
        <f t="shared" si="10"/>
        <v>0</v>
      </c>
      <c r="T52" s="37">
        <f t="shared" si="11"/>
        <v>15425.833709430561</v>
      </c>
      <c r="U52" s="37">
        <f t="shared" ca="1" si="12"/>
        <v>2373.20518606624</v>
      </c>
      <c r="V52" s="37">
        <f t="shared" si="13"/>
        <v>0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4154822.2919917912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4154822.2919917912</v>
      </c>
      <c r="K53" s="37">
        <f t="shared" ca="1" si="20"/>
        <v>-294161.41827301885</v>
      </c>
      <c r="L53" s="37">
        <f t="shared" ca="1" si="21"/>
        <v>3860660.8737187725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3860660.8737187725</v>
      </c>
      <c r="R53" s="37">
        <f t="shared" si="9"/>
        <v>0</v>
      </c>
      <c r="S53" s="37">
        <f t="shared" si="10"/>
        <v>0</v>
      </c>
      <c r="T53" s="37">
        <f t="shared" si="11"/>
        <v>15811.479552166327</v>
      </c>
      <c r="U53" s="37">
        <f t="shared" ca="1" si="12"/>
        <v>2432.5353157178965</v>
      </c>
      <c r="V53" s="37">
        <f t="shared" si="13"/>
        <v>0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3860660.8737187725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3860660.8737187725</v>
      </c>
      <c r="K54" s="37">
        <f t="shared" ca="1" si="20"/>
        <v>-520417.08577729057</v>
      </c>
      <c r="L54" s="37">
        <f t="shared" ca="1" si="21"/>
        <v>3340243.7879414819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3340243.7879414819</v>
      </c>
      <c r="R54" s="37">
        <f t="shared" si="9"/>
        <v>0</v>
      </c>
      <c r="S54" s="37">
        <f t="shared" si="10"/>
        <v>0</v>
      </c>
      <c r="T54" s="37">
        <f t="shared" si="11"/>
        <v>16206.766540970482</v>
      </c>
      <c r="U54" s="37">
        <f t="shared" ca="1" si="12"/>
        <v>2493.3486986108437</v>
      </c>
      <c r="V54" s="37">
        <f t="shared" si="13"/>
        <v>0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3340243.7879414819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58" priority="1" operator="lessThan">
      <formula>0</formula>
    </cfRule>
  </conditionalFormatting>
  <dataValidations count="2">
    <dataValidation type="list" allowBlank="1" showInputMessage="1" showErrorMessage="1" sqref="E2" xr:uid="{3F884B77-05ED-F942-8827-D79972A08437}">
      <formula1>"Qualified, Non-Qualified"</formula1>
    </dataValidation>
    <dataValidation type="list" allowBlank="1" showInputMessage="1" showErrorMessage="1" sqref="E5 H2" xr:uid="{AD7C4771-839C-874E-A9AB-9A948A80719E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442CFEE-05FD-B040-B33A-6424ACD731FB}">
          <x14:formula1>
            <xm:f>Scenarios!A3:A100</xm:f>
          </x14:formula1>
          <xm:sqref>A14</xm:sqref>
        </x14:dataValidation>
        <x14:dataValidation type="list" allowBlank="1" showInputMessage="1" showErrorMessage="1" xr:uid="{D444E688-E4A8-7D47-B8F6-FE23B7E7DD5D}">
          <x14:formula1>
            <xm:f>Tables!$B$20:$B$36</xm:f>
          </x14:formula1>
          <xm:sqref>E3:E4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EAF70-1A45-2A40-8C7F-E419BD8DEA9E}">
  <sheetPr codeName="Sheet13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None</v>
      </c>
      <c r="J2" s="129" t="s">
        <v>70</v>
      </c>
      <c r="K2" s="57">
        <f>Tables!B3</f>
        <v>22500</v>
      </c>
      <c r="M2" s="130" t="s">
        <v>55</v>
      </c>
      <c r="N2" s="35" t="str">
        <f>E3</f>
        <v>Roth IRA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Roth IRA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1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>Roth</v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6500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Monthly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158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Roth IRA with Monthly / None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6500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0</v>
      </c>
      <c r="W17" s="37">
        <f>MIN(R17,T17)</f>
        <v>6500</v>
      </c>
      <c r="X17" s="37">
        <f ca="1">MIN(U17,R17-W17)</f>
        <v>1000</v>
      </c>
      <c r="Y17" s="37">
        <f>MIN(S17,V17)</f>
        <v>0</v>
      </c>
      <c r="Z17" s="37">
        <f ca="1">W17+X17+Y17</f>
        <v>7500</v>
      </c>
      <c r="AA17" s="111">
        <f ca="1">Q17+Z17</f>
        <v>2189900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2189900</v>
      </c>
      <c r="K18" s="37">
        <f ca="1">J18*E18</f>
        <v>104896.20999999999</v>
      </c>
      <c r="L18" s="37">
        <f ca="1">J18+K18</f>
        <v>2294796.21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2294796.21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6662.4999999999991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0</v>
      </c>
      <c r="W18" s="37">
        <f t="shared" ref="W18:W54" si="14">MIN(R18,T18)</f>
        <v>6662.4999999999991</v>
      </c>
      <c r="X18" s="37">
        <f t="shared" ref="X18:X54" ca="1" si="15">MIN(U18,R18-W18)</f>
        <v>1025</v>
      </c>
      <c r="Y18" s="37">
        <f t="shared" ref="Y18:Y54" si="16">MIN(S18,V18)</f>
        <v>0</v>
      </c>
      <c r="Z18" s="37">
        <f t="shared" ref="Z18:Z54" ca="1" si="17">W18+X18+Y18</f>
        <v>7687.4999999999991</v>
      </c>
      <c r="AA18" s="111">
        <f t="shared" ref="AA18:AA54" ca="1" si="18">Q18+W18+X18+Y18</f>
        <v>2302483.71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2302483.71</v>
      </c>
      <c r="K19" s="37">
        <f ca="1">J19*E19</f>
        <v>49042.903022999999</v>
      </c>
      <c r="L19" s="37">
        <f ca="1">J19+K19</f>
        <v>2351526.6130229998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2351526.6130229998</v>
      </c>
      <c r="R19" s="37">
        <f t="shared" si="9"/>
        <v>24000</v>
      </c>
      <c r="S19" s="37">
        <f t="shared" si="10"/>
        <v>0</v>
      </c>
      <c r="T19" s="37">
        <f t="shared" si="11"/>
        <v>6829.0624999999991</v>
      </c>
      <c r="U19" s="37">
        <f t="shared" ca="1" si="12"/>
        <v>1050.625</v>
      </c>
      <c r="V19" s="37">
        <f t="shared" si="13"/>
        <v>0</v>
      </c>
      <c r="W19" s="37">
        <f t="shared" si="14"/>
        <v>6829.0624999999991</v>
      </c>
      <c r="X19" s="37">
        <f t="shared" ca="1" si="15"/>
        <v>1050.625</v>
      </c>
      <c r="Y19" s="37">
        <f t="shared" si="16"/>
        <v>0</v>
      </c>
      <c r="Z19" s="37">
        <f t="shared" ca="1" si="17"/>
        <v>7879.6874999999991</v>
      </c>
      <c r="AA19" s="111">
        <f t="shared" ca="1" si="18"/>
        <v>2359406.3005229998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2359406.3005229998</v>
      </c>
      <c r="K20" s="37">
        <f ca="1">J20*E20</f>
        <v>259534.69305752998</v>
      </c>
      <c r="L20" s="37">
        <f ca="1">J20+K20</f>
        <v>2618940.9935805299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2618940.9935805299</v>
      </c>
      <c r="R20" s="37">
        <f t="shared" si="9"/>
        <v>24000</v>
      </c>
      <c r="S20" s="37">
        <f t="shared" si="10"/>
        <v>0</v>
      </c>
      <c r="T20" s="37">
        <f t="shared" si="11"/>
        <v>6999.7890624999991</v>
      </c>
      <c r="U20" s="37">
        <f t="shared" ca="1" si="12"/>
        <v>1076.8906249999998</v>
      </c>
      <c r="V20" s="37">
        <f t="shared" si="13"/>
        <v>0</v>
      </c>
      <c r="W20" s="37">
        <f t="shared" si="14"/>
        <v>6999.7890624999991</v>
      </c>
      <c r="X20" s="37">
        <f t="shared" ca="1" si="15"/>
        <v>1076.8906249999998</v>
      </c>
      <c r="Y20" s="37">
        <f t="shared" si="16"/>
        <v>0</v>
      </c>
      <c r="Z20" s="37">
        <f t="shared" ca="1" si="17"/>
        <v>8076.6796874999991</v>
      </c>
      <c r="AA20" s="111">
        <f t="shared" ca="1" si="18"/>
        <v>2627017.6732680299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2627017.6732680299</v>
      </c>
      <c r="K21" s="37">
        <f ca="1">J21*E21</f>
        <v>210686.81739609598</v>
      </c>
      <c r="L21" s="37">
        <f ca="1">J21+K21</f>
        <v>2837704.4906641259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2727323.2016016259</v>
      </c>
      <c r="R21" s="37">
        <f t="shared" si="9"/>
        <v>0</v>
      </c>
      <c r="S21" s="37">
        <f t="shared" si="10"/>
        <v>0</v>
      </c>
      <c r="T21" s="37">
        <f t="shared" si="11"/>
        <v>7174.7837890624987</v>
      </c>
      <c r="U21" s="37">
        <f t="shared" ca="1" si="12"/>
        <v>1103.8128906249997</v>
      </c>
      <c r="V21" s="37">
        <f t="shared" si="13"/>
        <v>0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2727323.2016016259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2727323.2016016259</v>
      </c>
      <c r="K22" s="37">
        <f t="shared" ref="K22:K54" ca="1" si="20">J22*E22</f>
        <v>223095.03789101299</v>
      </c>
      <c r="L22" s="37">
        <f t="shared" ref="L22:L54" ca="1" si="21">J22+K22</f>
        <v>2950418.239492639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2837277.4182035765</v>
      </c>
      <c r="R22" s="37">
        <f t="shared" si="9"/>
        <v>0</v>
      </c>
      <c r="S22" s="37">
        <f t="shared" si="10"/>
        <v>0</v>
      </c>
      <c r="T22" s="37">
        <f t="shared" si="11"/>
        <v>7354.1533837890602</v>
      </c>
      <c r="U22" s="37">
        <f t="shared" ca="1" si="12"/>
        <v>1131.4082128906246</v>
      </c>
      <c r="V22" s="37">
        <f t="shared" si="13"/>
        <v>0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2837277.4182035765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2837277.4182035765</v>
      </c>
      <c r="K23" s="37">
        <f t="shared" ca="1" si="20"/>
        <v>285997.5637549205</v>
      </c>
      <c r="L23" s="37">
        <f t="shared" ca="1" si="21"/>
        <v>3123274.9819584968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3007305.6401372077</v>
      </c>
      <c r="R23" s="37">
        <f t="shared" si="9"/>
        <v>0</v>
      </c>
      <c r="S23" s="37">
        <f t="shared" si="10"/>
        <v>0</v>
      </c>
      <c r="T23" s="37">
        <f t="shared" si="11"/>
        <v>7538.0072183837865</v>
      </c>
      <c r="U23" s="37">
        <f t="shared" ca="1" si="12"/>
        <v>1159.6934182128903</v>
      </c>
      <c r="V23" s="37">
        <f t="shared" si="13"/>
        <v>0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3007305.6401372077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3007305.6401372077</v>
      </c>
      <c r="K24" s="37">
        <f t="shared" ca="1" si="20"/>
        <v>-147959.43749475063</v>
      </c>
      <c r="L24" s="37">
        <f t="shared" ca="1" si="21"/>
        <v>2859346.2026424571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2740477.627275636</v>
      </c>
      <c r="R24" s="37">
        <f t="shared" si="9"/>
        <v>0</v>
      </c>
      <c r="S24" s="37">
        <f t="shared" si="10"/>
        <v>0</v>
      </c>
      <c r="T24" s="37">
        <f t="shared" si="11"/>
        <v>7726.4573988433813</v>
      </c>
      <c r="U24" s="37">
        <f t="shared" ca="1" si="12"/>
        <v>1188.6857536682126</v>
      </c>
      <c r="V24" s="37">
        <f t="shared" si="13"/>
        <v>0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2740477.627275636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2740477.627275636</v>
      </c>
      <c r="K25" s="37">
        <f t="shared" ca="1" si="20"/>
        <v>33707.874815490322</v>
      </c>
      <c r="L25" s="37">
        <f t="shared" ca="1" si="21"/>
        <v>2774185.5020911261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2652345.2123401342</v>
      </c>
      <c r="R25" s="37">
        <f t="shared" si="9"/>
        <v>0</v>
      </c>
      <c r="S25" s="37">
        <f t="shared" si="10"/>
        <v>0</v>
      </c>
      <c r="T25" s="37">
        <f t="shared" si="11"/>
        <v>7919.6188338144648</v>
      </c>
      <c r="U25" s="37">
        <f t="shared" ca="1" si="12"/>
        <v>1218.4028975099177</v>
      </c>
      <c r="V25" s="37">
        <f t="shared" si="13"/>
        <v>0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2652345.2123401342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2652345.2123401342</v>
      </c>
      <c r="K26" s="37">
        <f t="shared" ca="1" si="20"/>
        <v>170015.3281110026</v>
      </c>
      <c r="L26" s="37">
        <f t="shared" ca="1" si="21"/>
        <v>2822360.5404511369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2697474.2434563702</v>
      </c>
      <c r="R26" s="37">
        <f t="shared" si="9"/>
        <v>0</v>
      </c>
      <c r="S26" s="37">
        <f t="shared" si="10"/>
        <v>0</v>
      </c>
      <c r="T26" s="37">
        <f t="shared" si="11"/>
        <v>8117.6093046598253</v>
      </c>
      <c r="U26" s="37">
        <f t="shared" ca="1" si="12"/>
        <v>1248.8629699476655</v>
      </c>
      <c r="V26" s="37">
        <f t="shared" si="13"/>
        <v>0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2697474.2434563702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2697474.2434563702</v>
      </c>
      <c r="K27" s="37">
        <f t="shared" ca="1" si="20"/>
        <v>288899.49147417722</v>
      </c>
      <c r="L27" s="37">
        <f t="shared" ca="1" si="21"/>
        <v>2986373.7349305474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2858365.2805109117</v>
      </c>
      <c r="R27" s="37">
        <f t="shared" si="9"/>
        <v>0</v>
      </c>
      <c r="S27" s="37">
        <f t="shared" si="10"/>
        <v>0</v>
      </c>
      <c r="T27" s="37">
        <f t="shared" si="11"/>
        <v>8320.5495372763216</v>
      </c>
      <c r="U27" s="37">
        <f t="shared" ca="1" si="12"/>
        <v>1280.084544196357</v>
      </c>
      <c r="V27" s="37">
        <f t="shared" si="13"/>
        <v>0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2858365.2805109117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2858365.2805109117</v>
      </c>
      <c r="K28" s="37">
        <f t="shared" ca="1" si="20"/>
        <v>186079.57976126036</v>
      </c>
      <c r="L28" s="37">
        <f t="shared" ca="1" si="21"/>
        <v>3044444.8602721719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2913236.1944920453</v>
      </c>
      <c r="R28" s="37">
        <f t="shared" si="9"/>
        <v>0</v>
      </c>
      <c r="S28" s="37">
        <f t="shared" si="10"/>
        <v>0</v>
      </c>
      <c r="T28" s="37">
        <f t="shared" si="11"/>
        <v>8528.5632757082294</v>
      </c>
      <c r="U28" s="37">
        <f t="shared" ca="1" si="12"/>
        <v>1312.086657801266</v>
      </c>
      <c r="V28" s="37">
        <f t="shared" si="13"/>
        <v>0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2913236.1944920453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2913236.1944920453</v>
      </c>
      <c r="K29" s="37">
        <f t="shared" ca="1" si="20"/>
        <v>233058.89555936362</v>
      </c>
      <c r="L29" s="37">
        <f t="shared" ca="1" si="21"/>
        <v>3146295.0900514089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3011806.2076267791</v>
      </c>
      <c r="R29" s="37">
        <f t="shared" si="9"/>
        <v>0</v>
      </c>
      <c r="S29" s="37">
        <f t="shared" si="10"/>
        <v>0</v>
      </c>
      <c r="T29" s="37">
        <f t="shared" si="11"/>
        <v>8741.7773576009331</v>
      </c>
      <c r="U29" s="37">
        <f t="shared" ca="1" si="12"/>
        <v>1344.8888242462974</v>
      </c>
      <c r="V29" s="37">
        <f t="shared" si="13"/>
        <v>0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3011806.2076267791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3011806.2076267791</v>
      </c>
      <c r="K30" s="37">
        <f t="shared" ca="1" si="20"/>
        <v>93667.173057192835</v>
      </c>
      <c r="L30" s="37">
        <f t="shared" ca="1" si="21"/>
        <v>3105473.380683972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2967622.2761987266</v>
      </c>
      <c r="R30" s="37">
        <f t="shared" si="9"/>
        <v>0</v>
      </c>
      <c r="S30" s="37">
        <f t="shared" si="10"/>
        <v>0</v>
      </c>
      <c r="T30" s="37">
        <f t="shared" si="11"/>
        <v>8960.3217915409568</v>
      </c>
      <c r="U30" s="37">
        <f t="shared" ca="1" si="12"/>
        <v>1378.5110448524549</v>
      </c>
      <c r="V30" s="37">
        <f t="shared" si="13"/>
        <v>0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2967622.2761987266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2967622.2761987266</v>
      </c>
      <c r="K31" s="37">
        <f t="shared" ca="1" si="20"/>
        <v>167077.13414998833</v>
      </c>
      <c r="L31" s="37">
        <f t="shared" ca="1" si="21"/>
        <v>3134699.4103487148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2993402.0282513383</v>
      </c>
      <c r="R31" s="37">
        <f t="shared" si="9"/>
        <v>0</v>
      </c>
      <c r="S31" s="37">
        <f t="shared" si="10"/>
        <v>0</v>
      </c>
      <c r="T31" s="37">
        <f t="shared" si="11"/>
        <v>9184.3298363294798</v>
      </c>
      <c r="U31" s="37">
        <f t="shared" ca="1" si="12"/>
        <v>1412.9738209737661</v>
      </c>
      <c r="V31" s="37">
        <f t="shared" si="13"/>
        <v>0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2993402.0282513383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2993402.0282513383</v>
      </c>
      <c r="K32" s="37">
        <f t="shared" ca="1" si="20"/>
        <v>81420.5351684364</v>
      </c>
      <c r="L32" s="37">
        <f t="shared" ca="1" si="21"/>
        <v>3074822.5634197746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2929992.7467699638</v>
      </c>
      <c r="R32" s="37">
        <f t="shared" si="9"/>
        <v>0</v>
      </c>
      <c r="S32" s="37">
        <f t="shared" si="10"/>
        <v>0</v>
      </c>
      <c r="T32" s="37">
        <f t="shared" si="11"/>
        <v>9413.9380822377188</v>
      </c>
      <c r="U32" s="37">
        <f t="shared" ca="1" si="12"/>
        <v>1448.2981664981105</v>
      </c>
      <c r="V32" s="37">
        <f t="shared" si="13"/>
        <v>0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2929992.7467699638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2929992.7467699638</v>
      </c>
      <c r="K33" s="37">
        <f t="shared" ca="1" si="20"/>
        <v>482862.80466769001</v>
      </c>
      <c r="L33" s="37">
        <f t="shared" ca="1" si="21"/>
        <v>3412855.5514376536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3264404.9893715973</v>
      </c>
      <c r="R33" s="37">
        <f t="shared" si="9"/>
        <v>0</v>
      </c>
      <c r="S33" s="37">
        <f t="shared" si="10"/>
        <v>0</v>
      </c>
      <c r="T33" s="37">
        <f t="shared" si="11"/>
        <v>9649.2865342936602</v>
      </c>
      <c r="U33" s="37">
        <f t="shared" ca="1" si="12"/>
        <v>1484.5056206605632</v>
      </c>
      <c r="V33" s="37">
        <f t="shared" si="13"/>
        <v>0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3264404.9893715973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3264404.9893715973</v>
      </c>
      <c r="K34" s="37">
        <f t="shared" ca="1" si="20"/>
        <v>-220347.33678258283</v>
      </c>
      <c r="L34" s="37">
        <f t="shared" ca="1" si="21"/>
        <v>3044057.6525890143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2891895.8264713064</v>
      </c>
      <c r="R34" s="37">
        <f t="shared" si="9"/>
        <v>0</v>
      </c>
      <c r="S34" s="37">
        <f t="shared" si="10"/>
        <v>0</v>
      </c>
      <c r="T34" s="37">
        <f t="shared" si="11"/>
        <v>9890.5186976510013</v>
      </c>
      <c r="U34" s="37">
        <f t="shared" ca="1" si="12"/>
        <v>1521.6182611770771</v>
      </c>
      <c r="V34" s="37">
        <f t="shared" si="13"/>
        <v>0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2891895.8264713064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2891895.8264713064</v>
      </c>
      <c r="K35" s="37">
        <f t="shared" ca="1" si="20"/>
        <v>384043.76575538947</v>
      </c>
      <c r="L35" s="37">
        <f t="shared" ca="1" si="21"/>
        <v>3275939.5922266957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3119973.7204560451</v>
      </c>
      <c r="R35" s="37">
        <f t="shared" si="9"/>
        <v>0</v>
      </c>
      <c r="S35" s="37">
        <f t="shared" si="10"/>
        <v>0</v>
      </c>
      <c r="T35" s="37">
        <f t="shared" si="11"/>
        <v>10137.781665092276</v>
      </c>
      <c r="U35" s="37">
        <f t="shared" ca="1" si="12"/>
        <v>1559.6587177065039</v>
      </c>
      <c r="V35" s="37">
        <f t="shared" si="13"/>
        <v>0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3119973.7204560451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3119973.7204560451</v>
      </c>
      <c r="K36" s="37">
        <f t="shared" ca="1" si="20"/>
        <v>142894.79639688687</v>
      </c>
      <c r="L36" s="37">
        <f t="shared" ca="1" si="21"/>
        <v>3262868.5168529321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3103003.4982880154</v>
      </c>
      <c r="R36" s="37">
        <f t="shared" si="9"/>
        <v>0</v>
      </c>
      <c r="S36" s="37">
        <f t="shared" si="10"/>
        <v>0</v>
      </c>
      <c r="T36" s="37">
        <f t="shared" si="11"/>
        <v>10391.226206719582</v>
      </c>
      <c r="U36" s="37">
        <f t="shared" ca="1" si="12"/>
        <v>1598.6501856491666</v>
      </c>
      <c r="V36" s="37">
        <f t="shared" si="13"/>
        <v>0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3103003.4982880154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3103003.4982880154</v>
      </c>
      <c r="K37" s="37">
        <f t="shared" ca="1" si="20"/>
        <v>280511.51624523656</v>
      </c>
      <c r="L37" s="37">
        <f t="shared" ca="1" si="21"/>
        <v>3383515.014533252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3219653.3705042126</v>
      </c>
      <c r="R37" s="37">
        <f t="shared" si="9"/>
        <v>0</v>
      </c>
      <c r="S37" s="37">
        <f t="shared" si="10"/>
        <v>0</v>
      </c>
      <c r="T37" s="37">
        <f t="shared" si="11"/>
        <v>10651.00686188757</v>
      </c>
      <c r="U37" s="37">
        <f t="shared" ca="1" si="12"/>
        <v>1638.6164402903955</v>
      </c>
      <c r="V37" s="37">
        <f t="shared" si="13"/>
        <v>0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3219653.3705042126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3219653.3705042126</v>
      </c>
      <c r="K38" s="37">
        <f t="shared" ca="1" si="20"/>
        <v>218292.49852018562</v>
      </c>
      <c r="L38" s="37">
        <f t="shared" ca="1" si="21"/>
        <v>3437945.8690243983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3269987.6838946328</v>
      </c>
      <c r="R38" s="37">
        <f t="shared" si="9"/>
        <v>0</v>
      </c>
      <c r="S38" s="37">
        <f t="shared" si="10"/>
        <v>0</v>
      </c>
      <c r="T38" s="37">
        <f t="shared" si="11"/>
        <v>10917.28203343476</v>
      </c>
      <c r="U38" s="37">
        <f t="shared" ca="1" si="12"/>
        <v>1679.5818512976552</v>
      </c>
      <c r="V38" s="37">
        <f t="shared" si="13"/>
        <v>0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3269987.6838946328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3269987.6838946328</v>
      </c>
      <c r="K39" s="37">
        <f t="shared" ca="1" si="20"/>
        <v>174290.34355158394</v>
      </c>
      <c r="L39" s="37">
        <f t="shared" ca="1" si="21"/>
        <v>3444278.0274462169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3272120.8876882074</v>
      </c>
      <c r="R39" s="37">
        <f t="shared" si="9"/>
        <v>0</v>
      </c>
      <c r="S39" s="37">
        <f t="shared" si="10"/>
        <v>0</v>
      </c>
      <c r="T39" s="37">
        <f t="shared" si="11"/>
        <v>11190.214084270629</v>
      </c>
      <c r="U39" s="37">
        <f t="shared" ca="1" si="12"/>
        <v>1721.5713975800966</v>
      </c>
      <c r="V39" s="37">
        <f t="shared" si="13"/>
        <v>0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3272120.8876882074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3272120.8876882074</v>
      </c>
      <c r="K40" s="37">
        <f t="shared" ca="1" si="20"/>
        <v>242791.36986646499</v>
      </c>
      <c r="L40" s="37">
        <f t="shared" ca="1" si="21"/>
        <v>3514912.2575546727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3338451.1893027127</v>
      </c>
      <c r="R40" s="37">
        <f t="shared" si="9"/>
        <v>0</v>
      </c>
      <c r="S40" s="37">
        <f t="shared" si="10"/>
        <v>0</v>
      </c>
      <c r="T40" s="37">
        <f t="shared" si="11"/>
        <v>11469.969436377394</v>
      </c>
      <c r="U40" s="37">
        <f t="shared" ca="1" si="12"/>
        <v>1764.6106825195991</v>
      </c>
      <c r="V40" s="37">
        <f t="shared" si="13"/>
        <v>0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3338451.1893027127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3338451.1893027127</v>
      </c>
      <c r="K41" s="37">
        <f t="shared" ca="1" si="20"/>
        <v>216999.32730467632</v>
      </c>
      <c r="L41" s="37">
        <f t="shared" ca="1" si="21"/>
        <v>3555450.5166073889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3374577.9216491301</v>
      </c>
      <c r="R41" s="37">
        <f t="shared" si="9"/>
        <v>0</v>
      </c>
      <c r="S41" s="37">
        <f t="shared" si="10"/>
        <v>0</v>
      </c>
      <c r="T41" s="37">
        <f t="shared" si="11"/>
        <v>11756.718672286828</v>
      </c>
      <c r="U41" s="37">
        <f t="shared" ca="1" si="12"/>
        <v>1808.725949582589</v>
      </c>
      <c r="V41" s="37">
        <f t="shared" si="13"/>
        <v>0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3374577.9216491301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3374577.9216491301</v>
      </c>
      <c r="K42" s="37">
        <f t="shared" ca="1" si="20"/>
        <v>-118110.22725771957</v>
      </c>
      <c r="L42" s="37">
        <f t="shared" ca="1" si="21"/>
        <v>3256467.6943914103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3071073.2845591949</v>
      </c>
      <c r="R42" s="37">
        <f t="shared" si="9"/>
        <v>0</v>
      </c>
      <c r="S42" s="37">
        <f t="shared" si="10"/>
        <v>0</v>
      </c>
      <c r="T42" s="37">
        <f t="shared" si="11"/>
        <v>12050.636639093997</v>
      </c>
      <c r="U42" s="37">
        <f t="shared" ca="1" si="12"/>
        <v>1853.9440983221534</v>
      </c>
      <c r="V42" s="37">
        <f t="shared" si="13"/>
        <v>0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3071073.2845591949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3071073.2845591949</v>
      </c>
      <c r="K43" s="37">
        <f t="shared" ca="1" si="20"/>
        <v>245685.86276473559</v>
      </c>
      <c r="L43" s="37">
        <f t="shared" ca="1" si="21"/>
        <v>3316759.1473239306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3126729.87724591</v>
      </c>
      <c r="R43" s="37">
        <f t="shared" si="9"/>
        <v>0</v>
      </c>
      <c r="S43" s="37">
        <f t="shared" si="10"/>
        <v>0</v>
      </c>
      <c r="T43" s="37">
        <f t="shared" si="11"/>
        <v>12351.902555071347</v>
      </c>
      <c r="U43" s="37">
        <f t="shared" ca="1" si="12"/>
        <v>1900.292700780207</v>
      </c>
      <c r="V43" s="37">
        <f t="shared" si="13"/>
        <v>0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3126729.87724591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3126729.87724591</v>
      </c>
      <c r="K44" s="37">
        <f t="shared" ca="1" si="20"/>
        <v>169468.75934672833</v>
      </c>
      <c r="L44" s="37">
        <f t="shared" ca="1" si="21"/>
        <v>3296198.6365926382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3101418.6347626671</v>
      </c>
      <c r="R44" s="37">
        <f t="shared" si="9"/>
        <v>0</v>
      </c>
      <c r="S44" s="37">
        <f t="shared" si="10"/>
        <v>0</v>
      </c>
      <c r="T44" s="37">
        <f t="shared" si="11"/>
        <v>12660.700118948129</v>
      </c>
      <c r="U44" s="37">
        <f t="shared" ca="1" si="12"/>
        <v>1947.8000182997121</v>
      </c>
      <c r="V44" s="37">
        <f t="shared" si="13"/>
        <v>0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3101418.6347626671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3101418.6347626671</v>
      </c>
      <c r="K45" s="37">
        <f t="shared" ca="1" si="20"/>
        <v>245322.21400972697</v>
      </c>
      <c r="L45" s="37">
        <f t="shared" ca="1" si="21"/>
        <v>3346740.848772394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3147091.3468966736</v>
      </c>
      <c r="R45" s="37">
        <f t="shared" si="9"/>
        <v>0</v>
      </c>
      <c r="S45" s="37">
        <f t="shared" si="10"/>
        <v>0</v>
      </c>
      <c r="T45" s="37">
        <f t="shared" si="11"/>
        <v>12977.217621921831</v>
      </c>
      <c r="U45" s="37">
        <f t="shared" ca="1" si="12"/>
        <v>1996.4950187572049</v>
      </c>
      <c r="V45" s="37">
        <f t="shared" si="13"/>
        <v>0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3147091.3468966736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3147091.3468966736</v>
      </c>
      <c r="K46" s="37">
        <f t="shared" ca="1" si="20"/>
        <v>118645.34377800458</v>
      </c>
      <c r="L46" s="37">
        <f t="shared" ca="1" si="21"/>
        <v>3265736.690674678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3061095.9512520647</v>
      </c>
      <c r="R46" s="37">
        <f t="shared" si="9"/>
        <v>0</v>
      </c>
      <c r="S46" s="37">
        <f t="shared" si="10"/>
        <v>0</v>
      </c>
      <c r="T46" s="37">
        <f t="shared" si="11"/>
        <v>13301.648062469878</v>
      </c>
      <c r="U46" s="37">
        <f t="shared" ca="1" si="12"/>
        <v>2046.4073942261352</v>
      </c>
      <c r="V46" s="37">
        <f t="shared" si="13"/>
        <v>0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3061095.9512520647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3061095.9512520647</v>
      </c>
      <c r="K47" s="37">
        <f t="shared" ca="1" si="20"/>
        <v>281314.71792006475</v>
      </c>
      <c r="L47" s="37">
        <f t="shared" ca="1" si="21"/>
        <v>3342410.6691721296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3342410.6691721296</v>
      </c>
      <c r="R47" s="37">
        <f t="shared" si="9"/>
        <v>0</v>
      </c>
      <c r="S47" s="37">
        <f t="shared" si="10"/>
        <v>0</v>
      </c>
      <c r="T47" s="37">
        <f t="shared" si="11"/>
        <v>13634.189264031622</v>
      </c>
      <c r="U47" s="37">
        <f t="shared" ca="1" si="12"/>
        <v>2097.5675790817882</v>
      </c>
      <c r="V47" s="37">
        <f t="shared" si="13"/>
        <v>0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3342410.6691721296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3342410.6691721296</v>
      </c>
      <c r="K48" s="37">
        <f t="shared" ca="1" si="20"/>
        <v>112639.23955110076</v>
      </c>
      <c r="L48" s="37">
        <f t="shared" ca="1" si="21"/>
        <v>3455049.9087232305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3455049.9087232305</v>
      </c>
      <c r="R48" s="37">
        <f t="shared" si="9"/>
        <v>0</v>
      </c>
      <c r="S48" s="37">
        <f t="shared" si="10"/>
        <v>0</v>
      </c>
      <c r="T48" s="37">
        <f t="shared" si="11"/>
        <v>13975.043995632417</v>
      </c>
      <c r="U48" s="37">
        <f t="shared" ca="1" si="12"/>
        <v>2150.0067685588333</v>
      </c>
      <c r="V48" s="37">
        <f t="shared" si="13"/>
        <v>0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3455049.9087232305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3455049.9087232305</v>
      </c>
      <c r="K49" s="37">
        <f t="shared" ca="1" si="20"/>
        <v>155477.24589254535</v>
      </c>
      <c r="L49" s="37">
        <f t="shared" ca="1" si="21"/>
        <v>3610527.1546157757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3610527.1546157757</v>
      </c>
      <c r="R49" s="37">
        <f t="shared" si="9"/>
        <v>0</v>
      </c>
      <c r="S49" s="37">
        <f t="shared" si="10"/>
        <v>0</v>
      </c>
      <c r="T49" s="37">
        <f t="shared" si="11"/>
        <v>14324.420095523225</v>
      </c>
      <c r="U49" s="37">
        <f t="shared" ca="1" si="12"/>
        <v>2203.7569377728037</v>
      </c>
      <c r="V49" s="37">
        <f t="shared" si="13"/>
        <v>0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3610527.1546157757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3610527.1546157757</v>
      </c>
      <c r="K50" s="37">
        <f t="shared" ca="1" si="20"/>
        <v>397157.98700773536</v>
      </c>
      <c r="L50" s="37">
        <f t="shared" ca="1" si="21"/>
        <v>4007685.141623511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4007685.141623511</v>
      </c>
      <c r="R50" s="37">
        <f t="shared" si="9"/>
        <v>0</v>
      </c>
      <c r="S50" s="37">
        <f t="shared" si="10"/>
        <v>0</v>
      </c>
      <c r="T50" s="37">
        <f t="shared" si="11"/>
        <v>14682.530597911304</v>
      </c>
      <c r="U50" s="37">
        <f t="shared" ca="1" si="12"/>
        <v>2258.8508612171236</v>
      </c>
      <c r="V50" s="37">
        <f t="shared" si="13"/>
        <v>0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4007685.141623511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4007685.141623511</v>
      </c>
      <c r="K51" s="37">
        <f t="shared" ca="1" si="20"/>
        <v>350672.44989205716</v>
      </c>
      <c r="L51" s="37">
        <f t="shared" ca="1" si="21"/>
        <v>4358357.5915155681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4358357.5915155681</v>
      </c>
      <c r="R51" s="37">
        <f t="shared" si="9"/>
        <v>0</v>
      </c>
      <c r="S51" s="37">
        <f t="shared" si="10"/>
        <v>0</v>
      </c>
      <c r="T51" s="37">
        <f t="shared" si="11"/>
        <v>15049.593862859087</v>
      </c>
      <c r="U51" s="37">
        <f t="shared" ca="1" si="12"/>
        <v>2315.3221327475517</v>
      </c>
      <c r="V51" s="37">
        <f t="shared" si="13"/>
        <v>0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4358357.5915155681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4358357.5915155681</v>
      </c>
      <c r="K52" s="37">
        <f t="shared" ca="1" si="20"/>
        <v>-203535.29952377704</v>
      </c>
      <c r="L52" s="37">
        <f t="shared" ca="1" si="21"/>
        <v>4154822.2919917912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4154822.2919917912</v>
      </c>
      <c r="R52" s="37">
        <f t="shared" si="9"/>
        <v>0</v>
      </c>
      <c r="S52" s="37">
        <f t="shared" si="10"/>
        <v>0</v>
      </c>
      <c r="T52" s="37">
        <f t="shared" si="11"/>
        <v>15425.833709430561</v>
      </c>
      <c r="U52" s="37">
        <f t="shared" ca="1" si="12"/>
        <v>2373.20518606624</v>
      </c>
      <c r="V52" s="37">
        <f t="shared" si="13"/>
        <v>0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4154822.2919917912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4154822.2919917912</v>
      </c>
      <c r="K53" s="37">
        <f t="shared" ca="1" si="20"/>
        <v>-294161.41827301885</v>
      </c>
      <c r="L53" s="37">
        <f t="shared" ca="1" si="21"/>
        <v>3860660.8737187725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3860660.8737187725</v>
      </c>
      <c r="R53" s="37">
        <f t="shared" si="9"/>
        <v>0</v>
      </c>
      <c r="S53" s="37">
        <f t="shared" si="10"/>
        <v>0</v>
      </c>
      <c r="T53" s="37">
        <f t="shared" si="11"/>
        <v>15811.479552166327</v>
      </c>
      <c r="U53" s="37">
        <f t="shared" ca="1" si="12"/>
        <v>2432.5353157178965</v>
      </c>
      <c r="V53" s="37">
        <f t="shared" si="13"/>
        <v>0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3860660.8737187725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3860660.8737187725</v>
      </c>
      <c r="K54" s="37">
        <f t="shared" ca="1" si="20"/>
        <v>-520417.08577729057</v>
      </c>
      <c r="L54" s="37">
        <f t="shared" ca="1" si="21"/>
        <v>3340243.7879414819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3340243.7879414819</v>
      </c>
      <c r="R54" s="37">
        <f t="shared" si="9"/>
        <v>0</v>
      </c>
      <c r="S54" s="37">
        <f t="shared" si="10"/>
        <v>0</v>
      </c>
      <c r="T54" s="37">
        <f t="shared" si="11"/>
        <v>16206.766540970482</v>
      </c>
      <c r="U54" s="37">
        <f t="shared" ca="1" si="12"/>
        <v>2493.3486986108437</v>
      </c>
      <c r="V54" s="37">
        <f t="shared" si="13"/>
        <v>0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3340243.7879414819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57" priority="1" operator="lessThan">
      <formula>0</formula>
    </cfRule>
  </conditionalFormatting>
  <dataValidations count="2">
    <dataValidation type="list" allowBlank="1" showInputMessage="1" showErrorMessage="1" sqref="E2" xr:uid="{A15D4D00-0BF2-8C4B-BC61-077BC85B0717}">
      <formula1>"Qualified, Non-Qualified"</formula1>
    </dataValidation>
    <dataValidation type="list" allowBlank="1" showInputMessage="1" showErrorMessage="1" sqref="E5 H2" xr:uid="{22C88C84-D353-224D-AB8E-16306DE36C97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422152F-A5C4-B04F-9B69-29B05019DFC6}">
          <x14:formula1>
            <xm:f>Scenarios!A3:A100</xm:f>
          </x14:formula1>
          <xm:sqref>A14</xm:sqref>
        </x14:dataValidation>
        <x14:dataValidation type="list" allowBlank="1" showInputMessage="1" showErrorMessage="1" xr:uid="{23B680DB-B16B-024C-8E22-D90118CA00DC}">
          <x14:formula1>
            <xm:f>Tables!$B$20:$B$36</xm:f>
          </x14:formula1>
          <xm:sqref>E3:E4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29422-0201-5241-8E60-AF051A734E5C}">
  <sheetPr codeName="Sheet14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None</v>
      </c>
      <c r="J2" s="129" t="s">
        <v>70</v>
      </c>
      <c r="K2" s="57">
        <f>Tables!B3</f>
        <v>22500</v>
      </c>
      <c r="M2" s="130" t="s">
        <v>55</v>
      </c>
      <c r="N2" s="35" t="str">
        <f>E3</f>
        <v>Roth IRA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Roth IRA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1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>Roth</v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6500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25000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159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Roth IRA with Annual / None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6500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0</v>
      </c>
      <c r="W17" s="37">
        <f>MIN(R17,T17)</f>
        <v>6500</v>
      </c>
      <c r="X17" s="37">
        <f ca="1">MIN(U17,R17-W17)</f>
        <v>1000</v>
      </c>
      <c r="Y17" s="37">
        <f>MIN(S17,V17)</f>
        <v>0</v>
      </c>
      <c r="Z17" s="37">
        <f ca="1">W17+X17+Y17</f>
        <v>7500</v>
      </c>
      <c r="AA17" s="111">
        <f ca="1">Q17+Z17</f>
        <v>2189900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2189900</v>
      </c>
      <c r="K18" s="37">
        <f ca="1">J18*E18</f>
        <v>104896.20999999999</v>
      </c>
      <c r="L18" s="37">
        <f ca="1">J18+K18</f>
        <v>2294796.21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2294796.21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6662.4999999999991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0</v>
      </c>
      <c r="W18" s="37">
        <f t="shared" ref="W18:W54" si="14">MIN(R18,T18)</f>
        <v>6662.4999999999991</v>
      </c>
      <c r="X18" s="37">
        <f t="shared" ref="X18:X54" ca="1" si="15">MIN(U18,R18-W18)</f>
        <v>1025</v>
      </c>
      <c r="Y18" s="37">
        <f t="shared" ref="Y18:Y54" si="16">MIN(S18,V18)</f>
        <v>0</v>
      </c>
      <c r="Z18" s="37">
        <f t="shared" ref="Z18:Z54" ca="1" si="17">W18+X18+Y18</f>
        <v>7687.4999999999991</v>
      </c>
      <c r="AA18" s="111">
        <f t="shared" ref="AA18:AA54" ca="1" si="18">Q18+W18+X18+Y18</f>
        <v>2302483.71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2302483.71</v>
      </c>
      <c r="K19" s="37">
        <f ca="1">J19*E19</f>
        <v>49042.903022999999</v>
      </c>
      <c r="L19" s="37">
        <f ca="1">J19+K19</f>
        <v>2351526.6130229998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2351526.6130229998</v>
      </c>
      <c r="R19" s="37">
        <f t="shared" si="9"/>
        <v>25000</v>
      </c>
      <c r="S19" s="37">
        <f t="shared" si="10"/>
        <v>0</v>
      </c>
      <c r="T19" s="37">
        <f t="shared" si="11"/>
        <v>6829.0624999999991</v>
      </c>
      <c r="U19" s="37">
        <f t="shared" ca="1" si="12"/>
        <v>1050.625</v>
      </c>
      <c r="V19" s="37">
        <f t="shared" si="13"/>
        <v>0</v>
      </c>
      <c r="W19" s="37">
        <f t="shared" si="14"/>
        <v>6829.0624999999991</v>
      </c>
      <c r="X19" s="37">
        <f t="shared" ca="1" si="15"/>
        <v>1050.625</v>
      </c>
      <c r="Y19" s="37">
        <f t="shared" si="16"/>
        <v>0</v>
      </c>
      <c r="Z19" s="37">
        <f t="shared" ca="1" si="17"/>
        <v>7879.6874999999991</v>
      </c>
      <c r="AA19" s="111">
        <f t="shared" ca="1" si="18"/>
        <v>2359406.3005229998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2359406.3005229998</v>
      </c>
      <c r="K20" s="37">
        <f ca="1">J20*E20</f>
        <v>259534.69305752998</v>
      </c>
      <c r="L20" s="37">
        <f ca="1">J20+K20</f>
        <v>2618940.9935805299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2618940.9935805299</v>
      </c>
      <c r="R20" s="37">
        <f t="shared" si="9"/>
        <v>25000</v>
      </c>
      <c r="S20" s="37">
        <f t="shared" si="10"/>
        <v>0</v>
      </c>
      <c r="T20" s="37">
        <f t="shared" si="11"/>
        <v>6999.7890624999991</v>
      </c>
      <c r="U20" s="37">
        <f t="shared" ca="1" si="12"/>
        <v>1076.8906249999998</v>
      </c>
      <c r="V20" s="37">
        <f t="shared" si="13"/>
        <v>0</v>
      </c>
      <c r="W20" s="37">
        <f t="shared" si="14"/>
        <v>6999.7890624999991</v>
      </c>
      <c r="X20" s="37">
        <f t="shared" ca="1" si="15"/>
        <v>1076.8906249999998</v>
      </c>
      <c r="Y20" s="37">
        <f t="shared" si="16"/>
        <v>0</v>
      </c>
      <c r="Z20" s="37">
        <f t="shared" ca="1" si="17"/>
        <v>8076.6796874999991</v>
      </c>
      <c r="AA20" s="111">
        <f t="shared" ca="1" si="18"/>
        <v>2627017.6732680299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2627017.6732680299</v>
      </c>
      <c r="K21" s="37">
        <f ca="1">J21*E21</f>
        <v>210686.81739609598</v>
      </c>
      <c r="L21" s="37">
        <f ca="1">J21+K21</f>
        <v>2837704.4906641259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2727323.2016016259</v>
      </c>
      <c r="R21" s="37">
        <f t="shared" si="9"/>
        <v>0</v>
      </c>
      <c r="S21" s="37">
        <f t="shared" si="10"/>
        <v>0</v>
      </c>
      <c r="T21" s="37">
        <f t="shared" si="11"/>
        <v>7174.7837890624987</v>
      </c>
      <c r="U21" s="37">
        <f t="shared" ca="1" si="12"/>
        <v>1103.8128906249997</v>
      </c>
      <c r="V21" s="37">
        <f t="shared" si="13"/>
        <v>0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2727323.2016016259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2727323.2016016259</v>
      </c>
      <c r="K22" s="37">
        <f t="shared" ref="K22:K54" ca="1" si="20">J22*E22</f>
        <v>223095.03789101299</v>
      </c>
      <c r="L22" s="37">
        <f t="shared" ref="L22:L54" ca="1" si="21">J22+K22</f>
        <v>2950418.239492639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2837277.4182035765</v>
      </c>
      <c r="R22" s="37">
        <f t="shared" si="9"/>
        <v>0</v>
      </c>
      <c r="S22" s="37">
        <f t="shared" si="10"/>
        <v>0</v>
      </c>
      <c r="T22" s="37">
        <f t="shared" si="11"/>
        <v>7354.1533837890602</v>
      </c>
      <c r="U22" s="37">
        <f t="shared" ca="1" si="12"/>
        <v>1131.4082128906246</v>
      </c>
      <c r="V22" s="37">
        <f t="shared" si="13"/>
        <v>0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2837277.4182035765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2837277.4182035765</v>
      </c>
      <c r="K23" s="37">
        <f t="shared" ca="1" si="20"/>
        <v>285997.5637549205</v>
      </c>
      <c r="L23" s="37">
        <f t="shared" ca="1" si="21"/>
        <v>3123274.9819584968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3007305.6401372077</v>
      </c>
      <c r="R23" s="37">
        <f t="shared" si="9"/>
        <v>0</v>
      </c>
      <c r="S23" s="37">
        <f t="shared" si="10"/>
        <v>0</v>
      </c>
      <c r="T23" s="37">
        <f t="shared" si="11"/>
        <v>7538.0072183837865</v>
      </c>
      <c r="U23" s="37">
        <f t="shared" ca="1" si="12"/>
        <v>1159.6934182128903</v>
      </c>
      <c r="V23" s="37">
        <f t="shared" si="13"/>
        <v>0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3007305.6401372077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3007305.6401372077</v>
      </c>
      <c r="K24" s="37">
        <f t="shared" ca="1" si="20"/>
        <v>-147959.43749475063</v>
      </c>
      <c r="L24" s="37">
        <f t="shared" ca="1" si="21"/>
        <v>2859346.2026424571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2740477.627275636</v>
      </c>
      <c r="R24" s="37">
        <f t="shared" si="9"/>
        <v>0</v>
      </c>
      <c r="S24" s="37">
        <f t="shared" si="10"/>
        <v>0</v>
      </c>
      <c r="T24" s="37">
        <f t="shared" si="11"/>
        <v>7726.4573988433813</v>
      </c>
      <c r="U24" s="37">
        <f t="shared" ca="1" si="12"/>
        <v>1188.6857536682126</v>
      </c>
      <c r="V24" s="37">
        <f t="shared" si="13"/>
        <v>0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2740477.627275636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2740477.627275636</v>
      </c>
      <c r="K25" s="37">
        <f t="shared" ca="1" si="20"/>
        <v>33707.874815490322</v>
      </c>
      <c r="L25" s="37">
        <f t="shared" ca="1" si="21"/>
        <v>2774185.5020911261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2652345.2123401342</v>
      </c>
      <c r="R25" s="37">
        <f t="shared" si="9"/>
        <v>0</v>
      </c>
      <c r="S25" s="37">
        <f t="shared" si="10"/>
        <v>0</v>
      </c>
      <c r="T25" s="37">
        <f t="shared" si="11"/>
        <v>7919.6188338144648</v>
      </c>
      <c r="U25" s="37">
        <f t="shared" ca="1" si="12"/>
        <v>1218.4028975099177</v>
      </c>
      <c r="V25" s="37">
        <f t="shared" si="13"/>
        <v>0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2652345.2123401342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2652345.2123401342</v>
      </c>
      <c r="K26" s="37">
        <f t="shared" ca="1" si="20"/>
        <v>170015.3281110026</v>
      </c>
      <c r="L26" s="37">
        <f t="shared" ca="1" si="21"/>
        <v>2822360.5404511369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2697474.2434563702</v>
      </c>
      <c r="R26" s="37">
        <f t="shared" si="9"/>
        <v>0</v>
      </c>
      <c r="S26" s="37">
        <f t="shared" si="10"/>
        <v>0</v>
      </c>
      <c r="T26" s="37">
        <f t="shared" si="11"/>
        <v>8117.6093046598253</v>
      </c>
      <c r="U26" s="37">
        <f t="shared" ca="1" si="12"/>
        <v>1248.8629699476655</v>
      </c>
      <c r="V26" s="37">
        <f t="shared" si="13"/>
        <v>0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2697474.2434563702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2697474.2434563702</v>
      </c>
      <c r="K27" s="37">
        <f t="shared" ca="1" si="20"/>
        <v>288899.49147417722</v>
      </c>
      <c r="L27" s="37">
        <f t="shared" ca="1" si="21"/>
        <v>2986373.7349305474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2858365.2805109117</v>
      </c>
      <c r="R27" s="37">
        <f t="shared" si="9"/>
        <v>0</v>
      </c>
      <c r="S27" s="37">
        <f t="shared" si="10"/>
        <v>0</v>
      </c>
      <c r="T27" s="37">
        <f t="shared" si="11"/>
        <v>8320.5495372763216</v>
      </c>
      <c r="U27" s="37">
        <f t="shared" ca="1" si="12"/>
        <v>1280.084544196357</v>
      </c>
      <c r="V27" s="37">
        <f t="shared" si="13"/>
        <v>0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2858365.2805109117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2858365.2805109117</v>
      </c>
      <c r="K28" s="37">
        <f t="shared" ca="1" si="20"/>
        <v>186079.57976126036</v>
      </c>
      <c r="L28" s="37">
        <f t="shared" ca="1" si="21"/>
        <v>3044444.8602721719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2913236.1944920453</v>
      </c>
      <c r="R28" s="37">
        <f t="shared" si="9"/>
        <v>0</v>
      </c>
      <c r="S28" s="37">
        <f t="shared" si="10"/>
        <v>0</v>
      </c>
      <c r="T28" s="37">
        <f t="shared" si="11"/>
        <v>8528.5632757082294</v>
      </c>
      <c r="U28" s="37">
        <f t="shared" ca="1" si="12"/>
        <v>1312.086657801266</v>
      </c>
      <c r="V28" s="37">
        <f t="shared" si="13"/>
        <v>0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2913236.1944920453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2913236.1944920453</v>
      </c>
      <c r="K29" s="37">
        <f t="shared" ca="1" si="20"/>
        <v>233058.89555936362</v>
      </c>
      <c r="L29" s="37">
        <f t="shared" ca="1" si="21"/>
        <v>3146295.0900514089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3011806.2076267791</v>
      </c>
      <c r="R29" s="37">
        <f t="shared" si="9"/>
        <v>0</v>
      </c>
      <c r="S29" s="37">
        <f t="shared" si="10"/>
        <v>0</v>
      </c>
      <c r="T29" s="37">
        <f t="shared" si="11"/>
        <v>8741.7773576009331</v>
      </c>
      <c r="U29" s="37">
        <f t="shared" ca="1" si="12"/>
        <v>1344.8888242462974</v>
      </c>
      <c r="V29" s="37">
        <f t="shared" si="13"/>
        <v>0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3011806.2076267791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3011806.2076267791</v>
      </c>
      <c r="K30" s="37">
        <f t="shared" ca="1" si="20"/>
        <v>93667.173057192835</v>
      </c>
      <c r="L30" s="37">
        <f t="shared" ca="1" si="21"/>
        <v>3105473.380683972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2967622.2761987266</v>
      </c>
      <c r="R30" s="37">
        <f t="shared" si="9"/>
        <v>0</v>
      </c>
      <c r="S30" s="37">
        <f t="shared" si="10"/>
        <v>0</v>
      </c>
      <c r="T30" s="37">
        <f t="shared" si="11"/>
        <v>8960.3217915409568</v>
      </c>
      <c r="U30" s="37">
        <f t="shared" ca="1" si="12"/>
        <v>1378.5110448524549</v>
      </c>
      <c r="V30" s="37">
        <f t="shared" si="13"/>
        <v>0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2967622.2761987266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2967622.2761987266</v>
      </c>
      <c r="K31" s="37">
        <f t="shared" ca="1" si="20"/>
        <v>167077.13414998833</v>
      </c>
      <c r="L31" s="37">
        <f t="shared" ca="1" si="21"/>
        <v>3134699.4103487148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2993402.0282513383</v>
      </c>
      <c r="R31" s="37">
        <f t="shared" si="9"/>
        <v>0</v>
      </c>
      <c r="S31" s="37">
        <f t="shared" si="10"/>
        <v>0</v>
      </c>
      <c r="T31" s="37">
        <f t="shared" si="11"/>
        <v>9184.3298363294798</v>
      </c>
      <c r="U31" s="37">
        <f t="shared" ca="1" si="12"/>
        <v>1412.9738209737661</v>
      </c>
      <c r="V31" s="37">
        <f t="shared" si="13"/>
        <v>0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2993402.0282513383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2993402.0282513383</v>
      </c>
      <c r="K32" s="37">
        <f t="shared" ca="1" si="20"/>
        <v>81420.5351684364</v>
      </c>
      <c r="L32" s="37">
        <f t="shared" ca="1" si="21"/>
        <v>3074822.5634197746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2929992.7467699638</v>
      </c>
      <c r="R32" s="37">
        <f t="shared" si="9"/>
        <v>0</v>
      </c>
      <c r="S32" s="37">
        <f t="shared" si="10"/>
        <v>0</v>
      </c>
      <c r="T32" s="37">
        <f t="shared" si="11"/>
        <v>9413.9380822377188</v>
      </c>
      <c r="U32" s="37">
        <f t="shared" ca="1" si="12"/>
        <v>1448.2981664981105</v>
      </c>
      <c r="V32" s="37">
        <f t="shared" si="13"/>
        <v>0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2929992.7467699638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2929992.7467699638</v>
      </c>
      <c r="K33" s="37">
        <f t="shared" ca="1" si="20"/>
        <v>482862.80466769001</v>
      </c>
      <c r="L33" s="37">
        <f t="shared" ca="1" si="21"/>
        <v>3412855.5514376536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3264404.9893715973</v>
      </c>
      <c r="R33" s="37">
        <f t="shared" si="9"/>
        <v>0</v>
      </c>
      <c r="S33" s="37">
        <f t="shared" si="10"/>
        <v>0</v>
      </c>
      <c r="T33" s="37">
        <f t="shared" si="11"/>
        <v>9649.2865342936602</v>
      </c>
      <c r="U33" s="37">
        <f t="shared" ca="1" si="12"/>
        <v>1484.5056206605632</v>
      </c>
      <c r="V33" s="37">
        <f t="shared" si="13"/>
        <v>0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3264404.9893715973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3264404.9893715973</v>
      </c>
      <c r="K34" s="37">
        <f t="shared" ca="1" si="20"/>
        <v>-220347.33678258283</v>
      </c>
      <c r="L34" s="37">
        <f t="shared" ca="1" si="21"/>
        <v>3044057.6525890143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2891895.8264713064</v>
      </c>
      <c r="R34" s="37">
        <f t="shared" si="9"/>
        <v>0</v>
      </c>
      <c r="S34" s="37">
        <f t="shared" si="10"/>
        <v>0</v>
      </c>
      <c r="T34" s="37">
        <f t="shared" si="11"/>
        <v>9890.5186976510013</v>
      </c>
      <c r="U34" s="37">
        <f t="shared" ca="1" si="12"/>
        <v>1521.6182611770771</v>
      </c>
      <c r="V34" s="37">
        <f t="shared" si="13"/>
        <v>0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2891895.8264713064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2891895.8264713064</v>
      </c>
      <c r="K35" s="37">
        <f t="shared" ca="1" si="20"/>
        <v>384043.76575538947</v>
      </c>
      <c r="L35" s="37">
        <f t="shared" ca="1" si="21"/>
        <v>3275939.5922266957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3119973.7204560451</v>
      </c>
      <c r="R35" s="37">
        <f t="shared" si="9"/>
        <v>0</v>
      </c>
      <c r="S35" s="37">
        <f t="shared" si="10"/>
        <v>0</v>
      </c>
      <c r="T35" s="37">
        <f t="shared" si="11"/>
        <v>10137.781665092276</v>
      </c>
      <c r="U35" s="37">
        <f t="shared" ca="1" si="12"/>
        <v>1559.6587177065039</v>
      </c>
      <c r="V35" s="37">
        <f t="shared" si="13"/>
        <v>0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3119973.7204560451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3119973.7204560451</v>
      </c>
      <c r="K36" s="37">
        <f t="shared" ca="1" si="20"/>
        <v>142894.79639688687</v>
      </c>
      <c r="L36" s="37">
        <f t="shared" ca="1" si="21"/>
        <v>3262868.5168529321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3103003.4982880154</v>
      </c>
      <c r="R36" s="37">
        <f t="shared" si="9"/>
        <v>0</v>
      </c>
      <c r="S36" s="37">
        <f t="shared" si="10"/>
        <v>0</v>
      </c>
      <c r="T36" s="37">
        <f t="shared" si="11"/>
        <v>10391.226206719582</v>
      </c>
      <c r="U36" s="37">
        <f t="shared" ca="1" si="12"/>
        <v>1598.6501856491666</v>
      </c>
      <c r="V36" s="37">
        <f t="shared" si="13"/>
        <v>0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3103003.4982880154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3103003.4982880154</v>
      </c>
      <c r="K37" s="37">
        <f t="shared" ca="1" si="20"/>
        <v>280511.51624523656</v>
      </c>
      <c r="L37" s="37">
        <f t="shared" ca="1" si="21"/>
        <v>3383515.014533252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3219653.3705042126</v>
      </c>
      <c r="R37" s="37">
        <f t="shared" si="9"/>
        <v>0</v>
      </c>
      <c r="S37" s="37">
        <f t="shared" si="10"/>
        <v>0</v>
      </c>
      <c r="T37" s="37">
        <f t="shared" si="11"/>
        <v>10651.00686188757</v>
      </c>
      <c r="U37" s="37">
        <f t="shared" ca="1" si="12"/>
        <v>1638.6164402903955</v>
      </c>
      <c r="V37" s="37">
        <f t="shared" si="13"/>
        <v>0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3219653.3705042126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3219653.3705042126</v>
      </c>
      <c r="K38" s="37">
        <f t="shared" ca="1" si="20"/>
        <v>218292.49852018562</v>
      </c>
      <c r="L38" s="37">
        <f t="shared" ca="1" si="21"/>
        <v>3437945.8690243983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3269987.6838946328</v>
      </c>
      <c r="R38" s="37">
        <f t="shared" si="9"/>
        <v>0</v>
      </c>
      <c r="S38" s="37">
        <f t="shared" si="10"/>
        <v>0</v>
      </c>
      <c r="T38" s="37">
        <f t="shared" si="11"/>
        <v>10917.28203343476</v>
      </c>
      <c r="U38" s="37">
        <f t="shared" ca="1" si="12"/>
        <v>1679.5818512976552</v>
      </c>
      <c r="V38" s="37">
        <f t="shared" si="13"/>
        <v>0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3269987.6838946328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3269987.6838946328</v>
      </c>
      <c r="K39" s="37">
        <f t="shared" ca="1" si="20"/>
        <v>174290.34355158394</v>
      </c>
      <c r="L39" s="37">
        <f t="shared" ca="1" si="21"/>
        <v>3444278.0274462169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3272120.8876882074</v>
      </c>
      <c r="R39" s="37">
        <f t="shared" si="9"/>
        <v>0</v>
      </c>
      <c r="S39" s="37">
        <f t="shared" si="10"/>
        <v>0</v>
      </c>
      <c r="T39" s="37">
        <f t="shared" si="11"/>
        <v>11190.214084270629</v>
      </c>
      <c r="U39" s="37">
        <f t="shared" ca="1" si="12"/>
        <v>1721.5713975800966</v>
      </c>
      <c r="V39" s="37">
        <f t="shared" si="13"/>
        <v>0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3272120.8876882074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3272120.8876882074</v>
      </c>
      <c r="K40" s="37">
        <f t="shared" ca="1" si="20"/>
        <v>242791.36986646499</v>
      </c>
      <c r="L40" s="37">
        <f t="shared" ca="1" si="21"/>
        <v>3514912.2575546727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3338451.1893027127</v>
      </c>
      <c r="R40" s="37">
        <f t="shared" si="9"/>
        <v>0</v>
      </c>
      <c r="S40" s="37">
        <f t="shared" si="10"/>
        <v>0</v>
      </c>
      <c r="T40" s="37">
        <f t="shared" si="11"/>
        <v>11469.969436377394</v>
      </c>
      <c r="U40" s="37">
        <f t="shared" ca="1" si="12"/>
        <v>1764.6106825195991</v>
      </c>
      <c r="V40" s="37">
        <f t="shared" si="13"/>
        <v>0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3338451.1893027127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3338451.1893027127</v>
      </c>
      <c r="K41" s="37">
        <f t="shared" ca="1" si="20"/>
        <v>216999.32730467632</v>
      </c>
      <c r="L41" s="37">
        <f t="shared" ca="1" si="21"/>
        <v>3555450.5166073889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3374577.9216491301</v>
      </c>
      <c r="R41" s="37">
        <f t="shared" si="9"/>
        <v>0</v>
      </c>
      <c r="S41" s="37">
        <f t="shared" si="10"/>
        <v>0</v>
      </c>
      <c r="T41" s="37">
        <f t="shared" si="11"/>
        <v>11756.718672286828</v>
      </c>
      <c r="U41" s="37">
        <f t="shared" ca="1" si="12"/>
        <v>1808.725949582589</v>
      </c>
      <c r="V41" s="37">
        <f t="shared" si="13"/>
        <v>0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3374577.9216491301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3374577.9216491301</v>
      </c>
      <c r="K42" s="37">
        <f t="shared" ca="1" si="20"/>
        <v>-118110.22725771957</v>
      </c>
      <c r="L42" s="37">
        <f t="shared" ca="1" si="21"/>
        <v>3256467.6943914103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3071073.2845591949</v>
      </c>
      <c r="R42" s="37">
        <f t="shared" si="9"/>
        <v>0</v>
      </c>
      <c r="S42" s="37">
        <f t="shared" si="10"/>
        <v>0</v>
      </c>
      <c r="T42" s="37">
        <f t="shared" si="11"/>
        <v>12050.636639093997</v>
      </c>
      <c r="U42" s="37">
        <f t="shared" ca="1" si="12"/>
        <v>1853.9440983221534</v>
      </c>
      <c r="V42" s="37">
        <f t="shared" si="13"/>
        <v>0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3071073.2845591949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3071073.2845591949</v>
      </c>
      <c r="K43" s="37">
        <f t="shared" ca="1" si="20"/>
        <v>245685.86276473559</v>
      </c>
      <c r="L43" s="37">
        <f t="shared" ca="1" si="21"/>
        <v>3316759.1473239306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3126729.87724591</v>
      </c>
      <c r="R43" s="37">
        <f t="shared" si="9"/>
        <v>0</v>
      </c>
      <c r="S43" s="37">
        <f t="shared" si="10"/>
        <v>0</v>
      </c>
      <c r="T43" s="37">
        <f t="shared" si="11"/>
        <v>12351.902555071347</v>
      </c>
      <c r="U43" s="37">
        <f t="shared" ca="1" si="12"/>
        <v>1900.292700780207</v>
      </c>
      <c r="V43" s="37">
        <f t="shared" si="13"/>
        <v>0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3126729.87724591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3126729.87724591</v>
      </c>
      <c r="K44" s="37">
        <f t="shared" ca="1" si="20"/>
        <v>169468.75934672833</v>
      </c>
      <c r="L44" s="37">
        <f t="shared" ca="1" si="21"/>
        <v>3296198.6365926382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3101418.6347626671</v>
      </c>
      <c r="R44" s="37">
        <f t="shared" si="9"/>
        <v>0</v>
      </c>
      <c r="S44" s="37">
        <f t="shared" si="10"/>
        <v>0</v>
      </c>
      <c r="T44" s="37">
        <f t="shared" si="11"/>
        <v>12660.700118948129</v>
      </c>
      <c r="U44" s="37">
        <f t="shared" ca="1" si="12"/>
        <v>1947.8000182997121</v>
      </c>
      <c r="V44" s="37">
        <f t="shared" si="13"/>
        <v>0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3101418.6347626671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3101418.6347626671</v>
      </c>
      <c r="K45" s="37">
        <f t="shared" ca="1" si="20"/>
        <v>245322.21400972697</v>
      </c>
      <c r="L45" s="37">
        <f t="shared" ca="1" si="21"/>
        <v>3346740.848772394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3147091.3468966736</v>
      </c>
      <c r="R45" s="37">
        <f t="shared" si="9"/>
        <v>0</v>
      </c>
      <c r="S45" s="37">
        <f t="shared" si="10"/>
        <v>0</v>
      </c>
      <c r="T45" s="37">
        <f t="shared" si="11"/>
        <v>12977.217621921831</v>
      </c>
      <c r="U45" s="37">
        <f t="shared" ca="1" si="12"/>
        <v>1996.4950187572049</v>
      </c>
      <c r="V45" s="37">
        <f t="shared" si="13"/>
        <v>0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3147091.3468966736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3147091.3468966736</v>
      </c>
      <c r="K46" s="37">
        <f t="shared" ca="1" si="20"/>
        <v>118645.34377800458</v>
      </c>
      <c r="L46" s="37">
        <f t="shared" ca="1" si="21"/>
        <v>3265736.690674678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3061095.9512520647</v>
      </c>
      <c r="R46" s="37">
        <f t="shared" si="9"/>
        <v>0</v>
      </c>
      <c r="S46" s="37">
        <f t="shared" si="10"/>
        <v>0</v>
      </c>
      <c r="T46" s="37">
        <f t="shared" si="11"/>
        <v>13301.648062469878</v>
      </c>
      <c r="U46" s="37">
        <f t="shared" ca="1" si="12"/>
        <v>2046.4073942261352</v>
      </c>
      <c r="V46" s="37">
        <f t="shared" si="13"/>
        <v>0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3061095.9512520647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3061095.9512520647</v>
      </c>
      <c r="K47" s="37">
        <f t="shared" ca="1" si="20"/>
        <v>281314.71792006475</v>
      </c>
      <c r="L47" s="37">
        <f t="shared" ca="1" si="21"/>
        <v>3342410.6691721296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3342410.6691721296</v>
      </c>
      <c r="R47" s="37">
        <f t="shared" si="9"/>
        <v>0</v>
      </c>
      <c r="S47" s="37">
        <f t="shared" si="10"/>
        <v>0</v>
      </c>
      <c r="T47" s="37">
        <f t="shared" si="11"/>
        <v>13634.189264031622</v>
      </c>
      <c r="U47" s="37">
        <f t="shared" ca="1" si="12"/>
        <v>2097.5675790817882</v>
      </c>
      <c r="V47" s="37">
        <f t="shared" si="13"/>
        <v>0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3342410.6691721296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3342410.6691721296</v>
      </c>
      <c r="K48" s="37">
        <f t="shared" ca="1" si="20"/>
        <v>112639.23955110076</v>
      </c>
      <c r="L48" s="37">
        <f t="shared" ca="1" si="21"/>
        <v>3455049.9087232305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3455049.9087232305</v>
      </c>
      <c r="R48" s="37">
        <f t="shared" si="9"/>
        <v>0</v>
      </c>
      <c r="S48" s="37">
        <f t="shared" si="10"/>
        <v>0</v>
      </c>
      <c r="T48" s="37">
        <f t="shared" si="11"/>
        <v>13975.043995632417</v>
      </c>
      <c r="U48" s="37">
        <f t="shared" ca="1" si="12"/>
        <v>2150.0067685588333</v>
      </c>
      <c r="V48" s="37">
        <f t="shared" si="13"/>
        <v>0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3455049.9087232305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3455049.9087232305</v>
      </c>
      <c r="K49" s="37">
        <f t="shared" ca="1" si="20"/>
        <v>155477.24589254535</v>
      </c>
      <c r="L49" s="37">
        <f t="shared" ca="1" si="21"/>
        <v>3610527.1546157757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3610527.1546157757</v>
      </c>
      <c r="R49" s="37">
        <f t="shared" si="9"/>
        <v>0</v>
      </c>
      <c r="S49" s="37">
        <f t="shared" si="10"/>
        <v>0</v>
      </c>
      <c r="T49" s="37">
        <f t="shared" si="11"/>
        <v>14324.420095523225</v>
      </c>
      <c r="U49" s="37">
        <f t="shared" ca="1" si="12"/>
        <v>2203.7569377728037</v>
      </c>
      <c r="V49" s="37">
        <f t="shared" si="13"/>
        <v>0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3610527.1546157757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3610527.1546157757</v>
      </c>
      <c r="K50" s="37">
        <f t="shared" ca="1" si="20"/>
        <v>397157.98700773536</v>
      </c>
      <c r="L50" s="37">
        <f t="shared" ca="1" si="21"/>
        <v>4007685.141623511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4007685.141623511</v>
      </c>
      <c r="R50" s="37">
        <f t="shared" si="9"/>
        <v>0</v>
      </c>
      <c r="S50" s="37">
        <f t="shared" si="10"/>
        <v>0</v>
      </c>
      <c r="T50" s="37">
        <f t="shared" si="11"/>
        <v>14682.530597911304</v>
      </c>
      <c r="U50" s="37">
        <f t="shared" ca="1" si="12"/>
        <v>2258.8508612171236</v>
      </c>
      <c r="V50" s="37">
        <f t="shared" si="13"/>
        <v>0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4007685.141623511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4007685.141623511</v>
      </c>
      <c r="K51" s="37">
        <f t="shared" ca="1" si="20"/>
        <v>350672.44989205716</v>
      </c>
      <c r="L51" s="37">
        <f t="shared" ca="1" si="21"/>
        <v>4358357.5915155681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4358357.5915155681</v>
      </c>
      <c r="R51" s="37">
        <f t="shared" si="9"/>
        <v>0</v>
      </c>
      <c r="S51" s="37">
        <f t="shared" si="10"/>
        <v>0</v>
      </c>
      <c r="T51" s="37">
        <f t="shared" si="11"/>
        <v>15049.593862859087</v>
      </c>
      <c r="U51" s="37">
        <f t="shared" ca="1" si="12"/>
        <v>2315.3221327475517</v>
      </c>
      <c r="V51" s="37">
        <f t="shared" si="13"/>
        <v>0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4358357.5915155681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4358357.5915155681</v>
      </c>
      <c r="K52" s="37">
        <f t="shared" ca="1" si="20"/>
        <v>-203535.29952377704</v>
      </c>
      <c r="L52" s="37">
        <f t="shared" ca="1" si="21"/>
        <v>4154822.2919917912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4154822.2919917912</v>
      </c>
      <c r="R52" s="37">
        <f t="shared" si="9"/>
        <v>0</v>
      </c>
      <c r="S52" s="37">
        <f t="shared" si="10"/>
        <v>0</v>
      </c>
      <c r="T52" s="37">
        <f t="shared" si="11"/>
        <v>15425.833709430561</v>
      </c>
      <c r="U52" s="37">
        <f t="shared" ca="1" si="12"/>
        <v>2373.20518606624</v>
      </c>
      <c r="V52" s="37">
        <f t="shared" si="13"/>
        <v>0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4154822.2919917912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4154822.2919917912</v>
      </c>
      <c r="K53" s="37">
        <f t="shared" ca="1" si="20"/>
        <v>-294161.41827301885</v>
      </c>
      <c r="L53" s="37">
        <f t="shared" ca="1" si="21"/>
        <v>3860660.8737187725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3860660.8737187725</v>
      </c>
      <c r="R53" s="37">
        <f t="shared" si="9"/>
        <v>0</v>
      </c>
      <c r="S53" s="37">
        <f t="shared" si="10"/>
        <v>0</v>
      </c>
      <c r="T53" s="37">
        <f t="shared" si="11"/>
        <v>15811.479552166327</v>
      </c>
      <c r="U53" s="37">
        <f t="shared" ca="1" si="12"/>
        <v>2432.5353157178965</v>
      </c>
      <c r="V53" s="37">
        <f t="shared" si="13"/>
        <v>0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3860660.8737187725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3860660.8737187725</v>
      </c>
      <c r="K54" s="37">
        <f t="shared" ca="1" si="20"/>
        <v>-520417.08577729057</v>
      </c>
      <c r="L54" s="37">
        <f t="shared" ca="1" si="21"/>
        <v>3340243.7879414819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3340243.7879414819</v>
      </c>
      <c r="R54" s="37">
        <f t="shared" si="9"/>
        <v>0</v>
      </c>
      <c r="S54" s="37">
        <f t="shared" si="10"/>
        <v>0</v>
      </c>
      <c r="T54" s="37">
        <f t="shared" si="11"/>
        <v>16206.766540970482</v>
      </c>
      <c r="U54" s="37">
        <f t="shared" ca="1" si="12"/>
        <v>2493.3486986108437</v>
      </c>
      <c r="V54" s="37">
        <f t="shared" si="13"/>
        <v>0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3340243.7879414819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56" priority="1" operator="lessThan">
      <formula>0</formula>
    </cfRule>
  </conditionalFormatting>
  <dataValidations count="2">
    <dataValidation type="list" allowBlank="1" showInputMessage="1" showErrorMessage="1" sqref="E2" xr:uid="{FAC06645-5D7F-784D-9AFF-C52F56D5E08B}">
      <formula1>"Qualified, Non-Qualified"</formula1>
    </dataValidation>
    <dataValidation type="list" allowBlank="1" showInputMessage="1" showErrorMessage="1" sqref="E5 H2" xr:uid="{F6122088-ED00-CA45-BF5C-83EB033368BB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99EAB8-C3B3-4A49-ABF3-D6EC46D3CC75}">
          <x14:formula1>
            <xm:f>Scenarios!A3:A100</xm:f>
          </x14:formula1>
          <xm:sqref>A14</xm:sqref>
        </x14:dataValidation>
        <x14:dataValidation type="list" allowBlank="1" showInputMessage="1" showErrorMessage="1" xr:uid="{6E4B008E-FEA1-1D4D-ACC3-E6916343D3E7}">
          <x14:formula1>
            <xm:f>Tables!$B$20:$B$36</xm:f>
          </x14:formula1>
          <xm:sqref>E3:E4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6C50B-0786-0C4D-A952-0CB2A663F41F}">
  <sheetPr codeName="Sheet15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None</v>
      </c>
      <c r="J2" s="129" t="s">
        <v>70</v>
      </c>
      <c r="K2" s="57">
        <f>Tables!B3</f>
        <v>22500</v>
      </c>
      <c r="M2" s="130" t="s">
        <v>55</v>
      </c>
      <c r="N2" s="35" t="str">
        <f>E3</f>
        <v>Roth IRA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Roth IRA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1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>Roth</v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6500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160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Roth IRA with % of Salary / None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6500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0</v>
      </c>
      <c r="W17" s="37">
        <f>MIN(R17,T17)</f>
        <v>5000</v>
      </c>
      <c r="X17" s="37">
        <f ca="1">MIN(U17,R17-W17)</f>
        <v>0</v>
      </c>
      <c r="Y17" s="37">
        <f>MIN(S17,V17)</f>
        <v>0</v>
      </c>
      <c r="Z17" s="37">
        <f ca="1">W17+X17+Y17</f>
        <v>5000</v>
      </c>
      <c r="AA17" s="111">
        <f ca="1">Q17+Z17</f>
        <v>2187400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2187400</v>
      </c>
      <c r="K18" s="37">
        <f ca="1">J18*E18</f>
        <v>104776.45999999999</v>
      </c>
      <c r="L18" s="37">
        <f ca="1">J18+K18</f>
        <v>2292176.46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2292176.46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6662.4999999999991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0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0</v>
      </c>
      <c r="Z18" s="37">
        <f t="shared" ref="Z18:Z54" ca="1" si="17">W18+X18+Y18</f>
        <v>5100</v>
      </c>
      <c r="AA18" s="111">
        <f t="shared" ref="AA18:AA54" ca="1" si="18">Q18+W18+X18+Y18</f>
        <v>2297276.46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2297276.46</v>
      </c>
      <c r="K19" s="37">
        <f ca="1">J19*E19</f>
        <v>48931.988597999996</v>
      </c>
      <c r="L19" s="37">
        <f ca="1">J19+K19</f>
        <v>2346208.4485979998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2346208.4485979998</v>
      </c>
      <c r="R19" s="37">
        <f t="shared" si="9"/>
        <v>5202</v>
      </c>
      <c r="S19" s="37">
        <f t="shared" si="10"/>
        <v>0</v>
      </c>
      <c r="T19" s="37">
        <f t="shared" si="11"/>
        <v>6829.0624999999991</v>
      </c>
      <c r="U19" s="37">
        <f t="shared" ca="1" si="12"/>
        <v>1050.625</v>
      </c>
      <c r="V19" s="37">
        <f t="shared" si="13"/>
        <v>0</v>
      </c>
      <c r="W19" s="37">
        <f t="shared" si="14"/>
        <v>5202</v>
      </c>
      <c r="X19" s="37">
        <f t="shared" ca="1" si="15"/>
        <v>0</v>
      </c>
      <c r="Y19" s="37">
        <f t="shared" si="16"/>
        <v>0</v>
      </c>
      <c r="Z19" s="37">
        <f t="shared" ca="1" si="17"/>
        <v>5202</v>
      </c>
      <c r="AA19" s="111">
        <f t="shared" ca="1" si="18"/>
        <v>2351410.4485979998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2351410.4485979998</v>
      </c>
      <c r="K20" s="37">
        <f ca="1">J20*E20</f>
        <v>258655.14934577997</v>
      </c>
      <c r="L20" s="37">
        <f ca="1">J20+K20</f>
        <v>2610065.5979437795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2610065.5979437795</v>
      </c>
      <c r="R20" s="37">
        <f t="shared" si="9"/>
        <v>5306.04</v>
      </c>
      <c r="S20" s="37">
        <f t="shared" si="10"/>
        <v>0</v>
      </c>
      <c r="T20" s="37">
        <f t="shared" si="11"/>
        <v>6999.7890624999991</v>
      </c>
      <c r="U20" s="37">
        <f t="shared" ca="1" si="12"/>
        <v>1076.8906249999998</v>
      </c>
      <c r="V20" s="37">
        <f t="shared" si="13"/>
        <v>0</v>
      </c>
      <c r="W20" s="37">
        <f t="shared" si="14"/>
        <v>5306.04</v>
      </c>
      <c r="X20" s="37">
        <f t="shared" ca="1" si="15"/>
        <v>0</v>
      </c>
      <c r="Y20" s="37">
        <f t="shared" si="16"/>
        <v>0</v>
      </c>
      <c r="Z20" s="37">
        <f t="shared" ca="1" si="17"/>
        <v>5306.04</v>
      </c>
      <c r="AA20" s="111">
        <f t="shared" ca="1" si="18"/>
        <v>2615371.6379437796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2615371.6379437796</v>
      </c>
      <c r="K21" s="37">
        <f ca="1">J21*E21</f>
        <v>209752.80536309112</v>
      </c>
      <c r="L21" s="37">
        <f ca="1">J21+K21</f>
        <v>2825124.4433068708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2714743.1542443708</v>
      </c>
      <c r="R21" s="37">
        <f t="shared" si="9"/>
        <v>0</v>
      </c>
      <c r="S21" s="37">
        <f t="shared" si="10"/>
        <v>0</v>
      </c>
      <c r="T21" s="37">
        <f t="shared" si="11"/>
        <v>7174.7837890624987</v>
      </c>
      <c r="U21" s="37">
        <f t="shared" ca="1" si="12"/>
        <v>1103.8128906249997</v>
      </c>
      <c r="V21" s="37">
        <f t="shared" si="13"/>
        <v>0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2714743.1542443708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2714743.1542443708</v>
      </c>
      <c r="K22" s="37">
        <f t="shared" ref="K22:K54" ca="1" si="20">J22*E22</f>
        <v>222065.99001718953</v>
      </c>
      <c r="L22" s="37">
        <f t="shared" ref="L22:L54" ca="1" si="21">J22+K22</f>
        <v>2936809.1442615604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2823668.3229724979</v>
      </c>
      <c r="R22" s="37">
        <f t="shared" si="9"/>
        <v>0</v>
      </c>
      <c r="S22" s="37">
        <f t="shared" si="10"/>
        <v>0</v>
      </c>
      <c r="T22" s="37">
        <f t="shared" si="11"/>
        <v>7354.1533837890602</v>
      </c>
      <c r="U22" s="37">
        <f t="shared" ca="1" si="12"/>
        <v>1131.4082128906246</v>
      </c>
      <c r="V22" s="37">
        <f t="shared" si="13"/>
        <v>0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2823668.3229724979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2823668.3229724979</v>
      </c>
      <c r="K23" s="37">
        <f t="shared" ca="1" si="20"/>
        <v>284625.76695562777</v>
      </c>
      <c r="L23" s="37">
        <f t="shared" ca="1" si="21"/>
        <v>3108294.0899281255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2992324.7481068363</v>
      </c>
      <c r="R23" s="37">
        <f t="shared" si="9"/>
        <v>0</v>
      </c>
      <c r="S23" s="37">
        <f t="shared" si="10"/>
        <v>0</v>
      </c>
      <c r="T23" s="37">
        <f t="shared" si="11"/>
        <v>7538.0072183837865</v>
      </c>
      <c r="U23" s="37">
        <f t="shared" ca="1" si="12"/>
        <v>1159.6934182128903</v>
      </c>
      <c r="V23" s="37">
        <f t="shared" si="13"/>
        <v>0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2992324.7481068363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2992324.7481068363</v>
      </c>
      <c r="K24" s="37">
        <f t="shared" ca="1" si="20"/>
        <v>-147222.37760685635</v>
      </c>
      <c r="L24" s="37">
        <f t="shared" ca="1" si="21"/>
        <v>2845102.3704999802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2726233.795133159</v>
      </c>
      <c r="R24" s="37">
        <f t="shared" si="9"/>
        <v>0</v>
      </c>
      <c r="S24" s="37">
        <f t="shared" si="10"/>
        <v>0</v>
      </c>
      <c r="T24" s="37">
        <f t="shared" si="11"/>
        <v>7726.4573988433813</v>
      </c>
      <c r="U24" s="37">
        <f t="shared" ca="1" si="12"/>
        <v>1188.6857536682126</v>
      </c>
      <c r="V24" s="37">
        <f t="shared" si="13"/>
        <v>0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2726233.795133159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2726233.795133159</v>
      </c>
      <c r="K25" s="37">
        <f t="shared" ca="1" si="20"/>
        <v>33532.675680137858</v>
      </c>
      <c r="L25" s="37">
        <f t="shared" ca="1" si="21"/>
        <v>2759766.4708132967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2637926.1810623049</v>
      </c>
      <c r="R25" s="37">
        <f t="shared" si="9"/>
        <v>0</v>
      </c>
      <c r="S25" s="37">
        <f t="shared" si="10"/>
        <v>0</v>
      </c>
      <c r="T25" s="37">
        <f t="shared" si="11"/>
        <v>7919.6188338144648</v>
      </c>
      <c r="U25" s="37">
        <f t="shared" ca="1" si="12"/>
        <v>1218.4028975099177</v>
      </c>
      <c r="V25" s="37">
        <f t="shared" si="13"/>
        <v>0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2637926.1810623049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2637926.1810623049</v>
      </c>
      <c r="K26" s="37">
        <f t="shared" ca="1" si="20"/>
        <v>169091.06820609374</v>
      </c>
      <c r="L26" s="37">
        <f t="shared" ca="1" si="21"/>
        <v>2807017.2492683986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2682130.9522736319</v>
      </c>
      <c r="R26" s="37">
        <f t="shared" si="9"/>
        <v>0</v>
      </c>
      <c r="S26" s="37">
        <f t="shared" si="10"/>
        <v>0</v>
      </c>
      <c r="T26" s="37">
        <f t="shared" si="11"/>
        <v>8117.6093046598253</v>
      </c>
      <c r="U26" s="37">
        <f t="shared" ca="1" si="12"/>
        <v>1248.8629699476655</v>
      </c>
      <c r="V26" s="37">
        <f t="shared" si="13"/>
        <v>0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2682130.9522736319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2682130.9522736319</v>
      </c>
      <c r="K27" s="37">
        <f t="shared" ca="1" si="20"/>
        <v>287256.224988506</v>
      </c>
      <c r="L27" s="37">
        <f t="shared" ca="1" si="21"/>
        <v>2969387.1772621381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2841378.7228425024</v>
      </c>
      <c r="R27" s="37">
        <f t="shared" si="9"/>
        <v>0</v>
      </c>
      <c r="S27" s="37">
        <f t="shared" si="10"/>
        <v>0</v>
      </c>
      <c r="T27" s="37">
        <f t="shared" si="11"/>
        <v>8320.5495372763216</v>
      </c>
      <c r="U27" s="37">
        <f t="shared" ca="1" si="12"/>
        <v>1280.084544196357</v>
      </c>
      <c r="V27" s="37">
        <f t="shared" si="13"/>
        <v>0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2841378.7228425024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2841378.7228425024</v>
      </c>
      <c r="K28" s="37">
        <f t="shared" ca="1" si="20"/>
        <v>184973.75485704691</v>
      </c>
      <c r="L28" s="37">
        <f t="shared" ca="1" si="21"/>
        <v>3026352.4776995494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2895143.8119194228</v>
      </c>
      <c r="R28" s="37">
        <f t="shared" si="9"/>
        <v>0</v>
      </c>
      <c r="S28" s="37">
        <f t="shared" si="10"/>
        <v>0</v>
      </c>
      <c r="T28" s="37">
        <f t="shared" si="11"/>
        <v>8528.5632757082294</v>
      </c>
      <c r="U28" s="37">
        <f t="shared" ca="1" si="12"/>
        <v>1312.086657801266</v>
      </c>
      <c r="V28" s="37">
        <f t="shared" si="13"/>
        <v>0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2895143.8119194228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2895143.8119194228</v>
      </c>
      <c r="K29" s="37">
        <f t="shared" ca="1" si="20"/>
        <v>231611.50495355384</v>
      </c>
      <c r="L29" s="37">
        <f t="shared" ca="1" si="21"/>
        <v>3126755.3168729767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2992266.434448347</v>
      </c>
      <c r="R29" s="37">
        <f t="shared" si="9"/>
        <v>0</v>
      </c>
      <c r="S29" s="37">
        <f t="shared" si="10"/>
        <v>0</v>
      </c>
      <c r="T29" s="37">
        <f t="shared" si="11"/>
        <v>8741.7773576009331</v>
      </c>
      <c r="U29" s="37">
        <f t="shared" ca="1" si="12"/>
        <v>1344.8888242462974</v>
      </c>
      <c r="V29" s="37">
        <f t="shared" si="13"/>
        <v>0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2992266.434448347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2992266.434448347</v>
      </c>
      <c r="K30" s="37">
        <f t="shared" ca="1" si="20"/>
        <v>93059.486111343591</v>
      </c>
      <c r="L30" s="37">
        <f t="shared" ca="1" si="21"/>
        <v>3085325.9205596903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2947474.8160744449</v>
      </c>
      <c r="R30" s="37">
        <f t="shared" si="9"/>
        <v>0</v>
      </c>
      <c r="S30" s="37">
        <f t="shared" si="10"/>
        <v>0</v>
      </c>
      <c r="T30" s="37">
        <f t="shared" si="11"/>
        <v>8960.3217915409568</v>
      </c>
      <c r="U30" s="37">
        <f t="shared" ca="1" si="12"/>
        <v>1378.5110448524549</v>
      </c>
      <c r="V30" s="37">
        <f t="shared" si="13"/>
        <v>0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2947474.8160744449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2947474.8160744449</v>
      </c>
      <c r="K31" s="37">
        <f t="shared" ca="1" si="20"/>
        <v>165942.83214499126</v>
      </c>
      <c r="L31" s="37">
        <f t="shared" ca="1" si="21"/>
        <v>3113417.6482194364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2972120.2661220599</v>
      </c>
      <c r="R31" s="37">
        <f t="shared" si="9"/>
        <v>0</v>
      </c>
      <c r="S31" s="37">
        <f t="shared" si="10"/>
        <v>0</v>
      </c>
      <c r="T31" s="37">
        <f t="shared" si="11"/>
        <v>9184.3298363294798</v>
      </c>
      <c r="U31" s="37">
        <f t="shared" ca="1" si="12"/>
        <v>1412.9738209737661</v>
      </c>
      <c r="V31" s="37">
        <f t="shared" si="13"/>
        <v>0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2972120.2661220599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2972120.2661220599</v>
      </c>
      <c r="K32" s="37">
        <f t="shared" ca="1" si="20"/>
        <v>80841.671238520023</v>
      </c>
      <c r="L32" s="37">
        <f t="shared" ca="1" si="21"/>
        <v>3052961.9373605801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2908132.1207107692</v>
      </c>
      <c r="R32" s="37">
        <f t="shared" si="9"/>
        <v>0</v>
      </c>
      <c r="S32" s="37">
        <f t="shared" si="10"/>
        <v>0</v>
      </c>
      <c r="T32" s="37">
        <f t="shared" si="11"/>
        <v>9413.9380822377188</v>
      </c>
      <c r="U32" s="37">
        <f t="shared" ca="1" si="12"/>
        <v>1448.2981664981105</v>
      </c>
      <c r="V32" s="37">
        <f t="shared" si="13"/>
        <v>0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2908132.1207107692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2908132.1207107692</v>
      </c>
      <c r="K33" s="37">
        <f t="shared" ca="1" si="20"/>
        <v>479260.17349313479</v>
      </c>
      <c r="L33" s="37">
        <f t="shared" ca="1" si="21"/>
        <v>3387392.294203904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3238941.7321378477</v>
      </c>
      <c r="R33" s="37">
        <f t="shared" si="9"/>
        <v>0</v>
      </c>
      <c r="S33" s="37">
        <f t="shared" si="10"/>
        <v>0</v>
      </c>
      <c r="T33" s="37">
        <f t="shared" si="11"/>
        <v>9649.2865342936602</v>
      </c>
      <c r="U33" s="37">
        <f t="shared" ca="1" si="12"/>
        <v>1484.5056206605632</v>
      </c>
      <c r="V33" s="37">
        <f t="shared" si="13"/>
        <v>0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3238941.7321378477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3238941.7321378477</v>
      </c>
      <c r="K34" s="37">
        <f t="shared" ca="1" si="20"/>
        <v>-218628.56691930472</v>
      </c>
      <c r="L34" s="37">
        <f t="shared" ca="1" si="21"/>
        <v>3020313.1652185428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2868151.3391008349</v>
      </c>
      <c r="R34" s="37">
        <f t="shared" si="9"/>
        <v>0</v>
      </c>
      <c r="S34" s="37">
        <f t="shared" si="10"/>
        <v>0</v>
      </c>
      <c r="T34" s="37">
        <f t="shared" si="11"/>
        <v>9890.5186976510013</v>
      </c>
      <c r="U34" s="37">
        <f t="shared" ca="1" si="12"/>
        <v>1521.6182611770771</v>
      </c>
      <c r="V34" s="37">
        <f t="shared" si="13"/>
        <v>0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2868151.3391008349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2868151.3391008349</v>
      </c>
      <c r="K35" s="37">
        <f t="shared" ca="1" si="20"/>
        <v>380890.49783259089</v>
      </c>
      <c r="L35" s="37">
        <f t="shared" ca="1" si="21"/>
        <v>3249041.8369334256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3093075.965162775</v>
      </c>
      <c r="R35" s="37">
        <f t="shared" si="9"/>
        <v>0</v>
      </c>
      <c r="S35" s="37">
        <f t="shared" si="10"/>
        <v>0</v>
      </c>
      <c r="T35" s="37">
        <f t="shared" si="11"/>
        <v>10137.781665092276</v>
      </c>
      <c r="U35" s="37">
        <f t="shared" ca="1" si="12"/>
        <v>1559.6587177065039</v>
      </c>
      <c r="V35" s="37">
        <f t="shared" si="13"/>
        <v>0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3093075.965162775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3093075.965162775</v>
      </c>
      <c r="K36" s="37">
        <f t="shared" ca="1" si="20"/>
        <v>141662.87920445509</v>
      </c>
      <c r="L36" s="37">
        <f t="shared" ca="1" si="21"/>
        <v>3234738.8443672303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3074873.8258023136</v>
      </c>
      <c r="R36" s="37">
        <f t="shared" si="9"/>
        <v>0</v>
      </c>
      <c r="S36" s="37">
        <f t="shared" si="10"/>
        <v>0</v>
      </c>
      <c r="T36" s="37">
        <f t="shared" si="11"/>
        <v>10391.226206719582</v>
      </c>
      <c r="U36" s="37">
        <f t="shared" ca="1" si="12"/>
        <v>1598.6501856491666</v>
      </c>
      <c r="V36" s="37">
        <f t="shared" si="13"/>
        <v>0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3074873.8258023136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3074873.8258023136</v>
      </c>
      <c r="K37" s="37">
        <f t="shared" ca="1" si="20"/>
        <v>277968.59385252913</v>
      </c>
      <c r="L37" s="37">
        <f t="shared" ca="1" si="21"/>
        <v>3352842.4196548429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3188980.7756258035</v>
      </c>
      <c r="R37" s="37">
        <f t="shared" si="9"/>
        <v>0</v>
      </c>
      <c r="S37" s="37">
        <f t="shared" si="10"/>
        <v>0</v>
      </c>
      <c r="T37" s="37">
        <f t="shared" si="11"/>
        <v>10651.00686188757</v>
      </c>
      <c r="U37" s="37">
        <f t="shared" ca="1" si="12"/>
        <v>1638.6164402903955</v>
      </c>
      <c r="V37" s="37">
        <f t="shared" si="13"/>
        <v>0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3188980.7756258035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3188980.7756258035</v>
      </c>
      <c r="K38" s="37">
        <f t="shared" ca="1" si="20"/>
        <v>216212.89658742948</v>
      </c>
      <c r="L38" s="37">
        <f t="shared" ca="1" si="21"/>
        <v>3405193.6722132331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3237235.4870834677</v>
      </c>
      <c r="R38" s="37">
        <f t="shared" si="9"/>
        <v>0</v>
      </c>
      <c r="S38" s="37">
        <f t="shared" si="10"/>
        <v>0</v>
      </c>
      <c r="T38" s="37">
        <f t="shared" si="11"/>
        <v>10917.28203343476</v>
      </c>
      <c r="U38" s="37">
        <f t="shared" ca="1" si="12"/>
        <v>1679.5818512976552</v>
      </c>
      <c r="V38" s="37">
        <f t="shared" si="13"/>
        <v>0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3237235.4870834677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3237235.4870834677</v>
      </c>
      <c r="K39" s="37">
        <f t="shared" ca="1" si="20"/>
        <v>172544.65146154881</v>
      </c>
      <c r="L39" s="37">
        <f t="shared" ca="1" si="21"/>
        <v>3409780.1385450163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3237622.9987870068</v>
      </c>
      <c r="R39" s="37">
        <f t="shared" si="9"/>
        <v>0</v>
      </c>
      <c r="S39" s="37">
        <f t="shared" si="10"/>
        <v>0</v>
      </c>
      <c r="T39" s="37">
        <f t="shared" si="11"/>
        <v>11190.214084270629</v>
      </c>
      <c r="U39" s="37">
        <f t="shared" ca="1" si="12"/>
        <v>1721.5713975800966</v>
      </c>
      <c r="V39" s="37">
        <f t="shared" si="13"/>
        <v>0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3237622.9987870068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3237622.9987870068</v>
      </c>
      <c r="K40" s="37">
        <f t="shared" ca="1" si="20"/>
        <v>240231.62650999593</v>
      </c>
      <c r="L40" s="37">
        <f t="shared" ca="1" si="21"/>
        <v>3477854.625297003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3301393.557045043</v>
      </c>
      <c r="R40" s="37">
        <f t="shared" si="9"/>
        <v>0</v>
      </c>
      <c r="S40" s="37">
        <f t="shared" si="10"/>
        <v>0</v>
      </c>
      <c r="T40" s="37">
        <f t="shared" si="11"/>
        <v>11469.969436377394</v>
      </c>
      <c r="U40" s="37">
        <f t="shared" ca="1" si="12"/>
        <v>1764.6106825195991</v>
      </c>
      <c r="V40" s="37">
        <f t="shared" si="13"/>
        <v>0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3301393.557045043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3301393.557045043</v>
      </c>
      <c r="K41" s="37">
        <f t="shared" ca="1" si="20"/>
        <v>214590.58120792781</v>
      </c>
      <c r="L41" s="37">
        <f t="shared" ca="1" si="21"/>
        <v>3515984.1382529708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3335111.543294712</v>
      </c>
      <c r="R41" s="37">
        <f t="shared" si="9"/>
        <v>0</v>
      </c>
      <c r="S41" s="37">
        <f t="shared" si="10"/>
        <v>0</v>
      </c>
      <c r="T41" s="37">
        <f t="shared" si="11"/>
        <v>11756.718672286828</v>
      </c>
      <c r="U41" s="37">
        <f t="shared" ca="1" si="12"/>
        <v>1808.725949582589</v>
      </c>
      <c r="V41" s="37">
        <f t="shared" si="13"/>
        <v>0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3335111.543294712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3335111.543294712</v>
      </c>
      <c r="K42" s="37">
        <f t="shared" ca="1" si="20"/>
        <v>-116728.90401531493</v>
      </c>
      <c r="L42" s="37">
        <f t="shared" ca="1" si="21"/>
        <v>3218382.6392793972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3032988.2294471818</v>
      </c>
      <c r="R42" s="37">
        <f t="shared" si="9"/>
        <v>0</v>
      </c>
      <c r="S42" s="37">
        <f t="shared" si="10"/>
        <v>0</v>
      </c>
      <c r="T42" s="37">
        <f t="shared" si="11"/>
        <v>12050.636639093997</v>
      </c>
      <c r="U42" s="37">
        <f t="shared" ca="1" si="12"/>
        <v>1853.9440983221534</v>
      </c>
      <c r="V42" s="37">
        <f t="shared" si="13"/>
        <v>0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3032988.2294471818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3032988.2294471818</v>
      </c>
      <c r="K43" s="37">
        <f t="shared" ca="1" si="20"/>
        <v>242639.05835577456</v>
      </c>
      <c r="L43" s="37">
        <f t="shared" ca="1" si="21"/>
        <v>3275627.2878029565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3085598.0177249359</v>
      </c>
      <c r="R43" s="37">
        <f t="shared" si="9"/>
        <v>0</v>
      </c>
      <c r="S43" s="37">
        <f t="shared" si="10"/>
        <v>0</v>
      </c>
      <c r="T43" s="37">
        <f t="shared" si="11"/>
        <v>12351.902555071347</v>
      </c>
      <c r="U43" s="37">
        <f t="shared" ca="1" si="12"/>
        <v>1900.292700780207</v>
      </c>
      <c r="V43" s="37">
        <f t="shared" si="13"/>
        <v>0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3085598.0177249359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3085598.0177249359</v>
      </c>
      <c r="K44" s="37">
        <f t="shared" ca="1" si="20"/>
        <v>167239.41256069153</v>
      </c>
      <c r="L44" s="37">
        <f t="shared" ca="1" si="21"/>
        <v>3252837.4302856275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3058057.4284556564</v>
      </c>
      <c r="R44" s="37">
        <f t="shared" si="9"/>
        <v>0</v>
      </c>
      <c r="S44" s="37">
        <f t="shared" si="10"/>
        <v>0</v>
      </c>
      <c r="T44" s="37">
        <f t="shared" si="11"/>
        <v>12660.700118948129</v>
      </c>
      <c r="U44" s="37">
        <f t="shared" ca="1" si="12"/>
        <v>1947.8000182997121</v>
      </c>
      <c r="V44" s="37">
        <f t="shared" si="13"/>
        <v>0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3058057.4284556564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3058057.4284556564</v>
      </c>
      <c r="K45" s="37">
        <f t="shared" ca="1" si="20"/>
        <v>241892.34259084243</v>
      </c>
      <c r="L45" s="37">
        <f t="shared" ca="1" si="21"/>
        <v>3299949.7710464988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3100300.2691707783</v>
      </c>
      <c r="R45" s="37">
        <f t="shared" si="9"/>
        <v>0</v>
      </c>
      <c r="S45" s="37">
        <f t="shared" si="10"/>
        <v>0</v>
      </c>
      <c r="T45" s="37">
        <f t="shared" si="11"/>
        <v>12977.217621921831</v>
      </c>
      <c r="U45" s="37">
        <f t="shared" ca="1" si="12"/>
        <v>1996.4950187572049</v>
      </c>
      <c r="V45" s="37">
        <f t="shared" si="13"/>
        <v>0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3100300.2691707783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3100300.2691707783</v>
      </c>
      <c r="K46" s="37">
        <f t="shared" ca="1" si="20"/>
        <v>116881.32014773834</v>
      </c>
      <c r="L46" s="37">
        <f t="shared" ca="1" si="21"/>
        <v>3217181.5893185167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3012540.8498959029</v>
      </c>
      <c r="R46" s="37">
        <f t="shared" si="9"/>
        <v>0</v>
      </c>
      <c r="S46" s="37">
        <f t="shared" si="10"/>
        <v>0</v>
      </c>
      <c r="T46" s="37">
        <f t="shared" si="11"/>
        <v>13301.648062469878</v>
      </c>
      <c r="U46" s="37">
        <f t="shared" ca="1" si="12"/>
        <v>2046.4073942261352</v>
      </c>
      <c r="V46" s="37">
        <f t="shared" si="13"/>
        <v>0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3012540.8498959029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3012540.8498959029</v>
      </c>
      <c r="K47" s="37">
        <f t="shared" ca="1" si="20"/>
        <v>276852.50410543347</v>
      </c>
      <c r="L47" s="37">
        <f t="shared" ca="1" si="21"/>
        <v>3289393.3540013363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3289393.3540013363</v>
      </c>
      <c r="R47" s="37">
        <f t="shared" si="9"/>
        <v>0</v>
      </c>
      <c r="S47" s="37">
        <f t="shared" si="10"/>
        <v>0</v>
      </c>
      <c r="T47" s="37">
        <f t="shared" si="11"/>
        <v>13634.189264031622</v>
      </c>
      <c r="U47" s="37">
        <f t="shared" ca="1" si="12"/>
        <v>2097.5675790817882</v>
      </c>
      <c r="V47" s="37">
        <f t="shared" si="13"/>
        <v>0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3289393.3540013363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3289393.3540013363</v>
      </c>
      <c r="K48" s="37">
        <f t="shared" ca="1" si="20"/>
        <v>110852.55602984503</v>
      </c>
      <c r="L48" s="37">
        <f t="shared" ca="1" si="21"/>
        <v>3400245.9100311813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3400245.9100311813</v>
      </c>
      <c r="R48" s="37">
        <f t="shared" si="9"/>
        <v>0</v>
      </c>
      <c r="S48" s="37">
        <f t="shared" si="10"/>
        <v>0</v>
      </c>
      <c r="T48" s="37">
        <f t="shared" si="11"/>
        <v>13975.043995632417</v>
      </c>
      <c r="U48" s="37">
        <f t="shared" ca="1" si="12"/>
        <v>2150.0067685588333</v>
      </c>
      <c r="V48" s="37">
        <f t="shared" si="13"/>
        <v>0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3400245.9100311813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3400245.9100311813</v>
      </c>
      <c r="K49" s="37">
        <f t="shared" ca="1" si="20"/>
        <v>153011.06595140314</v>
      </c>
      <c r="L49" s="37">
        <f t="shared" ca="1" si="21"/>
        <v>3553256.9759825845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3553256.9759825845</v>
      </c>
      <c r="R49" s="37">
        <f t="shared" si="9"/>
        <v>0</v>
      </c>
      <c r="S49" s="37">
        <f t="shared" si="10"/>
        <v>0</v>
      </c>
      <c r="T49" s="37">
        <f t="shared" si="11"/>
        <v>14324.420095523225</v>
      </c>
      <c r="U49" s="37">
        <f t="shared" ca="1" si="12"/>
        <v>2203.7569377728037</v>
      </c>
      <c r="V49" s="37">
        <f t="shared" si="13"/>
        <v>0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3553256.9759825845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3553256.9759825845</v>
      </c>
      <c r="K50" s="37">
        <f t="shared" ca="1" si="20"/>
        <v>390858.26735808433</v>
      </c>
      <c r="L50" s="37">
        <f t="shared" ca="1" si="21"/>
        <v>3944115.2433406687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3944115.2433406687</v>
      </c>
      <c r="R50" s="37">
        <f t="shared" si="9"/>
        <v>0</v>
      </c>
      <c r="S50" s="37">
        <f t="shared" si="10"/>
        <v>0</v>
      </c>
      <c r="T50" s="37">
        <f t="shared" si="11"/>
        <v>14682.530597911304</v>
      </c>
      <c r="U50" s="37">
        <f t="shared" ca="1" si="12"/>
        <v>2258.8508612171236</v>
      </c>
      <c r="V50" s="37">
        <f t="shared" si="13"/>
        <v>0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3944115.2433406687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3944115.2433406687</v>
      </c>
      <c r="K51" s="37">
        <f t="shared" ca="1" si="20"/>
        <v>345110.08379230852</v>
      </c>
      <c r="L51" s="37">
        <f t="shared" ca="1" si="21"/>
        <v>4289225.3271329775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4289225.3271329775</v>
      </c>
      <c r="R51" s="37">
        <f t="shared" si="9"/>
        <v>0</v>
      </c>
      <c r="S51" s="37">
        <f t="shared" si="10"/>
        <v>0</v>
      </c>
      <c r="T51" s="37">
        <f t="shared" si="11"/>
        <v>15049.593862859087</v>
      </c>
      <c r="U51" s="37">
        <f t="shared" ca="1" si="12"/>
        <v>2315.3221327475517</v>
      </c>
      <c r="V51" s="37">
        <f t="shared" si="13"/>
        <v>0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4289225.3271329775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4289225.3271329775</v>
      </c>
      <c r="K52" s="37">
        <f t="shared" ca="1" si="20"/>
        <v>-200306.82277711004</v>
      </c>
      <c r="L52" s="37">
        <f t="shared" ca="1" si="21"/>
        <v>4088918.5043558674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4088918.5043558674</v>
      </c>
      <c r="R52" s="37">
        <f t="shared" si="9"/>
        <v>0</v>
      </c>
      <c r="S52" s="37">
        <f t="shared" si="10"/>
        <v>0</v>
      </c>
      <c r="T52" s="37">
        <f t="shared" si="11"/>
        <v>15425.833709430561</v>
      </c>
      <c r="U52" s="37">
        <f t="shared" ca="1" si="12"/>
        <v>2373.20518606624</v>
      </c>
      <c r="V52" s="37">
        <f t="shared" si="13"/>
        <v>0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4088918.5043558674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4088918.5043558674</v>
      </c>
      <c r="K53" s="37">
        <f t="shared" ca="1" si="20"/>
        <v>-289495.43010839541</v>
      </c>
      <c r="L53" s="37">
        <f t="shared" ca="1" si="21"/>
        <v>3799423.074247472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3799423.074247472</v>
      </c>
      <c r="R53" s="37">
        <f t="shared" si="9"/>
        <v>0</v>
      </c>
      <c r="S53" s="37">
        <f t="shared" si="10"/>
        <v>0</v>
      </c>
      <c r="T53" s="37">
        <f t="shared" si="11"/>
        <v>15811.479552166327</v>
      </c>
      <c r="U53" s="37">
        <f t="shared" ca="1" si="12"/>
        <v>2432.5353157178965</v>
      </c>
      <c r="V53" s="37">
        <f t="shared" si="13"/>
        <v>0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3799423.074247472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3799423.074247472</v>
      </c>
      <c r="K54" s="37">
        <f t="shared" ca="1" si="20"/>
        <v>-512162.23040855926</v>
      </c>
      <c r="L54" s="37">
        <f t="shared" ca="1" si="21"/>
        <v>3287260.8438389129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3287260.8438389129</v>
      </c>
      <c r="R54" s="37">
        <f t="shared" si="9"/>
        <v>0</v>
      </c>
      <c r="S54" s="37">
        <f t="shared" si="10"/>
        <v>0</v>
      </c>
      <c r="T54" s="37">
        <f t="shared" si="11"/>
        <v>16206.766540970482</v>
      </c>
      <c r="U54" s="37">
        <f t="shared" ca="1" si="12"/>
        <v>2493.3486986108437</v>
      </c>
      <c r="V54" s="37">
        <f t="shared" si="13"/>
        <v>0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3287260.8438389129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55" priority="1" operator="lessThan">
      <formula>0</formula>
    </cfRule>
  </conditionalFormatting>
  <dataValidations count="2">
    <dataValidation type="list" allowBlank="1" showInputMessage="1" showErrorMessage="1" sqref="E2" xr:uid="{AC378086-515D-7A4B-B85A-452647EE1795}">
      <formula1>"Qualified, Non-Qualified"</formula1>
    </dataValidation>
    <dataValidation type="list" allowBlank="1" showInputMessage="1" showErrorMessage="1" sqref="E5 H2" xr:uid="{376AF61C-3977-9C4C-8CF9-CF7EC6965B85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8DB5062-8188-D24B-99AD-7B379BC24085}">
          <x14:formula1>
            <xm:f>Scenarios!A3:A100</xm:f>
          </x14:formula1>
          <xm:sqref>A14</xm:sqref>
        </x14:dataValidation>
        <x14:dataValidation type="list" allowBlank="1" showInputMessage="1" showErrorMessage="1" xr:uid="{128E89CD-D35A-B04C-83FF-E1F3E2BF502C}">
          <x14:formula1>
            <xm:f>Tables!$B$20:$B$36</xm:f>
          </x14:formula1>
          <xm:sqref>E3:E4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B0936-622D-5B43-AC87-9B294216E912}">
  <sheetPr codeName="Sheet16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48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None</v>
      </c>
      <c r="J2" s="129" t="s">
        <v>70</v>
      </c>
      <c r="K2" s="57">
        <f>Tables!B3</f>
        <v>22500</v>
      </c>
      <c r="M2" s="130" t="s">
        <v>55</v>
      </c>
      <c r="N2" s="35" t="str">
        <f>E3</f>
        <v>Roth IRA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60</v>
      </c>
      <c r="C3" s="90"/>
      <c r="D3" s="52" t="s">
        <v>55</v>
      </c>
      <c r="E3" s="47" t="str">
        <f>VLOOKUP($A$14,Scenarios!$A:$CE,HLOOKUP(D3,Scenarios!$1:$2,2,FALSE),FALSE)</f>
        <v>Roth IRA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1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1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>Roth</v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6500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161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Roth IRA with % of Salary / None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48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6500</v>
      </c>
      <c r="U17" s="37">
        <f>IF(AND($F$3=4,D17&lt;55),0,IF(D17&lt;50,0,IF(A17&lt;2025,$N$5*(1+$B$10)^(C17-1),IF(AND(D17&gt;59,D17&lt;64),$N$5*IF($N$3=2,1.5,1)*(1+$B$10)^(C17-1),$N$5*(1+$B$10)^(C17-1)))))</f>
        <v>0</v>
      </c>
      <c r="V17" s="37">
        <f>IF($N$3=1,0,$N$6*(1+$B$10)^(C17-1)-W17)</f>
        <v>0</v>
      </c>
      <c r="W17" s="37">
        <f>MIN(R17,T17)</f>
        <v>5000</v>
      </c>
      <c r="X17" s="37">
        <f>MIN(U17,R17-W17)</f>
        <v>0</v>
      </c>
      <c r="Y17" s="37">
        <f>MIN(S17,V17)</f>
        <v>0</v>
      </c>
      <c r="Z17" s="37">
        <f>W17+X17+Y17</f>
        <v>5000</v>
      </c>
      <c r="AA17" s="111">
        <f>Q17+Z17</f>
        <v>2187400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49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>IF(C18=1,#REF!,AA17)</f>
        <v>2187400</v>
      </c>
      <c r="K18" s="37">
        <f>J18*E18</f>
        <v>104776.45999999999</v>
      </c>
      <c r="L18" s="37">
        <f>J18+K18</f>
        <v>2292176.46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si="8">MAX(0,L18-P18)</f>
        <v>2292176.46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6662.4999999999991</v>
      </c>
      <c r="U18" s="37">
        <f t="shared" ref="U18:U54" si="12">IF(AND($F$3=4,D18&lt;55),0,IF(D18&lt;50,0,IF(A18&lt;2025,$N$5*(1+$B$10)^(C18-1),IF(AND(D18&gt;59,D18&lt;64),$N$5*IF($N$3=2,1.5,1)*(1+$B$10)^(C18-1),$N$5*(1+$B$10)^(C18-1)))))</f>
        <v>0</v>
      </c>
      <c r="V18" s="37">
        <f t="shared" ref="V18:V54" si="13">IF($N$3=1,0,$N$6*(1+$B$10)^(C18-1)-W18)</f>
        <v>0</v>
      </c>
      <c r="W18" s="37">
        <f t="shared" ref="W18:W54" si="14">MIN(R18,T18)</f>
        <v>5100</v>
      </c>
      <c r="X18" s="37">
        <f t="shared" ref="X18:X54" si="15">MIN(U18,R18-W18)</f>
        <v>0</v>
      </c>
      <c r="Y18" s="37">
        <f t="shared" ref="Y18:Y54" si="16">MIN(S18,V18)</f>
        <v>0</v>
      </c>
      <c r="Z18" s="37">
        <f t="shared" ref="Z18:Z54" si="17">W18+X18+Y18</f>
        <v>5100</v>
      </c>
      <c r="AA18" s="111">
        <f t="shared" ref="AA18:AA54" si="18">Q18+W18+X18+Y18</f>
        <v>2297276.46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50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>IF(C19=1,#REF!,AA18)</f>
        <v>2297276.46</v>
      </c>
      <c r="K19" s="37">
        <f>J19*E19</f>
        <v>48931.988597999996</v>
      </c>
      <c r="L19" s="37">
        <f>J19+K19</f>
        <v>2346208.4485979998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si="8"/>
        <v>2346208.4485979998</v>
      </c>
      <c r="R19" s="37">
        <f t="shared" si="9"/>
        <v>5202</v>
      </c>
      <c r="S19" s="37">
        <f t="shared" si="10"/>
        <v>0</v>
      </c>
      <c r="T19" s="37">
        <f t="shared" si="11"/>
        <v>6829.0624999999991</v>
      </c>
      <c r="U19" s="37">
        <f t="shared" ca="1" si="12"/>
        <v>1050.625</v>
      </c>
      <c r="V19" s="37">
        <f t="shared" si="13"/>
        <v>0</v>
      </c>
      <c r="W19" s="37">
        <f t="shared" si="14"/>
        <v>5202</v>
      </c>
      <c r="X19" s="37">
        <f t="shared" ca="1" si="15"/>
        <v>0</v>
      </c>
      <c r="Y19" s="37">
        <f t="shared" si="16"/>
        <v>0</v>
      </c>
      <c r="Z19" s="37">
        <f t="shared" ca="1" si="17"/>
        <v>5202</v>
      </c>
      <c r="AA19" s="111">
        <f t="shared" ca="1" si="18"/>
        <v>2351410.4485979998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51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2351410.4485979998</v>
      </c>
      <c r="K20" s="37">
        <f ca="1">J20*E20</f>
        <v>258655.14934577997</v>
      </c>
      <c r="L20" s="37">
        <f ca="1">J20+K20</f>
        <v>2610065.5979437795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2610065.5979437795</v>
      </c>
      <c r="R20" s="37">
        <f t="shared" si="9"/>
        <v>5306.04</v>
      </c>
      <c r="S20" s="37">
        <f t="shared" si="10"/>
        <v>0</v>
      </c>
      <c r="T20" s="37">
        <f t="shared" si="11"/>
        <v>6999.7890624999991</v>
      </c>
      <c r="U20" s="37">
        <f t="shared" ca="1" si="12"/>
        <v>1076.8906249999998</v>
      </c>
      <c r="V20" s="37">
        <f t="shared" si="13"/>
        <v>0</v>
      </c>
      <c r="W20" s="37">
        <f t="shared" si="14"/>
        <v>5306.04</v>
      </c>
      <c r="X20" s="37">
        <f t="shared" ca="1" si="15"/>
        <v>0</v>
      </c>
      <c r="Y20" s="37">
        <f t="shared" si="16"/>
        <v>0</v>
      </c>
      <c r="Z20" s="37">
        <f t="shared" ca="1" si="17"/>
        <v>5306.04</v>
      </c>
      <c r="AA20" s="111">
        <f t="shared" ca="1" si="18"/>
        <v>2615371.6379437796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52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2615371.6379437796</v>
      </c>
      <c r="K21" s="37">
        <f ca="1">J21*E21</f>
        <v>209752.80536309112</v>
      </c>
      <c r="L21" s="37">
        <f ca="1">J21+K21</f>
        <v>2825124.4433068708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0</v>
      </c>
      <c r="P21" s="37">
        <f t="shared" si="7"/>
        <v>0</v>
      </c>
      <c r="Q21" s="37">
        <f t="shared" ca="1" si="8"/>
        <v>2825124.4433068708</v>
      </c>
      <c r="R21" s="37">
        <f t="shared" si="9"/>
        <v>5412.1608000000006</v>
      </c>
      <c r="S21" s="37">
        <f t="shared" si="10"/>
        <v>0</v>
      </c>
      <c r="T21" s="37">
        <f t="shared" si="11"/>
        <v>7174.7837890624987</v>
      </c>
      <c r="U21" s="37">
        <f t="shared" ca="1" si="12"/>
        <v>1103.8128906249997</v>
      </c>
      <c r="V21" s="37">
        <f t="shared" si="13"/>
        <v>0</v>
      </c>
      <c r="W21" s="37">
        <f t="shared" si="14"/>
        <v>5412.1608000000006</v>
      </c>
      <c r="X21" s="37">
        <f t="shared" ca="1" si="15"/>
        <v>0</v>
      </c>
      <c r="Y21" s="37">
        <f t="shared" si="16"/>
        <v>0</v>
      </c>
      <c r="Z21" s="37">
        <f t="shared" ca="1" si="17"/>
        <v>5412.1608000000006</v>
      </c>
      <c r="AA21" s="111">
        <f t="shared" ca="1" si="18"/>
        <v>2830536.6041068709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53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2830536.6041068709</v>
      </c>
      <c r="K22" s="37">
        <f t="shared" ref="K22:K54" ca="1" si="20">J22*E22</f>
        <v>231537.89421594204</v>
      </c>
      <c r="L22" s="37">
        <f t="shared" ref="L22:L54" ca="1" si="21">J22+K22</f>
        <v>3062074.4983228128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0</v>
      </c>
      <c r="P22" s="37">
        <f t="shared" si="7"/>
        <v>0</v>
      </c>
      <c r="Q22" s="37">
        <f t="shared" ca="1" si="8"/>
        <v>3062074.4983228128</v>
      </c>
      <c r="R22" s="37">
        <f t="shared" si="9"/>
        <v>5520.4040160000004</v>
      </c>
      <c r="S22" s="37">
        <f t="shared" si="10"/>
        <v>0</v>
      </c>
      <c r="T22" s="37">
        <f t="shared" si="11"/>
        <v>7354.1533837890602</v>
      </c>
      <c r="U22" s="37">
        <f t="shared" ca="1" si="12"/>
        <v>1131.4082128906246</v>
      </c>
      <c r="V22" s="37">
        <f t="shared" si="13"/>
        <v>0</v>
      </c>
      <c r="W22" s="37">
        <f t="shared" si="14"/>
        <v>5520.4040160000004</v>
      </c>
      <c r="X22" s="37">
        <f t="shared" ca="1" si="15"/>
        <v>0</v>
      </c>
      <c r="Y22" s="37">
        <f t="shared" si="16"/>
        <v>0</v>
      </c>
      <c r="Z22" s="37">
        <f t="shared" ca="1" si="17"/>
        <v>5520.4040160000004</v>
      </c>
      <c r="AA22" s="111">
        <f t="shared" ca="1" si="18"/>
        <v>3067594.9023388131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54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3067594.9023388131</v>
      </c>
      <c r="K23" s="37">
        <f t="shared" ca="1" si="20"/>
        <v>309213.56615575234</v>
      </c>
      <c r="L23" s="37">
        <f t="shared" ca="1" si="21"/>
        <v>3376808.4684945652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0</v>
      </c>
      <c r="P23" s="37">
        <f t="shared" si="7"/>
        <v>0</v>
      </c>
      <c r="Q23" s="37">
        <f t="shared" ca="1" si="8"/>
        <v>3376808.4684945652</v>
      </c>
      <c r="R23" s="37">
        <f t="shared" si="9"/>
        <v>5630.8120963200008</v>
      </c>
      <c r="S23" s="37">
        <f t="shared" si="10"/>
        <v>0</v>
      </c>
      <c r="T23" s="37">
        <f t="shared" si="11"/>
        <v>7538.0072183837865</v>
      </c>
      <c r="U23" s="37">
        <f t="shared" ca="1" si="12"/>
        <v>1159.6934182128903</v>
      </c>
      <c r="V23" s="37">
        <f t="shared" si="13"/>
        <v>0</v>
      </c>
      <c r="W23" s="37">
        <f t="shared" si="14"/>
        <v>5630.8120963200008</v>
      </c>
      <c r="X23" s="37">
        <f t="shared" ca="1" si="15"/>
        <v>0</v>
      </c>
      <c r="Y23" s="37">
        <f t="shared" si="16"/>
        <v>0</v>
      </c>
      <c r="Z23" s="37">
        <f t="shared" ca="1" si="17"/>
        <v>5630.8120963200008</v>
      </c>
      <c r="AA23" s="111">
        <f t="shared" ca="1" si="18"/>
        <v>3382439.2805908853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55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3382439.2805908853</v>
      </c>
      <c r="K24" s="37">
        <f t="shared" ca="1" si="20"/>
        <v>-166416.01260507156</v>
      </c>
      <c r="L24" s="37">
        <f t="shared" ca="1" si="21"/>
        <v>3216023.2679858138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0</v>
      </c>
      <c r="P24" s="37">
        <f t="shared" si="7"/>
        <v>0</v>
      </c>
      <c r="Q24" s="37">
        <f t="shared" ca="1" si="8"/>
        <v>3216023.2679858138</v>
      </c>
      <c r="R24" s="37">
        <f t="shared" si="9"/>
        <v>5743.4283382463991</v>
      </c>
      <c r="S24" s="37">
        <f t="shared" si="10"/>
        <v>0</v>
      </c>
      <c r="T24" s="37">
        <f t="shared" si="11"/>
        <v>7726.4573988433813</v>
      </c>
      <c r="U24" s="37">
        <f t="shared" ca="1" si="12"/>
        <v>1188.6857536682126</v>
      </c>
      <c r="V24" s="37">
        <f t="shared" si="13"/>
        <v>0</v>
      </c>
      <c r="W24" s="37">
        <f t="shared" si="14"/>
        <v>5743.4283382463991</v>
      </c>
      <c r="X24" s="37">
        <f t="shared" ca="1" si="15"/>
        <v>0</v>
      </c>
      <c r="Y24" s="37">
        <f t="shared" si="16"/>
        <v>0</v>
      </c>
      <c r="Z24" s="37">
        <f t="shared" ca="1" si="17"/>
        <v>5743.4283382463991</v>
      </c>
      <c r="AA24" s="111">
        <f t="shared" ca="1" si="18"/>
        <v>3221766.6963240602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56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3221766.6963240602</v>
      </c>
      <c r="K25" s="37">
        <f t="shared" ca="1" si="20"/>
        <v>39627.730364785944</v>
      </c>
      <c r="L25" s="37">
        <f t="shared" ca="1" si="21"/>
        <v>3261394.4266888462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0</v>
      </c>
      <c r="P25" s="37">
        <f t="shared" si="7"/>
        <v>0</v>
      </c>
      <c r="Q25" s="37">
        <f t="shared" ca="1" si="8"/>
        <v>3261394.4266888462</v>
      </c>
      <c r="R25" s="37">
        <f t="shared" si="9"/>
        <v>5858.2969050113279</v>
      </c>
      <c r="S25" s="37">
        <f t="shared" si="10"/>
        <v>0</v>
      </c>
      <c r="T25" s="37">
        <f t="shared" si="11"/>
        <v>7919.6188338144648</v>
      </c>
      <c r="U25" s="37">
        <f t="shared" ca="1" si="12"/>
        <v>1218.4028975099177</v>
      </c>
      <c r="V25" s="37">
        <f t="shared" si="13"/>
        <v>0</v>
      </c>
      <c r="W25" s="37">
        <f t="shared" si="14"/>
        <v>5858.2969050113279</v>
      </c>
      <c r="X25" s="37">
        <f t="shared" ca="1" si="15"/>
        <v>0</v>
      </c>
      <c r="Y25" s="37">
        <f t="shared" si="16"/>
        <v>0</v>
      </c>
      <c r="Z25" s="37">
        <f t="shared" ca="1" si="17"/>
        <v>5858.2969050113279</v>
      </c>
      <c r="AA25" s="111">
        <f t="shared" ca="1" si="18"/>
        <v>3267252.7235938576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57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3267252.7235938576</v>
      </c>
      <c r="K26" s="37">
        <f t="shared" ca="1" si="20"/>
        <v>209430.89958236628</v>
      </c>
      <c r="L26" s="37">
        <f t="shared" ca="1" si="21"/>
        <v>3476683.6231762241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0</v>
      </c>
      <c r="P26" s="37">
        <f t="shared" si="7"/>
        <v>0</v>
      </c>
      <c r="Q26" s="37">
        <f t="shared" ca="1" si="8"/>
        <v>3476683.6231762241</v>
      </c>
      <c r="R26" s="37">
        <f t="shared" si="9"/>
        <v>5975.4628431115543</v>
      </c>
      <c r="S26" s="37">
        <f t="shared" si="10"/>
        <v>0</v>
      </c>
      <c r="T26" s="37">
        <f t="shared" si="11"/>
        <v>8117.6093046598253</v>
      </c>
      <c r="U26" s="37">
        <f t="shared" ca="1" si="12"/>
        <v>1248.8629699476655</v>
      </c>
      <c r="V26" s="37">
        <f t="shared" si="13"/>
        <v>0</v>
      </c>
      <c r="W26" s="37">
        <f t="shared" si="14"/>
        <v>5975.4628431115543</v>
      </c>
      <c r="X26" s="37">
        <f t="shared" ca="1" si="15"/>
        <v>0</v>
      </c>
      <c r="Y26" s="37">
        <f t="shared" si="16"/>
        <v>0</v>
      </c>
      <c r="Z26" s="37">
        <f t="shared" ca="1" si="17"/>
        <v>5975.4628431115543</v>
      </c>
      <c r="AA26" s="111">
        <f t="shared" ca="1" si="18"/>
        <v>3482659.0860193358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58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3482659.0860193358</v>
      </c>
      <c r="K27" s="37">
        <f t="shared" ca="1" si="20"/>
        <v>372992.78811267088</v>
      </c>
      <c r="L27" s="37">
        <f t="shared" ca="1" si="21"/>
        <v>3855651.8741320064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0</v>
      </c>
      <c r="P27" s="37">
        <f t="shared" si="7"/>
        <v>0</v>
      </c>
      <c r="Q27" s="37">
        <f t="shared" ca="1" si="8"/>
        <v>3855651.8741320064</v>
      </c>
      <c r="R27" s="37">
        <f t="shared" si="9"/>
        <v>6094.9720999737856</v>
      </c>
      <c r="S27" s="37">
        <f t="shared" si="10"/>
        <v>0</v>
      </c>
      <c r="T27" s="37">
        <f t="shared" si="11"/>
        <v>8320.5495372763216</v>
      </c>
      <c r="U27" s="37">
        <f t="shared" ca="1" si="12"/>
        <v>1280.084544196357</v>
      </c>
      <c r="V27" s="37">
        <f t="shared" si="13"/>
        <v>0</v>
      </c>
      <c r="W27" s="37">
        <f t="shared" si="14"/>
        <v>6094.9720999737856</v>
      </c>
      <c r="X27" s="37">
        <f t="shared" ca="1" si="15"/>
        <v>0</v>
      </c>
      <c r="Y27" s="37">
        <f t="shared" si="16"/>
        <v>0</v>
      </c>
      <c r="Z27" s="37">
        <f t="shared" ca="1" si="17"/>
        <v>6094.9720999737856</v>
      </c>
      <c r="AA27" s="111">
        <f t="shared" ca="1" si="18"/>
        <v>3861746.8462319802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59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3861746.8462319802</v>
      </c>
      <c r="K28" s="37">
        <f t="shared" ca="1" si="20"/>
        <v>251399.71968970195</v>
      </c>
      <c r="L28" s="37">
        <f t="shared" ca="1" si="21"/>
        <v>4113146.5659216824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0</v>
      </c>
      <c r="P28" s="37">
        <f t="shared" si="7"/>
        <v>0</v>
      </c>
      <c r="Q28" s="37">
        <f t="shared" ca="1" si="8"/>
        <v>4113146.5659216824</v>
      </c>
      <c r="R28" s="37">
        <f t="shared" si="9"/>
        <v>6216.8715419732607</v>
      </c>
      <c r="S28" s="37">
        <f t="shared" si="10"/>
        <v>0</v>
      </c>
      <c r="T28" s="37">
        <f t="shared" si="11"/>
        <v>8528.5632757082294</v>
      </c>
      <c r="U28" s="37">
        <f t="shared" ca="1" si="12"/>
        <v>1312.086657801266</v>
      </c>
      <c r="V28" s="37">
        <f t="shared" si="13"/>
        <v>0</v>
      </c>
      <c r="W28" s="37">
        <f t="shared" si="14"/>
        <v>6216.8715419732607</v>
      </c>
      <c r="X28" s="37">
        <f t="shared" ca="1" si="15"/>
        <v>0</v>
      </c>
      <c r="Y28" s="37">
        <f t="shared" si="16"/>
        <v>0</v>
      </c>
      <c r="Z28" s="37">
        <f t="shared" ca="1" si="17"/>
        <v>6216.8715419732607</v>
      </c>
      <c r="AA28" s="111">
        <f t="shared" ca="1" si="18"/>
        <v>4119363.4374636556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60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4119363.4374636556</v>
      </c>
      <c r="K29" s="37">
        <f t="shared" ca="1" si="20"/>
        <v>329549.07499709248</v>
      </c>
      <c r="L29" s="37">
        <f t="shared" ca="1" si="21"/>
        <v>4448912.5124607477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4314423.6300361175</v>
      </c>
      <c r="R29" s="37">
        <f t="shared" si="9"/>
        <v>0</v>
      </c>
      <c r="S29" s="37">
        <f t="shared" si="10"/>
        <v>0</v>
      </c>
      <c r="T29" s="37">
        <f t="shared" si="11"/>
        <v>8741.7773576009331</v>
      </c>
      <c r="U29" s="37">
        <f t="shared" ca="1" si="12"/>
        <v>1344.8888242462974</v>
      </c>
      <c r="V29" s="37">
        <f t="shared" si="13"/>
        <v>0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4314423.6300361175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61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4314423.6300361175</v>
      </c>
      <c r="K30" s="37">
        <f t="shared" ca="1" si="20"/>
        <v>134178.57489412325</v>
      </c>
      <c r="L30" s="37">
        <f t="shared" ca="1" si="21"/>
        <v>4448602.2049302403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4310751.1004449949</v>
      </c>
      <c r="R30" s="37">
        <f t="shared" si="9"/>
        <v>0</v>
      </c>
      <c r="S30" s="37">
        <f t="shared" si="10"/>
        <v>0</v>
      </c>
      <c r="T30" s="37">
        <f t="shared" si="11"/>
        <v>8960.3217915409568</v>
      </c>
      <c r="U30" s="37">
        <f t="shared" ca="1" si="12"/>
        <v>1378.5110448524549</v>
      </c>
      <c r="V30" s="37">
        <f t="shared" si="13"/>
        <v>0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4310751.1004449949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62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4310751.1004449949</v>
      </c>
      <c r="K31" s="37">
        <f t="shared" ca="1" si="20"/>
        <v>242695.28695505322</v>
      </c>
      <c r="L31" s="37">
        <f t="shared" ca="1" si="21"/>
        <v>4553446.3874000479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4412149.0053026713</v>
      </c>
      <c r="R31" s="37">
        <f t="shared" si="9"/>
        <v>0</v>
      </c>
      <c r="S31" s="37">
        <f t="shared" si="10"/>
        <v>0</v>
      </c>
      <c r="T31" s="37">
        <f t="shared" si="11"/>
        <v>9184.3298363294798</v>
      </c>
      <c r="U31" s="37">
        <f t="shared" ca="1" si="12"/>
        <v>1412.9738209737661</v>
      </c>
      <c r="V31" s="37">
        <f t="shared" si="13"/>
        <v>0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4412149.0053026713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63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4412149.0053026713</v>
      </c>
      <c r="K32" s="37">
        <f t="shared" ca="1" si="20"/>
        <v>120010.45294423266</v>
      </c>
      <c r="L32" s="37">
        <f t="shared" ca="1" si="21"/>
        <v>4532159.4582469044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4387329.6415970931</v>
      </c>
      <c r="R32" s="37">
        <f t="shared" si="9"/>
        <v>0</v>
      </c>
      <c r="S32" s="37">
        <f t="shared" si="10"/>
        <v>0</v>
      </c>
      <c r="T32" s="37">
        <f t="shared" si="11"/>
        <v>9413.9380822377188</v>
      </c>
      <c r="U32" s="37">
        <f t="shared" ca="1" si="12"/>
        <v>1448.2981664981105</v>
      </c>
      <c r="V32" s="37">
        <f t="shared" si="13"/>
        <v>0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4387329.6415970931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64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4387329.6415970931</v>
      </c>
      <c r="K33" s="37">
        <f t="shared" ca="1" si="20"/>
        <v>723031.92493520095</v>
      </c>
      <c r="L33" s="37">
        <f t="shared" ca="1" si="21"/>
        <v>5110361.5665322943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4961911.0044662375</v>
      </c>
      <c r="R33" s="37">
        <f t="shared" si="9"/>
        <v>0</v>
      </c>
      <c r="S33" s="37">
        <f t="shared" si="10"/>
        <v>0</v>
      </c>
      <c r="T33" s="37">
        <f t="shared" si="11"/>
        <v>9649.2865342936602</v>
      </c>
      <c r="U33" s="37">
        <f t="shared" ca="1" si="12"/>
        <v>1484.5056206605632</v>
      </c>
      <c r="V33" s="37">
        <f t="shared" si="13"/>
        <v>0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4961911.0044662375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65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4961911.0044662375</v>
      </c>
      <c r="K34" s="37">
        <f t="shared" ca="1" si="20"/>
        <v>-334928.99280147103</v>
      </c>
      <c r="L34" s="37">
        <f t="shared" ca="1" si="21"/>
        <v>4626982.0116647668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4474820.1855470594</v>
      </c>
      <c r="R34" s="37">
        <f t="shared" si="9"/>
        <v>0</v>
      </c>
      <c r="S34" s="37">
        <f t="shared" si="10"/>
        <v>0</v>
      </c>
      <c r="T34" s="37">
        <f t="shared" si="11"/>
        <v>9890.5186976510013</v>
      </c>
      <c r="U34" s="37">
        <f t="shared" ca="1" si="12"/>
        <v>1521.6182611770771</v>
      </c>
      <c r="V34" s="37">
        <f t="shared" si="13"/>
        <v>0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4474820.1855470594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66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4474820.1855470594</v>
      </c>
      <c r="K35" s="37">
        <f t="shared" ca="1" si="20"/>
        <v>594256.12064064946</v>
      </c>
      <c r="L35" s="37">
        <f t="shared" ca="1" si="21"/>
        <v>5069076.3061877089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4913110.4344170587</v>
      </c>
      <c r="R35" s="37">
        <f t="shared" si="9"/>
        <v>0</v>
      </c>
      <c r="S35" s="37">
        <f t="shared" si="10"/>
        <v>0</v>
      </c>
      <c r="T35" s="37">
        <f t="shared" si="11"/>
        <v>10137.781665092276</v>
      </c>
      <c r="U35" s="37">
        <f t="shared" ca="1" si="12"/>
        <v>1559.6587177065039</v>
      </c>
      <c r="V35" s="37">
        <f t="shared" si="13"/>
        <v>0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4913110.4344170587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67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4913110.4344170587</v>
      </c>
      <c r="K36" s="37">
        <f t="shared" ca="1" si="20"/>
        <v>225020.45789630129</v>
      </c>
      <c r="L36" s="37">
        <f t="shared" ca="1" si="21"/>
        <v>5138130.8923133602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4978265.873748444</v>
      </c>
      <c r="R36" s="37">
        <f t="shared" si="9"/>
        <v>0</v>
      </c>
      <c r="S36" s="37">
        <f t="shared" si="10"/>
        <v>0</v>
      </c>
      <c r="T36" s="37">
        <f t="shared" si="11"/>
        <v>10391.226206719582</v>
      </c>
      <c r="U36" s="37">
        <f t="shared" ca="1" si="12"/>
        <v>1598.6501856491666</v>
      </c>
      <c r="V36" s="37">
        <f t="shared" si="13"/>
        <v>0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4978265.873748444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68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4978265.873748444</v>
      </c>
      <c r="K37" s="37">
        <f t="shared" ca="1" si="20"/>
        <v>450035.23498685932</v>
      </c>
      <c r="L37" s="37">
        <f t="shared" ca="1" si="21"/>
        <v>5428301.1087353034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5264439.4647062635</v>
      </c>
      <c r="R37" s="37">
        <f t="shared" si="9"/>
        <v>0</v>
      </c>
      <c r="S37" s="37">
        <f t="shared" si="10"/>
        <v>0</v>
      </c>
      <c r="T37" s="37">
        <f t="shared" si="11"/>
        <v>10651.00686188757</v>
      </c>
      <c r="U37" s="37">
        <f t="shared" ca="1" si="12"/>
        <v>1638.6164402903955</v>
      </c>
      <c r="V37" s="37">
        <f t="shared" si="13"/>
        <v>0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5264439.4647062635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69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5264439.4647062635</v>
      </c>
      <c r="K38" s="37">
        <f t="shared" ca="1" si="20"/>
        <v>356928.99570708466</v>
      </c>
      <c r="L38" s="37">
        <f t="shared" ca="1" si="21"/>
        <v>5621368.4604133479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5453410.2752835825</v>
      </c>
      <c r="R38" s="37">
        <f t="shared" si="9"/>
        <v>0</v>
      </c>
      <c r="S38" s="37">
        <f t="shared" si="10"/>
        <v>0</v>
      </c>
      <c r="T38" s="37">
        <f t="shared" si="11"/>
        <v>10917.28203343476</v>
      </c>
      <c r="U38" s="37">
        <f t="shared" ca="1" si="12"/>
        <v>1679.5818512976552</v>
      </c>
      <c r="V38" s="37">
        <f t="shared" si="13"/>
        <v>0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5453410.2752835825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70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5453410.2752835825</v>
      </c>
      <c r="K39" s="37">
        <f t="shared" ca="1" si="20"/>
        <v>290666.76767261495</v>
      </c>
      <c r="L39" s="37">
        <f t="shared" ca="1" si="21"/>
        <v>5744077.0429561976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5571919.9031981882</v>
      </c>
      <c r="R39" s="37">
        <f t="shared" si="9"/>
        <v>0</v>
      </c>
      <c r="S39" s="37">
        <f t="shared" si="10"/>
        <v>0</v>
      </c>
      <c r="T39" s="37">
        <f t="shared" si="11"/>
        <v>11190.214084270629</v>
      </c>
      <c r="U39" s="37">
        <f t="shared" ca="1" si="12"/>
        <v>1721.5713975800966</v>
      </c>
      <c r="V39" s="37">
        <f t="shared" si="13"/>
        <v>0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5571919.9031981882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71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5571919.9031981882</v>
      </c>
      <c r="K40" s="37">
        <f t="shared" ca="1" si="20"/>
        <v>413436.45681730559</v>
      </c>
      <c r="L40" s="37">
        <f t="shared" ca="1" si="21"/>
        <v>5985356.3600154938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5808895.2917635338</v>
      </c>
      <c r="R40" s="37">
        <f t="shared" si="9"/>
        <v>0</v>
      </c>
      <c r="S40" s="37">
        <f t="shared" si="10"/>
        <v>0</v>
      </c>
      <c r="T40" s="37">
        <f t="shared" si="11"/>
        <v>11469.969436377394</v>
      </c>
      <c r="U40" s="37">
        <f t="shared" ca="1" si="12"/>
        <v>1764.6106825195991</v>
      </c>
      <c r="V40" s="37">
        <f t="shared" si="13"/>
        <v>0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5808895.2917635338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72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5808895.2917635338</v>
      </c>
      <c r="K41" s="37">
        <f t="shared" ca="1" si="20"/>
        <v>377578.19396462973</v>
      </c>
      <c r="L41" s="37">
        <f t="shared" ca="1" si="21"/>
        <v>6186473.4857281633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6005600.8907699045</v>
      </c>
      <c r="R41" s="37">
        <f t="shared" si="9"/>
        <v>0</v>
      </c>
      <c r="S41" s="37">
        <f t="shared" si="10"/>
        <v>0</v>
      </c>
      <c r="T41" s="37">
        <f t="shared" si="11"/>
        <v>11756.718672286828</v>
      </c>
      <c r="U41" s="37">
        <f t="shared" ca="1" si="12"/>
        <v>1808.725949582589</v>
      </c>
      <c r="V41" s="37">
        <f t="shared" si="13"/>
        <v>0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6005600.8907699045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73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6005600.8907699045</v>
      </c>
      <c r="K42" s="37">
        <f t="shared" ca="1" si="20"/>
        <v>-210196.03117694668</v>
      </c>
      <c r="L42" s="37">
        <f t="shared" ca="1" si="21"/>
        <v>5795404.8595929574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5610010.4497607425</v>
      </c>
      <c r="R42" s="37">
        <f t="shared" si="9"/>
        <v>0</v>
      </c>
      <c r="S42" s="37">
        <f t="shared" si="10"/>
        <v>0</v>
      </c>
      <c r="T42" s="37">
        <f t="shared" si="11"/>
        <v>12050.636639093997</v>
      </c>
      <c r="U42" s="37">
        <f t="shared" ca="1" si="12"/>
        <v>1853.9440983221534</v>
      </c>
      <c r="V42" s="37">
        <f t="shared" si="13"/>
        <v>0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5610010.4497607425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74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5610010.4497607425</v>
      </c>
      <c r="K43" s="37">
        <f t="shared" ca="1" si="20"/>
        <v>448800.83598085941</v>
      </c>
      <c r="L43" s="37">
        <f t="shared" ca="1" si="21"/>
        <v>6058811.2857416021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5868782.015663581</v>
      </c>
      <c r="R43" s="37">
        <f t="shared" si="9"/>
        <v>0</v>
      </c>
      <c r="S43" s="37">
        <f t="shared" si="10"/>
        <v>0</v>
      </c>
      <c r="T43" s="37">
        <f t="shared" si="11"/>
        <v>12351.902555071347</v>
      </c>
      <c r="U43" s="37">
        <f t="shared" ca="1" si="12"/>
        <v>1900.292700780207</v>
      </c>
      <c r="V43" s="37">
        <f t="shared" si="13"/>
        <v>0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5868782.015663581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75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5868782.015663581</v>
      </c>
      <c r="K44" s="37">
        <f t="shared" ca="1" si="20"/>
        <v>318087.98524896608</v>
      </c>
      <c r="L44" s="37">
        <f t="shared" ca="1" si="21"/>
        <v>6186870.0009125471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5992089.9990825756</v>
      </c>
      <c r="R44" s="37">
        <f t="shared" si="9"/>
        <v>0</v>
      </c>
      <c r="S44" s="37">
        <f t="shared" si="10"/>
        <v>0</v>
      </c>
      <c r="T44" s="37">
        <f t="shared" si="11"/>
        <v>12660.700118948129</v>
      </c>
      <c r="U44" s="37">
        <f t="shared" ca="1" si="12"/>
        <v>1947.8000182997121</v>
      </c>
      <c r="V44" s="37">
        <f t="shared" si="13"/>
        <v>0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5992089.9990825756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76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5992089.9990825756</v>
      </c>
      <c r="K45" s="37">
        <f t="shared" ca="1" si="20"/>
        <v>473974.31892743177</v>
      </c>
      <c r="L45" s="37">
        <f t="shared" ca="1" si="21"/>
        <v>6466064.318010007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6266414.8161342861</v>
      </c>
      <c r="R45" s="37">
        <f t="shared" si="9"/>
        <v>0</v>
      </c>
      <c r="S45" s="37">
        <f t="shared" si="10"/>
        <v>0</v>
      </c>
      <c r="T45" s="37">
        <f t="shared" si="11"/>
        <v>12977.217621921831</v>
      </c>
      <c r="U45" s="37">
        <f t="shared" ca="1" si="12"/>
        <v>1996.4950187572049</v>
      </c>
      <c r="V45" s="37">
        <f t="shared" si="13"/>
        <v>0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6266414.8161342861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77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6266414.8161342861</v>
      </c>
      <c r="K46" s="37">
        <f t="shared" ca="1" si="20"/>
        <v>236243.83856826258</v>
      </c>
      <c r="L46" s="37">
        <f t="shared" ca="1" si="21"/>
        <v>6502658.6547025489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6298017.9152799351</v>
      </c>
      <c r="R46" s="37">
        <f t="shared" si="9"/>
        <v>0</v>
      </c>
      <c r="S46" s="37">
        <f t="shared" si="10"/>
        <v>0</v>
      </c>
      <c r="T46" s="37">
        <f t="shared" si="11"/>
        <v>13301.648062469878</v>
      </c>
      <c r="U46" s="37">
        <f t="shared" ca="1" si="12"/>
        <v>2046.4073942261352</v>
      </c>
      <c r="V46" s="37">
        <f t="shared" si="13"/>
        <v>0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6298017.9152799351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>
        <f t="shared" si="3"/>
        <v>78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6298017.9152799351</v>
      </c>
      <c r="K47" s="37">
        <f t="shared" ca="1" si="20"/>
        <v>578787.84641422599</v>
      </c>
      <c r="L47" s="37">
        <f t="shared" ca="1" si="21"/>
        <v>6876805.7616941612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209756.75790817881</v>
      </c>
      <c r="P47" s="37">
        <f t="shared" si="7"/>
        <v>209756.75790817881</v>
      </c>
      <c r="Q47" s="37">
        <f t="shared" ca="1" si="8"/>
        <v>6667049.0037859827</v>
      </c>
      <c r="R47" s="37">
        <f t="shared" si="9"/>
        <v>0</v>
      </c>
      <c r="S47" s="37">
        <f t="shared" si="10"/>
        <v>0</v>
      </c>
      <c r="T47" s="37">
        <f t="shared" si="11"/>
        <v>13634.189264031622</v>
      </c>
      <c r="U47" s="37">
        <f t="shared" ca="1" si="12"/>
        <v>2097.5675790817882</v>
      </c>
      <c r="V47" s="37">
        <f t="shared" si="13"/>
        <v>0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6667049.0037859827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>
        <f t="shared" si="3"/>
        <v>79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6667049.0037859827</v>
      </c>
      <c r="K48" s="37">
        <f t="shared" ca="1" si="20"/>
        <v>224679.55142758763</v>
      </c>
      <c r="L48" s="37">
        <f t="shared" ca="1" si="21"/>
        <v>6891728.5552135706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215000.67685588333</v>
      </c>
      <c r="P48" s="37">
        <f t="shared" si="7"/>
        <v>215000.67685588333</v>
      </c>
      <c r="Q48" s="37">
        <f t="shared" ca="1" si="8"/>
        <v>6676727.878357687</v>
      </c>
      <c r="R48" s="37">
        <f t="shared" si="9"/>
        <v>0</v>
      </c>
      <c r="S48" s="37">
        <f t="shared" si="10"/>
        <v>0</v>
      </c>
      <c r="T48" s="37">
        <f t="shared" si="11"/>
        <v>13975.043995632417</v>
      </c>
      <c r="U48" s="37">
        <f t="shared" ca="1" si="12"/>
        <v>2150.0067685588333</v>
      </c>
      <c r="V48" s="37">
        <f t="shared" si="13"/>
        <v>0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6676727.878357687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>
        <f t="shared" si="3"/>
        <v>80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6676727.878357687</v>
      </c>
      <c r="K49" s="37">
        <f t="shared" ca="1" si="20"/>
        <v>300452.75452609593</v>
      </c>
      <c r="L49" s="37">
        <f t="shared" ca="1" si="21"/>
        <v>6977180.6328837834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220375.69377728036</v>
      </c>
      <c r="P49" s="37">
        <f t="shared" si="7"/>
        <v>220375.69377728036</v>
      </c>
      <c r="Q49" s="37">
        <f t="shared" ca="1" si="8"/>
        <v>6756804.9391065035</v>
      </c>
      <c r="R49" s="37">
        <f t="shared" si="9"/>
        <v>0</v>
      </c>
      <c r="S49" s="37">
        <f t="shared" si="10"/>
        <v>0</v>
      </c>
      <c r="T49" s="37">
        <f t="shared" si="11"/>
        <v>14324.420095523225</v>
      </c>
      <c r="U49" s="37">
        <f t="shared" ca="1" si="12"/>
        <v>2203.7569377728037</v>
      </c>
      <c r="V49" s="37">
        <f t="shared" si="13"/>
        <v>0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6756804.9391065035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>
        <f t="shared" si="3"/>
        <v>81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6756804.9391065035</v>
      </c>
      <c r="K50" s="37">
        <f t="shared" ca="1" si="20"/>
        <v>743248.5433017154</v>
      </c>
      <c r="L50" s="37">
        <f t="shared" ca="1" si="21"/>
        <v>7500053.482408219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225885.08612171237</v>
      </c>
      <c r="P50" s="37">
        <f t="shared" si="7"/>
        <v>225885.08612171237</v>
      </c>
      <c r="Q50" s="37">
        <f t="shared" ca="1" si="8"/>
        <v>7274168.3962865062</v>
      </c>
      <c r="R50" s="37">
        <f t="shared" si="9"/>
        <v>0</v>
      </c>
      <c r="S50" s="37">
        <f t="shared" si="10"/>
        <v>0</v>
      </c>
      <c r="T50" s="37">
        <f t="shared" si="11"/>
        <v>14682.530597911304</v>
      </c>
      <c r="U50" s="37">
        <f t="shared" ca="1" si="12"/>
        <v>2258.8508612171236</v>
      </c>
      <c r="V50" s="37">
        <f t="shared" si="13"/>
        <v>0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7274168.3962865062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>
        <f t="shared" si="3"/>
        <v>82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7274168.3962865062</v>
      </c>
      <c r="K51" s="37">
        <f t="shared" ca="1" si="20"/>
        <v>636489.73467506922</v>
      </c>
      <c r="L51" s="37">
        <f t="shared" ca="1" si="21"/>
        <v>7910658.1309615755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231532.21327475517</v>
      </c>
      <c r="P51" s="37">
        <f t="shared" si="7"/>
        <v>231532.21327475517</v>
      </c>
      <c r="Q51" s="37">
        <f t="shared" ca="1" si="8"/>
        <v>7679125.91768682</v>
      </c>
      <c r="R51" s="37">
        <f t="shared" si="9"/>
        <v>0</v>
      </c>
      <c r="S51" s="37">
        <f t="shared" si="10"/>
        <v>0</v>
      </c>
      <c r="T51" s="37">
        <f t="shared" si="11"/>
        <v>15049.593862859087</v>
      </c>
      <c r="U51" s="37">
        <f t="shared" ca="1" si="12"/>
        <v>2315.3221327475517</v>
      </c>
      <c r="V51" s="37">
        <f t="shared" si="13"/>
        <v>0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7679125.91768682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>
        <f t="shared" si="3"/>
        <v>83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7679125.91768682</v>
      </c>
      <c r="K52" s="37">
        <f t="shared" ca="1" si="20"/>
        <v>-358615.18035597447</v>
      </c>
      <c r="L52" s="37">
        <f t="shared" ca="1" si="21"/>
        <v>7320510.7373308456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237320.51860662401</v>
      </c>
      <c r="P52" s="37">
        <f t="shared" si="7"/>
        <v>237320.51860662401</v>
      </c>
      <c r="Q52" s="37">
        <f t="shared" ca="1" si="8"/>
        <v>7083190.2187242219</v>
      </c>
      <c r="R52" s="37">
        <f t="shared" si="9"/>
        <v>0</v>
      </c>
      <c r="S52" s="37">
        <f t="shared" si="10"/>
        <v>0</v>
      </c>
      <c r="T52" s="37">
        <f t="shared" si="11"/>
        <v>15425.833709430561</v>
      </c>
      <c r="U52" s="37">
        <f t="shared" ca="1" si="12"/>
        <v>2373.20518606624</v>
      </c>
      <c r="V52" s="37">
        <f t="shared" si="13"/>
        <v>0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7083190.2187242219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>
        <f t="shared" si="3"/>
        <v>84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7083190.2187242219</v>
      </c>
      <c r="K53" s="37">
        <f t="shared" ca="1" si="20"/>
        <v>-501489.86748567491</v>
      </c>
      <c r="L53" s="37">
        <f t="shared" ca="1" si="21"/>
        <v>6581700.3512385469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243253.53157178964</v>
      </c>
      <c r="P53" s="37">
        <f t="shared" si="7"/>
        <v>243253.53157178964</v>
      </c>
      <c r="Q53" s="37">
        <f t="shared" ca="1" si="8"/>
        <v>6338446.8196667572</v>
      </c>
      <c r="R53" s="37">
        <f t="shared" si="9"/>
        <v>0</v>
      </c>
      <c r="S53" s="37">
        <f t="shared" si="10"/>
        <v>0</v>
      </c>
      <c r="T53" s="37">
        <f t="shared" si="11"/>
        <v>15811.479552166327</v>
      </c>
      <c r="U53" s="37">
        <f t="shared" ca="1" si="12"/>
        <v>2432.5353157178965</v>
      </c>
      <c r="V53" s="37">
        <f t="shared" si="13"/>
        <v>0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6338446.8196667572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>
        <f t="shared" si="3"/>
        <v>85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6338446.8196667572</v>
      </c>
      <c r="K54" s="37">
        <f t="shared" ca="1" si="20"/>
        <v>-854422.63129107887</v>
      </c>
      <c r="L54" s="37">
        <f t="shared" ca="1" si="21"/>
        <v>5484024.1883756779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249334.86986108436</v>
      </c>
      <c r="P54" s="37">
        <f t="shared" si="7"/>
        <v>249334.86986108436</v>
      </c>
      <c r="Q54" s="37">
        <f t="shared" ca="1" si="8"/>
        <v>5234689.3185145939</v>
      </c>
      <c r="R54" s="37">
        <f t="shared" si="9"/>
        <v>0</v>
      </c>
      <c r="S54" s="37">
        <f t="shared" si="10"/>
        <v>0</v>
      </c>
      <c r="T54" s="37">
        <f t="shared" si="11"/>
        <v>16206.766540970482</v>
      </c>
      <c r="U54" s="37">
        <f t="shared" ca="1" si="12"/>
        <v>2493.3486986108437</v>
      </c>
      <c r="V54" s="37">
        <f t="shared" si="13"/>
        <v>0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5234689.3185145939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54" priority="1" operator="lessThan">
      <formula>0</formula>
    </cfRule>
  </conditionalFormatting>
  <dataValidations count="2">
    <dataValidation type="list" allowBlank="1" showInputMessage="1" showErrorMessage="1" sqref="E2" xr:uid="{7DC0A1B4-1997-244A-BE75-7B7769529E3D}">
      <formula1>"Qualified, Non-Qualified"</formula1>
    </dataValidation>
    <dataValidation type="list" allowBlank="1" showInputMessage="1" showErrorMessage="1" sqref="E5 H2" xr:uid="{5829DB6E-56C0-A840-A9BD-7E7E9C7B5070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D52CF5A-A8EF-0943-9C24-491B74688CFE}">
          <x14:formula1>
            <xm:f>Scenarios!A3:A100</xm:f>
          </x14:formula1>
          <xm:sqref>A14</xm:sqref>
        </x14:dataValidation>
        <x14:dataValidation type="list" allowBlank="1" showInputMessage="1" showErrorMessage="1" xr:uid="{EE4DDCA7-3BE6-694A-8CA1-7081D82CFC18}">
          <x14:formula1>
            <xm:f>Tables!$B$20:$B$36</xm:f>
          </x14:formula1>
          <xm:sqref>E3:E4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FEC9A-30AE-1845-B696-27A03A846A58}">
  <sheetPr codeName="Sheet17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64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Maximum Allowable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401k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401k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Maximum Allowable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36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162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401k with Maximum Allowable / Maximum Allowable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64</v>
      </c>
      <c r="E17" s="49">
        <f>HLOOKUP($B$6,'RetireUp Market Returns'!A:CT,(1+$B$7+C17),FALSE)</f>
        <v>-4.6699999999999998E-2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-93400</v>
      </c>
      <c r="L17" s="37">
        <f>J17+K17</f>
        <v>1906600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1906600</v>
      </c>
      <c r="R17" s="37">
        <f ca="1">IF($E$5="None",0,IF(D17&gt;=$B$3,0,IF($E$5="Monthly",MIN((($E$6+$E$8*(C17-1))*12),$E$9*12),IF($E$5="Annual",MIN((($E$6+$E$8*(C17-1))),$E$9),IF($E$5="% of Salary",MIN(($E$7+$E$10*(C17-1))*H17,$E$11*H17),IF($E$5="Maximum Allowable",T17+U17,0))))))</f>
        <v>30000</v>
      </c>
      <c r="S17" s="37">
        <f ca="1">IF($H$2="None",0,IF($N$3=1,0,IF(D17&gt;=$B$3,0,IF($H$2="Monthly",($H$3*12),IF($H$2="Annual",$H$3,IF($H$2="% of Salary",$H$4*H17,IF($H$2="Match",MIN($H$5*W17,$H$6*H17),IF($H$2="Maximum Allowable",V17,0))))))))</f>
        <v>43500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 ca="1">IF($N$3=1,0,$N$6*(1+$B$10)^(C17-1)-W17)</f>
        <v>43500</v>
      </c>
      <c r="W17" s="37">
        <f ca="1">MIN(R17,T17)</f>
        <v>22500</v>
      </c>
      <c r="X17" s="37">
        <f ca="1">MIN(U17,R17-W17)</f>
        <v>7500</v>
      </c>
      <c r="Y17" s="37">
        <f ca="1">MIN(S17,V17)</f>
        <v>43500</v>
      </c>
      <c r="Z17" s="37">
        <f ca="1">W17+X17+Y17</f>
        <v>73500</v>
      </c>
      <c r="AA17" s="111">
        <f ca="1">Q17+Z17</f>
        <v>1980100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65</v>
      </c>
      <c r="E18" s="49">
        <f>HLOOKUP($B$6,'RetireUp Market Returns'!A:CT,(1+$B$7+C18),FALSE)</f>
        <v>-7.0800000000000002E-2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1980100</v>
      </c>
      <c r="K18" s="37">
        <f ca="1">J18*E18</f>
        <v>-140191.08000000002</v>
      </c>
      <c r="L18" s="37">
        <f ca="1">J18+K18</f>
        <v>1839908.92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1839908.92</v>
      </c>
      <c r="R18" s="37">
        <f t="shared" ref="R18:R54" ca="1" si="9">IF($E$5="None",0,IF(D18&gt;=$B$3,0,IF($E$5="Monthly",MIN((($E$6+$E$8*(C18-1))*12),$E$9*12),IF($E$5="Annual",MIN((($E$6+$E$8*(C18-1))),$E$9),IF($E$5="% of Salary",MIN(($E$7+$E$10*(C18-1))*H18,$E$11*H18),IF($E$5="Maximum Allowable",T18+U18,0))))))</f>
        <v>30749.999999999996</v>
      </c>
      <c r="S18" s="37">
        <f t="shared" ref="S18:S54" ca="1" si="10">IF($H$2="None",0,IF($N$3=1,0,IF(D18&gt;=$B$3,0,IF($H$2="Monthly",($H$3*12),IF($H$2="Annual",$H$3,IF($H$2="% of Salary",$H$4*H18,IF($H$2="Match",MIN($H$5*W18,$H$6*H18),IF($H$2="Maximum Allowable",V18,0))))))))</f>
        <v>44587.5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ca="1" si="13">IF($N$3=1,0,$N$6*(1+$B$10)^(C18-1)-W18)</f>
        <v>44587.5</v>
      </c>
      <c r="W18" s="37">
        <f t="shared" ref="W18:W54" ca="1" si="14">MIN(R18,T18)</f>
        <v>23062.499999999996</v>
      </c>
      <c r="X18" s="37">
        <f t="shared" ref="X18:X54" ca="1" si="15">MIN(U18,R18-W18)</f>
        <v>7687.4999999999991</v>
      </c>
      <c r="Y18" s="37">
        <f t="shared" ref="Y18:Y54" ca="1" si="16">MIN(S18,V18)</f>
        <v>44587.5</v>
      </c>
      <c r="Z18" s="37">
        <f t="shared" ref="Z18:Z54" ca="1" si="17">W18+X18+Y18</f>
        <v>75337.5</v>
      </c>
      <c r="AA18" s="111">
        <f t="shared" ref="AA18:AA54" ca="1" si="18">Q18+W18+X18+Y18</f>
        <v>1915246.42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66</v>
      </c>
      <c r="E19" s="49">
        <f>HLOOKUP($B$6,'RetireUp Market Returns'!A:CT,(1+$B$7+C19),FALSE)</f>
        <v>-0.1348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1915246.42</v>
      </c>
      <c r="K19" s="37">
        <f ca="1">J19*E19</f>
        <v>-258175.217416</v>
      </c>
      <c r="L19" s="37">
        <f ca="1">J19+K19</f>
        <v>1657071.2025839998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1657071.2025839998</v>
      </c>
      <c r="R19" s="37">
        <f t="shared" ca="1" si="9"/>
        <v>31518.75</v>
      </c>
      <c r="S19" s="37">
        <f t="shared" ca="1" si="10"/>
        <v>45702.1875</v>
      </c>
      <c r="T19" s="37">
        <f t="shared" si="11"/>
        <v>23639.0625</v>
      </c>
      <c r="U19" s="37">
        <f t="shared" ca="1" si="12"/>
        <v>7879.6874999999991</v>
      </c>
      <c r="V19" s="37">
        <f t="shared" ca="1" si="13"/>
        <v>45702.1875</v>
      </c>
      <c r="W19" s="37">
        <f t="shared" ca="1" si="14"/>
        <v>23639.0625</v>
      </c>
      <c r="X19" s="37">
        <f t="shared" ca="1" si="15"/>
        <v>7879.6874999999991</v>
      </c>
      <c r="Y19" s="37">
        <f t="shared" ca="1" si="16"/>
        <v>45702.1875</v>
      </c>
      <c r="Z19" s="37">
        <f t="shared" ca="1" si="17"/>
        <v>77220.9375</v>
      </c>
      <c r="AA19" s="111">
        <f t="shared" ca="1" si="18"/>
        <v>1734292.1400839998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67</v>
      </c>
      <c r="E20" s="49">
        <f>HLOOKUP($B$6,'RetireUp Market Returns'!A:CT,(1+$B$7+C20),FALSE)</f>
        <v>7.5800000000000006E-2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1734292.1400839998</v>
      </c>
      <c r="K20" s="37">
        <f ca="1">J20*E20</f>
        <v>131459.34421836719</v>
      </c>
      <c r="L20" s="37">
        <f ca="1">J20+K20</f>
        <v>1865751.4843023671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1865751.4843023671</v>
      </c>
      <c r="R20" s="37">
        <f t="shared" ca="1" si="9"/>
        <v>32306.718749999996</v>
      </c>
      <c r="S20" s="37">
        <f t="shared" ca="1" si="10"/>
        <v>46844.742187499985</v>
      </c>
      <c r="T20" s="37">
        <f t="shared" si="11"/>
        <v>24230.039062499996</v>
      </c>
      <c r="U20" s="37">
        <f t="shared" ca="1" si="12"/>
        <v>8076.6796874999991</v>
      </c>
      <c r="V20" s="37">
        <f t="shared" ca="1" si="13"/>
        <v>46844.742187499985</v>
      </c>
      <c r="W20" s="37">
        <f t="shared" ca="1" si="14"/>
        <v>24230.039062499996</v>
      </c>
      <c r="X20" s="37">
        <f t="shared" ca="1" si="15"/>
        <v>8076.6796874999991</v>
      </c>
      <c r="Y20" s="37">
        <f t="shared" ca="1" si="16"/>
        <v>46844.742187499985</v>
      </c>
      <c r="Z20" s="37">
        <f t="shared" ca="1" si="17"/>
        <v>79151.460937499985</v>
      </c>
      <c r="AA20" s="111">
        <f t="shared" ca="1" si="18"/>
        <v>1944902.9452398671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68</v>
      </c>
      <c r="E21" s="49">
        <f>HLOOKUP($B$6,'RetireUp Market Returns'!A:CT,(1+$B$7+C21),FALSE)</f>
        <v>4.3299999999999998E-2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1944902.9452398671</v>
      </c>
      <c r="K21" s="37">
        <f ca="1">J21*E21</f>
        <v>84214.297528886236</v>
      </c>
      <c r="L21" s="37">
        <f ca="1">J21+K21</f>
        <v>2029117.2427687533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2029117.2427687533</v>
      </c>
      <c r="R21" s="37">
        <f t="shared" ca="1" si="9"/>
        <v>33114.386718749993</v>
      </c>
      <c r="S21" s="37">
        <f t="shared" ca="1" si="10"/>
        <v>48015.860742187491</v>
      </c>
      <c r="T21" s="37">
        <f t="shared" si="11"/>
        <v>24835.790039062496</v>
      </c>
      <c r="U21" s="37">
        <f t="shared" ca="1" si="12"/>
        <v>8278.5966796874982</v>
      </c>
      <c r="V21" s="37">
        <f t="shared" ca="1" si="13"/>
        <v>48015.860742187491</v>
      </c>
      <c r="W21" s="37">
        <f t="shared" ca="1" si="14"/>
        <v>24835.790039062496</v>
      </c>
      <c r="X21" s="37">
        <f t="shared" ca="1" si="15"/>
        <v>8278.5966796874964</v>
      </c>
      <c r="Y21" s="37">
        <f t="shared" ca="1" si="16"/>
        <v>48015.860742187491</v>
      </c>
      <c r="Z21" s="37">
        <f t="shared" ca="1" si="17"/>
        <v>81130.247460937477</v>
      </c>
      <c r="AA21" s="111">
        <f t="shared" ca="1" si="18"/>
        <v>2110247.4902296909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69</v>
      </c>
      <c r="E22" s="49">
        <f>HLOOKUP($B$6,'RetireUp Market Returns'!A:CT,(1+$B$7+C22),FALSE)</f>
        <v>0.1008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2110247.4902296909</v>
      </c>
      <c r="K22" s="37">
        <f t="shared" ref="K22:K54" ca="1" si="20">J22*E22</f>
        <v>212712.94701515284</v>
      </c>
      <c r="L22" s="37">
        <f t="shared" ref="L22:L54" ca="1" si="21">J22+K22</f>
        <v>2322960.4372448437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2322960.4372448437</v>
      </c>
      <c r="R22" s="37">
        <f t="shared" ca="1" si="9"/>
        <v>33942.24638671874</v>
      </c>
      <c r="S22" s="37">
        <f t="shared" ca="1" si="10"/>
        <v>49216.257260742175</v>
      </c>
      <c r="T22" s="37">
        <f t="shared" si="11"/>
        <v>25456.684790039053</v>
      </c>
      <c r="U22" s="37">
        <f t="shared" ca="1" si="12"/>
        <v>8485.561596679685</v>
      </c>
      <c r="V22" s="37">
        <f t="shared" ca="1" si="13"/>
        <v>49216.257260742175</v>
      </c>
      <c r="W22" s="37">
        <f t="shared" ca="1" si="14"/>
        <v>25456.684790039053</v>
      </c>
      <c r="X22" s="37">
        <f t="shared" ca="1" si="15"/>
        <v>8485.561596679685</v>
      </c>
      <c r="Y22" s="37">
        <f t="shared" ca="1" si="16"/>
        <v>49216.257260742175</v>
      </c>
      <c r="Z22" s="37">
        <f t="shared" ca="1" si="17"/>
        <v>83158.503647460922</v>
      </c>
      <c r="AA22" s="111">
        <f t="shared" ca="1" si="18"/>
        <v>2406118.9408923043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70</v>
      </c>
      <c r="E23" s="49">
        <f>HLOOKUP($B$6,'RetireUp Market Returns'!A:CT,(1+$B$7+C23),FALSE)</f>
        <v>8.4199999999999997E-2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2406118.9408923043</v>
      </c>
      <c r="K23" s="37">
        <f t="shared" ca="1" si="20"/>
        <v>202595.214823132</v>
      </c>
      <c r="L23" s="37">
        <f t="shared" ca="1" si="21"/>
        <v>2608714.1557154362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2608714.1557154362</v>
      </c>
      <c r="R23" s="37">
        <f t="shared" ca="1" si="9"/>
        <v>34790.802546386709</v>
      </c>
      <c r="S23" s="37">
        <f t="shared" ca="1" si="10"/>
        <v>50446.663692260729</v>
      </c>
      <c r="T23" s="37">
        <f t="shared" si="11"/>
        <v>26093.101909790028</v>
      </c>
      <c r="U23" s="37">
        <f t="shared" ca="1" si="12"/>
        <v>8697.7006365966772</v>
      </c>
      <c r="V23" s="37">
        <f t="shared" ca="1" si="13"/>
        <v>50446.663692260729</v>
      </c>
      <c r="W23" s="37">
        <f t="shared" ca="1" si="14"/>
        <v>26093.101909790028</v>
      </c>
      <c r="X23" s="37">
        <f t="shared" ca="1" si="15"/>
        <v>8697.7006365966772</v>
      </c>
      <c r="Y23" s="37">
        <f t="shared" ca="1" si="16"/>
        <v>50446.663692260729</v>
      </c>
      <c r="Z23" s="37">
        <f t="shared" ca="1" si="17"/>
        <v>85237.466238647437</v>
      </c>
      <c r="AA23" s="111">
        <f t="shared" ca="1" si="18"/>
        <v>2693951.6219540839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71</v>
      </c>
      <c r="E24" s="49">
        <f>HLOOKUP($B$6,'RetireUp Market Returns'!A:CT,(1+$B$7+C24),FALSE)</f>
        <v>8.1699999999999995E-2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2693951.6219540839</v>
      </c>
      <c r="K24" s="37">
        <f t="shared" ca="1" si="20"/>
        <v>220095.84751364865</v>
      </c>
      <c r="L24" s="37">
        <f t="shared" ca="1" si="21"/>
        <v>2914047.4694677326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2914047.4694677326</v>
      </c>
      <c r="R24" s="37">
        <f t="shared" ca="1" si="9"/>
        <v>35660.572610046373</v>
      </c>
      <c r="S24" s="37">
        <f t="shared" ca="1" si="10"/>
        <v>51707.830284567237</v>
      </c>
      <c r="T24" s="37">
        <f t="shared" si="11"/>
        <v>26745.429457534781</v>
      </c>
      <c r="U24" s="37">
        <f t="shared" ca="1" si="12"/>
        <v>8915.1431525115931</v>
      </c>
      <c r="V24" s="37">
        <f t="shared" ca="1" si="13"/>
        <v>51707.830284567237</v>
      </c>
      <c r="W24" s="37">
        <f t="shared" ca="1" si="14"/>
        <v>26745.429457534781</v>
      </c>
      <c r="X24" s="37">
        <f t="shared" ca="1" si="15"/>
        <v>8915.1431525115913</v>
      </c>
      <c r="Y24" s="37">
        <f t="shared" ca="1" si="16"/>
        <v>51707.830284567237</v>
      </c>
      <c r="Z24" s="37">
        <f t="shared" ca="1" si="17"/>
        <v>87368.40289461361</v>
      </c>
      <c r="AA24" s="111">
        <f t="shared" ca="1" si="18"/>
        <v>3001415.8723623459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72</v>
      </c>
      <c r="E25" s="49">
        <f>HLOOKUP($B$6,'RetireUp Market Returns'!A:CT,(1+$B$7+C25),FALSE)</f>
        <v>-0.21079999999999999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3001415.8723623459</v>
      </c>
      <c r="K25" s="37">
        <f t="shared" ca="1" si="20"/>
        <v>-632698.46589398244</v>
      </c>
      <c r="L25" s="37">
        <f t="shared" ca="1" si="21"/>
        <v>2368717.4064683635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0</v>
      </c>
      <c r="P25" s="37">
        <f t="shared" ca="1" si="7"/>
        <v>0</v>
      </c>
      <c r="Q25" s="37">
        <f t="shared" ca="1" si="8"/>
        <v>2368717.4064683635</v>
      </c>
      <c r="R25" s="37">
        <f t="shared" ca="1" si="9"/>
        <v>36552.086925297532</v>
      </c>
      <c r="S25" s="37">
        <f t="shared" ca="1" si="10"/>
        <v>53000.526041681427</v>
      </c>
      <c r="T25" s="37">
        <f t="shared" si="11"/>
        <v>27414.065193973147</v>
      </c>
      <c r="U25" s="37">
        <f t="shared" ca="1" si="12"/>
        <v>9138.0217313243829</v>
      </c>
      <c r="V25" s="37">
        <f t="shared" ca="1" si="13"/>
        <v>53000.526041681427</v>
      </c>
      <c r="W25" s="37">
        <f t="shared" ca="1" si="14"/>
        <v>27414.065193973147</v>
      </c>
      <c r="X25" s="37">
        <f t="shared" ca="1" si="15"/>
        <v>9138.0217313243829</v>
      </c>
      <c r="Y25" s="37">
        <f t="shared" ca="1" si="16"/>
        <v>53000.526041681427</v>
      </c>
      <c r="Z25" s="37">
        <f t="shared" ca="1" si="17"/>
        <v>89552.612966978952</v>
      </c>
      <c r="AA25" s="111">
        <f t="shared" ca="1" si="18"/>
        <v>2458270.0194353424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73</v>
      </c>
      <c r="E26" s="49">
        <f>HLOOKUP($B$6,'RetireUp Market Returns'!A:CT,(1+$B$7+C26),FALSE)</f>
        <v>0.11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2458270.0194353424</v>
      </c>
      <c r="K26" s="37">
        <f t="shared" ca="1" si="20"/>
        <v>270409.70213788765</v>
      </c>
      <c r="L26" s="37">
        <f t="shared" ca="1" si="21"/>
        <v>2728679.7215732299</v>
      </c>
      <c r="M26" s="34">
        <f ca="1">IF(D26="-","-",IF($F$4="Roth","-",IF($E$3="Health Savings Account","-",IF(AND(A26=2033,D26=74),VLOOKUP(D26,Tables!G:H,2,FALSE),IF(AND(A26&gt;2032,D26&lt;75),"-",IF(D26&lt;73,"-",VLOOKUP(D26,Tables!G:H,2,FALSE)))))))</f>
        <v>26.5</v>
      </c>
      <c r="N26" s="37">
        <f t="shared" ca="1" si="22"/>
        <v>92764.906393786499</v>
      </c>
      <c r="O26" s="37">
        <f t="shared" si="6"/>
        <v>0</v>
      </c>
      <c r="P26" s="37">
        <f t="shared" ca="1" si="7"/>
        <v>92764.906393786499</v>
      </c>
      <c r="Q26" s="37">
        <f t="shared" ca="1" si="8"/>
        <v>2635914.8151794435</v>
      </c>
      <c r="R26" s="37">
        <f t="shared" ca="1" si="9"/>
        <v>37465.889098429965</v>
      </c>
      <c r="S26" s="37">
        <f t="shared" ca="1" si="10"/>
        <v>54325.539192723438</v>
      </c>
      <c r="T26" s="37">
        <f t="shared" si="11"/>
        <v>28099.416823822474</v>
      </c>
      <c r="U26" s="37">
        <f t="shared" ca="1" si="12"/>
        <v>9366.4722746074913</v>
      </c>
      <c r="V26" s="37">
        <f t="shared" ca="1" si="13"/>
        <v>54325.539192723438</v>
      </c>
      <c r="W26" s="37">
        <f t="shared" ca="1" si="14"/>
        <v>28099.416823822474</v>
      </c>
      <c r="X26" s="37">
        <f t="shared" ca="1" si="15"/>
        <v>9366.4722746074913</v>
      </c>
      <c r="Y26" s="37">
        <f t="shared" ca="1" si="16"/>
        <v>54325.539192723438</v>
      </c>
      <c r="Z26" s="37">
        <f t="shared" ca="1" si="17"/>
        <v>91791.428291153396</v>
      </c>
      <c r="AA26" s="111">
        <f t="shared" ca="1" si="18"/>
        <v>2727706.2434705971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74</v>
      </c>
      <c r="E27" s="49">
        <f>HLOOKUP($B$6,'RetireUp Market Returns'!A:CT,(1+$B$7+C27),FALSE)</f>
        <v>4.3299999999999998E-2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2727706.2434705971</v>
      </c>
      <c r="K27" s="37">
        <f t="shared" ca="1" si="20"/>
        <v>118109.68034227684</v>
      </c>
      <c r="L27" s="37">
        <f t="shared" ca="1" si="21"/>
        <v>2845815.9238128741</v>
      </c>
      <c r="M27" s="34">
        <f ca="1">IF(D27="-","-",IF($F$4="Roth","-",IF($E$3="Health Savings Account","-",IF(AND(A27=2033,D27=74),VLOOKUP(D27,Tables!G:H,2,FALSE),IF(AND(A27&gt;2032,D27&lt;75),"-",IF(D27&lt;73,"-",VLOOKUP(D27,Tables!G:H,2,FALSE)))))))</f>
        <v>25.5</v>
      </c>
      <c r="N27" s="37">
        <f t="shared" ca="1" si="22"/>
        <v>106968.87229296459</v>
      </c>
      <c r="O27" s="37">
        <f t="shared" si="6"/>
        <v>0</v>
      </c>
      <c r="P27" s="37">
        <f t="shared" ca="1" si="7"/>
        <v>106968.87229296459</v>
      </c>
      <c r="Q27" s="37">
        <f t="shared" ca="1" si="8"/>
        <v>2738847.0515199094</v>
      </c>
      <c r="R27" s="37">
        <f t="shared" ca="1" si="9"/>
        <v>38402.536325890709</v>
      </c>
      <c r="S27" s="37">
        <f t="shared" ca="1" si="10"/>
        <v>55683.67767254154</v>
      </c>
      <c r="T27" s="37">
        <f t="shared" si="11"/>
        <v>28801.902244418034</v>
      </c>
      <c r="U27" s="37">
        <f t="shared" ca="1" si="12"/>
        <v>9600.6340814726773</v>
      </c>
      <c r="V27" s="37">
        <f t="shared" ca="1" si="13"/>
        <v>55683.67767254154</v>
      </c>
      <c r="W27" s="37">
        <f t="shared" ca="1" si="14"/>
        <v>28801.902244418034</v>
      </c>
      <c r="X27" s="37">
        <f t="shared" ca="1" si="15"/>
        <v>9600.6340814726755</v>
      </c>
      <c r="Y27" s="37">
        <f t="shared" ca="1" si="16"/>
        <v>55683.67767254154</v>
      </c>
      <c r="Z27" s="37">
        <f t="shared" ca="1" si="17"/>
        <v>94086.213998432242</v>
      </c>
      <c r="AA27" s="111">
        <f t="shared" ca="1" si="18"/>
        <v>2832933.2655183417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75</v>
      </c>
      <c r="E28" s="49">
        <f>HLOOKUP($B$6,'RetireUp Market Returns'!A:CT,(1+$B$7+C28),FALSE)</f>
        <v>3.7199999999999997E-2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2832933.2655183417</v>
      </c>
      <c r="K28" s="37">
        <f t="shared" ca="1" si="20"/>
        <v>105385.1174772823</v>
      </c>
      <c r="L28" s="37">
        <f t="shared" ca="1" si="21"/>
        <v>2938318.3829956241</v>
      </c>
      <c r="M28" s="34">
        <f ca="1">IF(D28="-","-",IF($F$4="Roth","-",IF($E$3="Health Savings Account","-",IF(AND(A28=2033,D28=74),VLOOKUP(D28,Tables!G:H,2,FALSE),IF(AND(A28&gt;2032,D28&lt;75),"-",IF(D28&lt;73,"-",VLOOKUP(D28,Tables!G:H,2,FALSE)))))))</f>
        <v>24.6</v>
      </c>
      <c r="N28" s="37">
        <f t="shared" ca="1" si="22"/>
        <v>115159.88884220901</v>
      </c>
      <c r="O28" s="37">
        <f t="shared" si="6"/>
        <v>0</v>
      </c>
      <c r="P28" s="37">
        <f t="shared" ca="1" si="7"/>
        <v>115159.88884220901</v>
      </c>
      <c r="Q28" s="37">
        <f t="shared" ca="1" si="8"/>
        <v>2823158.4941534149</v>
      </c>
      <c r="R28" s="37">
        <f t="shared" ca="1" si="9"/>
        <v>39362.599734037976</v>
      </c>
      <c r="S28" s="37">
        <f t="shared" ca="1" si="10"/>
        <v>57075.769614355071</v>
      </c>
      <c r="T28" s="37">
        <f t="shared" si="11"/>
        <v>29521.949800528484</v>
      </c>
      <c r="U28" s="37">
        <f t="shared" ca="1" si="12"/>
        <v>9840.6499335094941</v>
      </c>
      <c r="V28" s="37">
        <f t="shared" ca="1" si="13"/>
        <v>57075.769614355071</v>
      </c>
      <c r="W28" s="37">
        <f t="shared" ca="1" si="14"/>
        <v>29521.949800528484</v>
      </c>
      <c r="X28" s="37">
        <f t="shared" ca="1" si="15"/>
        <v>9840.6499335094923</v>
      </c>
      <c r="Y28" s="37">
        <f t="shared" ca="1" si="16"/>
        <v>57075.769614355071</v>
      </c>
      <c r="Z28" s="37">
        <f t="shared" ca="1" si="17"/>
        <v>96438.369348393055</v>
      </c>
      <c r="AA28" s="111">
        <f t="shared" ca="1" si="18"/>
        <v>2919596.8635018081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76</v>
      </c>
      <c r="E29" s="49">
        <f>HLOOKUP($B$6,'RetireUp Market Returns'!A:CT,(1+$B$7+C29),FALSE)</f>
        <v>0.10059999999999999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2919596.8635018081</v>
      </c>
      <c r="K29" s="37">
        <f t="shared" ca="1" si="20"/>
        <v>293711.44446828187</v>
      </c>
      <c r="L29" s="37">
        <f t="shared" ca="1" si="21"/>
        <v>3213308.3079700898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23.7</v>
      </c>
      <c r="N29" s="37">
        <f t="shared" ca="1" si="22"/>
        <v>123189.74107602566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3078819.4255454601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3078819.4255454601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77</v>
      </c>
      <c r="E30" s="49">
        <f>HLOOKUP($B$6,'RetireUp Market Returns'!A:CT,(1+$B$7+C30),FALSE)</f>
        <v>1.9199999999999998E-2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3078819.4255454601</v>
      </c>
      <c r="K30" s="37">
        <f t="shared" ca="1" si="20"/>
        <v>59113.332970472831</v>
      </c>
      <c r="L30" s="37">
        <f t="shared" ca="1" si="21"/>
        <v>3137932.7585159331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22.9</v>
      </c>
      <c r="N30" s="37">
        <f t="shared" ca="1" si="22"/>
        <v>134446.2631242559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3000081.6540306876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3000081.6540306876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78</v>
      </c>
      <c r="E31" s="49">
        <f>HLOOKUP($B$6,'RetireUp Market Returns'!A:CT,(1+$B$7+C31),FALSE)</f>
        <v>5.4199999999999998E-2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3000081.6540306876</v>
      </c>
      <c r="K31" s="37">
        <f t="shared" ca="1" si="20"/>
        <v>162604.42564846328</v>
      </c>
      <c r="L31" s="37">
        <f t="shared" ca="1" si="21"/>
        <v>3162686.0796791511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22</v>
      </c>
      <c r="N31" s="37">
        <f t="shared" ca="1" si="22"/>
        <v>136367.34791048581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3021388.6975817746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3021388.6975817746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79</v>
      </c>
      <c r="E32" s="49">
        <f>HLOOKUP($B$6,'RetireUp Market Returns'!A:CT,(1+$B$7+C32),FALSE)</f>
        <v>0.1128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3021388.6975817746</v>
      </c>
      <c r="K32" s="37">
        <f t="shared" ca="1" si="20"/>
        <v>340812.64508722414</v>
      </c>
      <c r="L32" s="37">
        <f t="shared" ca="1" si="21"/>
        <v>3362201.3426689985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21.1</v>
      </c>
      <c r="N32" s="37">
        <f t="shared" ca="1" si="22"/>
        <v>143193.77713657697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3217371.5260191876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3217371.5260191876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80</v>
      </c>
      <c r="E33" s="49">
        <f>HLOOKUP($B$6,'RetireUp Market Returns'!A:CT,(1+$B$7+C33),FALSE)</f>
        <v>7.4200000000000002E-2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3217371.5260191876</v>
      </c>
      <c r="K33" s="37">
        <f t="shared" ca="1" si="20"/>
        <v>238728.96723062373</v>
      </c>
      <c r="L33" s="37">
        <f t="shared" ca="1" si="21"/>
        <v>3456100.4932498112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20.2</v>
      </c>
      <c r="N33" s="37">
        <f t="shared" ca="1" si="22"/>
        <v>159275.81811976177</v>
      </c>
      <c r="O33" s="37">
        <f t="shared" si="6"/>
        <v>148450.5620660563</v>
      </c>
      <c r="P33" s="37">
        <f t="shared" ca="1" si="7"/>
        <v>159275.81811976177</v>
      </c>
      <c r="Q33" s="37">
        <f t="shared" ca="1" si="8"/>
        <v>3296824.6751300497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3296824.6751300497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81</v>
      </c>
      <c r="E34" s="49">
        <f>HLOOKUP($B$6,'RetireUp Market Returns'!A:CT,(1+$B$7+C34),FALSE)</f>
        <v>0.1183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3296824.6751300497</v>
      </c>
      <c r="K34" s="37">
        <f t="shared" ca="1" si="20"/>
        <v>390014.35906788491</v>
      </c>
      <c r="L34" s="37">
        <f t="shared" ca="1" si="21"/>
        <v>3686839.0341979344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19.399999999999999</v>
      </c>
      <c r="N34" s="37">
        <f t="shared" ca="1" si="22"/>
        <v>169939.41624381702</v>
      </c>
      <c r="O34" s="37">
        <f t="shared" si="6"/>
        <v>152161.82611770771</v>
      </c>
      <c r="P34" s="37">
        <f t="shared" ca="1" si="7"/>
        <v>169939.41624381702</v>
      </c>
      <c r="Q34" s="37">
        <f t="shared" ca="1" si="8"/>
        <v>3516899.6179541172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3516899.6179541172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82</v>
      </c>
      <c r="E35" s="49">
        <f>HLOOKUP($B$6,'RetireUp Market Returns'!A:CT,(1+$B$7+C35),FALSE)</f>
        <v>8.1699999999999995E-2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3516899.6179541172</v>
      </c>
      <c r="K35" s="37">
        <f t="shared" ca="1" si="20"/>
        <v>287330.69878685137</v>
      </c>
      <c r="L35" s="37">
        <f t="shared" ca="1" si="21"/>
        <v>3804230.3167409687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18.5</v>
      </c>
      <c r="N35" s="37">
        <f t="shared" ca="1" si="22"/>
        <v>190102.68205157391</v>
      </c>
      <c r="O35" s="37">
        <f t="shared" si="6"/>
        <v>155965.87177065041</v>
      </c>
      <c r="P35" s="37">
        <f t="shared" ca="1" si="7"/>
        <v>190102.68205157391</v>
      </c>
      <c r="Q35" s="37">
        <f t="shared" ca="1" si="8"/>
        <v>3614127.6346893949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3614127.6346893949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83</v>
      </c>
      <c r="E36" s="49">
        <f>HLOOKUP($B$6,'RetireUp Market Returns'!A:CT,(1+$B$7+C36),FALSE)</f>
        <v>0.1008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3614127.6346893949</v>
      </c>
      <c r="K36" s="37">
        <f t="shared" ca="1" si="20"/>
        <v>364304.06557669101</v>
      </c>
      <c r="L36" s="37">
        <f t="shared" ca="1" si="21"/>
        <v>3978431.700266086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17.7</v>
      </c>
      <c r="N36" s="37">
        <f t="shared" ca="1" si="22"/>
        <v>204188.00195985282</v>
      </c>
      <c r="O36" s="37">
        <f t="shared" si="6"/>
        <v>159865.01856491665</v>
      </c>
      <c r="P36" s="37">
        <f t="shared" ca="1" si="7"/>
        <v>204188.00195985282</v>
      </c>
      <c r="Q36" s="37">
        <f t="shared" ca="1" si="8"/>
        <v>3774243.6983062332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3774243.6983062332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84</v>
      </c>
      <c r="E37" s="49">
        <f>HLOOKUP($B$6,'RetireUp Market Returns'!A:CT,(1+$B$7+C37),FALSE)</f>
        <v>-1.24E-2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3774243.6983062332</v>
      </c>
      <c r="K37" s="37">
        <f t="shared" ca="1" si="20"/>
        <v>-46800.621858997292</v>
      </c>
      <c r="L37" s="37">
        <f t="shared" ca="1" si="21"/>
        <v>3727443.0764472359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16.8</v>
      </c>
      <c r="N37" s="37">
        <f t="shared" ca="1" si="22"/>
        <v>224657.36299441863</v>
      </c>
      <c r="O37" s="37">
        <f t="shared" si="6"/>
        <v>163861.64402903954</v>
      </c>
      <c r="P37" s="37">
        <f t="shared" ca="1" si="7"/>
        <v>224657.36299441863</v>
      </c>
      <c r="Q37" s="37">
        <f t="shared" ca="1" si="8"/>
        <v>3502785.7134528174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3502785.7134528174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85</v>
      </c>
      <c r="E38" s="49">
        <f>HLOOKUP($B$6,'RetireUp Market Returns'!A:CT,(1+$B$7+C38),FALSE)</f>
        <v>0.17269999999999999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3502785.7134528174</v>
      </c>
      <c r="K38" s="37">
        <f t="shared" ca="1" si="20"/>
        <v>604931.09271330154</v>
      </c>
      <c r="L38" s="37">
        <f t="shared" ca="1" si="21"/>
        <v>4107716.8061661189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16</v>
      </c>
      <c r="N38" s="37">
        <f t="shared" ca="1" si="22"/>
        <v>218924.10709080109</v>
      </c>
      <c r="O38" s="37">
        <f t="shared" si="6"/>
        <v>167958.18512976554</v>
      </c>
      <c r="P38" s="37">
        <f t="shared" ca="1" si="7"/>
        <v>218924.10709080109</v>
      </c>
      <c r="Q38" s="37">
        <f t="shared" ca="1" si="8"/>
        <v>3888792.6990753179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3888792.6990753179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86</v>
      </c>
      <c r="E39" s="49">
        <f>HLOOKUP($B$6,'RetireUp Market Returns'!A:CT,(1+$B$7+C39),FALSE)</f>
        <v>1.7399999999999999E-2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3888792.6990753179</v>
      </c>
      <c r="K39" s="37">
        <f t="shared" ca="1" si="20"/>
        <v>67664.992963910525</v>
      </c>
      <c r="L39" s="37">
        <f t="shared" ca="1" si="21"/>
        <v>3956457.6920392285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15.2</v>
      </c>
      <c r="N39" s="37">
        <f t="shared" ca="1" si="22"/>
        <v>255841.62493916566</v>
      </c>
      <c r="O39" s="37">
        <f t="shared" si="6"/>
        <v>172157.13975800967</v>
      </c>
      <c r="P39" s="37">
        <f t="shared" ca="1" si="7"/>
        <v>255841.62493916566</v>
      </c>
      <c r="Q39" s="37">
        <f t="shared" ca="1" si="8"/>
        <v>3700616.067100063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3700616.067100063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87</v>
      </c>
      <c r="E40" s="49">
        <f>HLOOKUP($B$6,'RetireUp Market Returns'!A:CT,(1+$B$7+C40),FALSE)</f>
        <v>5.4199999999999998E-2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3700616.067100063</v>
      </c>
      <c r="K40" s="37">
        <f t="shared" ca="1" si="20"/>
        <v>200573.39083682341</v>
      </c>
      <c r="L40" s="37">
        <f t="shared" ca="1" si="21"/>
        <v>3901189.4579368862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14.4</v>
      </c>
      <c r="N40" s="37">
        <f t="shared" ca="1" si="22"/>
        <v>256987.22688194882</v>
      </c>
      <c r="O40" s="37">
        <f t="shared" si="6"/>
        <v>176461.06825195992</v>
      </c>
      <c r="P40" s="37">
        <f t="shared" ca="1" si="7"/>
        <v>256987.22688194882</v>
      </c>
      <c r="Q40" s="37">
        <f t="shared" ca="1" si="8"/>
        <v>3644202.2310549375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3644202.2310549375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88</v>
      </c>
      <c r="E41" s="49">
        <f>HLOOKUP($B$6,'RetireUp Market Returns'!A:CT,(1+$B$7+C41),FALSE)</f>
        <v>5.2499999999999998E-2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3644202.2310549375</v>
      </c>
      <c r="K41" s="37">
        <f t="shared" ca="1" si="20"/>
        <v>191320.6171303842</v>
      </c>
      <c r="L41" s="37">
        <f t="shared" ca="1" si="21"/>
        <v>3835522.8481853218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13.7</v>
      </c>
      <c r="N41" s="37">
        <f t="shared" ca="1" si="22"/>
        <v>266000.16285072535</v>
      </c>
      <c r="O41" s="37">
        <f t="shared" si="6"/>
        <v>180872.59495825888</v>
      </c>
      <c r="P41" s="37">
        <f t="shared" ca="1" si="7"/>
        <v>266000.16285072535</v>
      </c>
      <c r="Q41" s="37">
        <f t="shared" ca="1" si="8"/>
        <v>3569522.6853345963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3569522.6853345963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89</v>
      </c>
      <c r="E42" s="49">
        <f>HLOOKUP($B$6,'RetireUp Market Returns'!A:CT,(1+$B$7+C42),FALSE)</f>
        <v>-4.8000000000000001E-2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3569522.6853345963</v>
      </c>
      <c r="K42" s="37">
        <f t="shared" ca="1" si="20"/>
        <v>-171337.08889606062</v>
      </c>
      <c r="L42" s="37">
        <f t="shared" ca="1" si="21"/>
        <v>3398185.5964385355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12.9</v>
      </c>
      <c r="N42" s="37">
        <f t="shared" ca="1" si="22"/>
        <v>276707.18490965862</v>
      </c>
      <c r="O42" s="37">
        <f t="shared" si="6"/>
        <v>185394.40983221534</v>
      </c>
      <c r="P42" s="37">
        <f t="shared" ca="1" si="7"/>
        <v>276707.18490965862</v>
      </c>
      <c r="Q42" s="37">
        <f t="shared" ca="1" si="8"/>
        <v>3121478.411528877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3121478.411528877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90</v>
      </c>
      <c r="E43" s="49">
        <f>HLOOKUP($B$6,'RetireUp Market Returns'!A:CT,(1+$B$7+C43),FALSE)</f>
        <v>-3.8199999999999998E-2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3121478.411528877</v>
      </c>
      <c r="K43" s="37">
        <f t="shared" ca="1" si="20"/>
        <v>-119240.4753204031</v>
      </c>
      <c r="L43" s="37">
        <f t="shared" ca="1" si="21"/>
        <v>3002237.936208474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12.2</v>
      </c>
      <c r="N43" s="37">
        <f t="shared" ca="1" si="22"/>
        <v>255858.88619089156</v>
      </c>
      <c r="O43" s="37">
        <f t="shared" si="6"/>
        <v>190029.27007802069</v>
      </c>
      <c r="P43" s="37">
        <f t="shared" ca="1" si="7"/>
        <v>255858.88619089156</v>
      </c>
      <c r="Q43" s="37">
        <f t="shared" ca="1" si="8"/>
        <v>2746379.0500175823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2746379.0500175823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 t="str">
        <f t="shared" si="3"/>
        <v>-</v>
      </c>
      <c r="E44" s="49">
        <f>HLOOKUP($B$6,'RetireUp Market Returns'!A:CT,(1+$B$7+C44),FALSE)</f>
        <v>3.1399999999999997E-2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2746379.0500175823</v>
      </c>
      <c r="K44" s="37">
        <f t="shared" ca="1" si="20"/>
        <v>86236.30217055208</v>
      </c>
      <c r="L44" s="37">
        <f t="shared" ca="1" si="21"/>
        <v>2832615.3521881346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0</v>
      </c>
      <c r="P44" s="37">
        <f t="shared" si="7"/>
        <v>0</v>
      </c>
      <c r="Q44" s="37">
        <f t="shared" ca="1" si="8"/>
        <v>2832615.3521881346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2832615.3521881346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7.2499999999999995E-2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2832615.3521881346</v>
      </c>
      <c r="K45" s="37">
        <f t="shared" ca="1" si="20"/>
        <v>205364.61303363973</v>
      </c>
      <c r="L45" s="37">
        <f t="shared" ca="1" si="21"/>
        <v>3037979.9652217743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3037979.9652217743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3037979.9652217743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-0.1482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3037979.9652217743</v>
      </c>
      <c r="K46" s="37">
        <f t="shared" ca="1" si="20"/>
        <v>-450228.63084586692</v>
      </c>
      <c r="L46" s="37">
        <f t="shared" ca="1" si="21"/>
        <v>2587751.3343759072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2587751.3343759072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2587751.3343759072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4.8800000000000003E-2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2587751.3343759072</v>
      </c>
      <c r="K47" s="37">
        <f t="shared" ca="1" si="20"/>
        <v>126282.26511754427</v>
      </c>
      <c r="L47" s="37">
        <f t="shared" ca="1" si="21"/>
        <v>2714033.5994934514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2714033.5994934514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2714033.5994934514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7.7999999999999996E-3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2714033.5994934514</v>
      </c>
      <c r="K48" s="37">
        <f t="shared" ca="1" si="20"/>
        <v>21169.46207604892</v>
      </c>
      <c r="L48" s="37">
        <f t="shared" ca="1" si="21"/>
        <v>2735203.0615695002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2735203.0615695002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2735203.0615695002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0.17380000000000001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2735203.0615695002</v>
      </c>
      <c r="K49" s="37">
        <f t="shared" ca="1" si="20"/>
        <v>475378.29210077919</v>
      </c>
      <c r="L49" s="37">
        <f t="shared" ca="1" si="21"/>
        <v>3210581.3536702795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3210581.3536702795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3210581.3536702795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0.1013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3210581.3536702795</v>
      </c>
      <c r="K50" s="37">
        <f t="shared" ca="1" si="20"/>
        <v>325231.89112679934</v>
      </c>
      <c r="L50" s="37">
        <f t="shared" ca="1" si="21"/>
        <v>3535813.2447970789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3535813.2447970789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3535813.2447970789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0.1187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3535813.2447970789</v>
      </c>
      <c r="K51" s="37">
        <f t="shared" ca="1" si="20"/>
        <v>419701.03215741325</v>
      </c>
      <c r="L51" s="37">
        <f t="shared" ca="1" si="21"/>
        <v>3955514.2769544921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3955514.2769544921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3955514.2769544921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5.1700000000000003E-2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3955514.2769544921</v>
      </c>
      <c r="K52" s="37">
        <f t="shared" ca="1" si="20"/>
        <v>204500.08811854725</v>
      </c>
      <c r="L52" s="37">
        <f t="shared" ca="1" si="21"/>
        <v>4160014.3650730392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4160014.3650730392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4160014.3650730392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6.6299999999999998E-2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4160014.3650730392</v>
      </c>
      <c r="K53" s="37">
        <f t="shared" ca="1" si="20"/>
        <v>275808.95240434248</v>
      </c>
      <c r="L53" s="37">
        <f t="shared" ca="1" si="21"/>
        <v>4435823.3174773818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4435823.3174773818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4435823.3174773818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-3.1E-2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4435823.3174773818</v>
      </c>
      <c r="K54" s="37">
        <f t="shared" ca="1" si="20"/>
        <v>-137510.52284179884</v>
      </c>
      <c r="L54" s="37">
        <f t="shared" ca="1" si="21"/>
        <v>4298312.7946355827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4298312.7946355827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4298312.7946355827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53" priority="1" operator="lessThan">
      <formula>0</formula>
    </cfRule>
  </conditionalFormatting>
  <dataValidations count="2">
    <dataValidation type="list" allowBlank="1" showInputMessage="1" showErrorMessage="1" sqref="E2" xr:uid="{FE18E9B7-343E-3C4F-9C73-CB4179A15321}">
      <formula1>"Qualified, Non-Qualified"</formula1>
    </dataValidation>
    <dataValidation type="list" allowBlank="1" showInputMessage="1" showErrorMessage="1" sqref="E5 H2" xr:uid="{03F1C431-19A1-1942-890C-22B01B5020C6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873330-5DF2-0140-AE94-BE469E2879EB}">
          <x14:formula1>
            <xm:f>Scenarios!A3:A100</xm:f>
          </x14:formula1>
          <xm:sqref>A14</xm:sqref>
        </x14:dataValidation>
        <x14:dataValidation type="list" allowBlank="1" showInputMessage="1" showErrorMessage="1" xr:uid="{6D920AB3-1FDC-1042-A236-F20D219FF343}">
          <x14:formula1>
            <xm:f>Tables!$B$20:$B$36</xm:f>
          </x14:formula1>
          <xm:sqref>E3:E4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BA727-31FE-344E-ACB8-8CC5D7CC8E87}">
  <sheetPr codeName="Sheet18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63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Maximum Allowable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401k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401k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Monthly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7.0000000000000007E-2</v>
      </c>
      <c r="C6" s="90"/>
      <c r="D6" s="52" t="s">
        <v>58</v>
      </c>
      <c r="E6" s="59">
        <f>VLOOKUP($A$14,Scenarios!$A:$CE,HLOOKUP(D6,Scenarios!$1:$2,2,FALSE),FALSE)</f>
        <v>1000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36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163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401k with Monthly / Maximum Allowable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63</v>
      </c>
      <c r="E17" s="49">
        <f>HLOOKUP($B$6,'RetireUp Market Returns'!A:CT,(1+$B$7+C17),FALSE)</f>
        <v>-6.5299999999999997E-2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-130600</v>
      </c>
      <c r="L17" s="37">
        <f>J17+K17</f>
        <v>1869400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1869400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12000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54000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54000</v>
      </c>
      <c r="W17" s="37">
        <f>MIN(R17,T17)</f>
        <v>12000</v>
      </c>
      <c r="X17" s="37">
        <f ca="1">MIN(U17,R17-W17)</f>
        <v>0</v>
      </c>
      <c r="Y17" s="37">
        <f>MIN(S17,V17)</f>
        <v>54000</v>
      </c>
      <c r="Z17" s="37">
        <f ca="1">W17+X17+Y17</f>
        <v>66000</v>
      </c>
      <c r="AA17" s="111">
        <f ca="1">Q17+Z17</f>
        <v>1935400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64</v>
      </c>
      <c r="E18" s="49">
        <f>HLOOKUP($B$6,'RetireUp Market Returns'!A:CT,(1+$B$7+C18),FALSE)</f>
        <v>-9.9199999999999997E-2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1935400</v>
      </c>
      <c r="K18" s="37">
        <f ca="1">J18*E18</f>
        <v>-191991.67999999999</v>
      </c>
      <c r="L18" s="37">
        <f ca="1">J18+K18</f>
        <v>1743408.32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1743408.32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12000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55650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55650</v>
      </c>
      <c r="W18" s="37">
        <f t="shared" ref="W18:W54" si="14">MIN(R18,T18)</f>
        <v>12000</v>
      </c>
      <c r="X18" s="37">
        <f t="shared" ref="X18:X54" ca="1" si="15">MIN(U18,R18-W18)</f>
        <v>0</v>
      </c>
      <c r="Y18" s="37">
        <f t="shared" ref="Y18:Y54" si="16">MIN(S18,V18)</f>
        <v>55650</v>
      </c>
      <c r="Z18" s="37">
        <f t="shared" ref="Z18:Z54" ca="1" si="17">W18+X18+Y18</f>
        <v>67650</v>
      </c>
      <c r="AA18" s="111">
        <f t="shared" ref="AA18:AA54" ca="1" si="18">Q18+W18+X18+Y18</f>
        <v>1811058.32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65</v>
      </c>
      <c r="E19" s="49">
        <f>HLOOKUP($B$6,'RetireUp Market Returns'!A:CT,(1+$B$7+C19),FALSE)</f>
        <v>-0.1888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1811058.32</v>
      </c>
      <c r="K19" s="37">
        <f ca="1">J19*E19</f>
        <v>-341927.81081599998</v>
      </c>
      <c r="L19" s="37">
        <f ca="1">J19+K19</f>
        <v>1469130.5091840001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1469130.5091840001</v>
      </c>
      <c r="R19" s="37">
        <f t="shared" si="9"/>
        <v>12000</v>
      </c>
      <c r="S19" s="37">
        <f t="shared" si="10"/>
        <v>57341.25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57341.25</v>
      </c>
      <c r="W19" s="37">
        <f t="shared" si="14"/>
        <v>12000</v>
      </c>
      <c r="X19" s="37">
        <f t="shared" ca="1" si="15"/>
        <v>0</v>
      </c>
      <c r="Y19" s="37">
        <f t="shared" si="16"/>
        <v>57341.25</v>
      </c>
      <c r="Z19" s="37">
        <f t="shared" ca="1" si="17"/>
        <v>69341.25</v>
      </c>
      <c r="AA19" s="111">
        <f t="shared" ca="1" si="18"/>
        <v>1538471.7591840001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66</v>
      </c>
      <c r="E20" s="49">
        <f>HLOOKUP($B$6,'RetireUp Market Returns'!A:CT,(1+$B$7+C20),FALSE)</f>
        <v>0.1062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1538471.7591840001</v>
      </c>
      <c r="K20" s="37">
        <f ca="1">J20*E20</f>
        <v>163385.70082534081</v>
      </c>
      <c r="L20" s="37">
        <f ca="1">J20+K20</f>
        <v>1701857.4600093409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1701857.4600093409</v>
      </c>
      <c r="R20" s="37">
        <f t="shared" si="9"/>
        <v>12000</v>
      </c>
      <c r="S20" s="37">
        <f t="shared" si="10"/>
        <v>59074.781249999985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59074.781249999985</v>
      </c>
      <c r="W20" s="37">
        <f t="shared" si="14"/>
        <v>12000</v>
      </c>
      <c r="X20" s="37">
        <f t="shared" ca="1" si="15"/>
        <v>0</v>
      </c>
      <c r="Y20" s="37">
        <f t="shared" si="16"/>
        <v>59074.781249999985</v>
      </c>
      <c r="Z20" s="37">
        <f t="shared" ca="1" si="17"/>
        <v>71074.781249999985</v>
      </c>
      <c r="AA20" s="111">
        <f t="shared" ca="1" si="18"/>
        <v>1772932.2412593409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67</v>
      </c>
      <c r="E21" s="49">
        <f>HLOOKUP($B$6,'RetireUp Market Returns'!A:CT,(1+$B$7+C21),FALSE)</f>
        <v>6.0699999999999997E-2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1772932.2412593409</v>
      </c>
      <c r="K21" s="37">
        <f ca="1">J21*E21</f>
        <v>107616.98704444199</v>
      </c>
      <c r="L21" s="37">
        <f ca="1">J21+K21</f>
        <v>1880549.2283037829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1880549.2283037829</v>
      </c>
      <c r="R21" s="37">
        <f t="shared" si="9"/>
        <v>12000</v>
      </c>
      <c r="S21" s="37">
        <f t="shared" si="10"/>
        <v>60851.650781249991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60851.650781249991</v>
      </c>
      <c r="W21" s="37">
        <f t="shared" si="14"/>
        <v>12000</v>
      </c>
      <c r="X21" s="37">
        <f t="shared" ca="1" si="15"/>
        <v>0</v>
      </c>
      <c r="Y21" s="37">
        <f t="shared" si="16"/>
        <v>60851.650781249991</v>
      </c>
      <c r="Z21" s="37">
        <f t="shared" ca="1" si="17"/>
        <v>72851.650781249991</v>
      </c>
      <c r="AA21" s="111">
        <f t="shared" ca="1" si="18"/>
        <v>1953400.879085033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68</v>
      </c>
      <c r="E22" s="49">
        <f>HLOOKUP($B$6,'RetireUp Market Returns'!A:CT,(1+$B$7+C22),FALSE)</f>
        <v>0.14119999999999999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1953400.879085033</v>
      </c>
      <c r="K22" s="37">
        <f t="shared" ref="K22:K54" ca="1" si="20">J22*E22</f>
        <v>275820.20412680664</v>
      </c>
      <c r="L22" s="37">
        <f t="shared" ref="L22:L54" ca="1" si="21">J22+K22</f>
        <v>2229221.0832118397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2229221.0832118397</v>
      </c>
      <c r="R22" s="37">
        <f t="shared" si="9"/>
        <v>12000</v>
      </c>
      <c r="S22" s="37">
        <f t="shared" si="10"/>
        <v>62672.942050781232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62672.942050781232</v>
      </c>
      <c r="W22" s="37">
        <f t="shared" si="14"/>
        <v>12000</v>
      </c>
      <c r="X22" s="37">
        <f t="shared" ca="1" si="15"/>
        <v>0</v>
      </c>
      <c r="Y22" s="37">
        <f t="shared" si="16"/>
        <v>62672.942050781232</v>
      </c>
      <c r="Z22" s="37">
        <f t="shared" ca="1" si="17"/>
        <v>74672.942050781232</v>
      </c>
      <c r="AA22" s="111">
        <f t="shared" ca="1" si="18"/>
        <v>2303894.0252626208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69</v>
      </c>
      <c r="E23" s="49">
        <f>HLOOKUP($B$6,'RetireUp Market Returns'!A:CT,(1+$B$7+C23),FALSE)</f>
        <v>0.1178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2303894.0252626208</v>
      </c>
      <c r="K23" s="37">
        <f t="shared" ca="1" si="20"/>
        <v>271398.71617593674</v>
      </c>
      <c r="L23" s="37">
        <f t="shared" ca="1" si="21"/>
        <v>2575292.7414385574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2575292.7414385574</v>
      </c>
      <c r="R23" s="37">
        <f t="shared" si="9"/>
        <v>12000</v>
      </c>
      <c r="S23" s="37">
        <f t="shared" si="10"/>
        <v>64539.765602050757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64539.765602050757</v>
      </c>
      <c r="W23" s="37">
        <f t="shared" si="14"/>
        <v>12000</v>
      </c>
      <c r="X23" s="37">
        <f t="shared" ca="1" si="15"/>
        <v>0</v>
      </c>
      <c r="Y23" s="37">
        <f t="shared" si="16"/>
        <v>64539.765602050757</v>
      </c>
      <c r="Z23" s="37">
        <f t="shared" ca="1" si="17"/>
        <v>76539.765602050757</v>
      </c>
      <c r="AA23" s="111">
        <f t="shared" ca="1" si="18"/>
        <v>2651832.5070406082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70</v>
      </c>
      <c r="E24" s="49">
        <f>HLOOKUP($B$6,'RetireUp Market Returns'!A:CT,(1+$B$7+C24),FALSE)</f>
        <v>0.1143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2651832.5070406082</v>
      </c>
      <c r="K24" s="37">
        <f t="shared" ca="1" si="20"/>
        <v>303104.45555474149</v>
      </c>
      <c r="L24" s="37">
        <f t="shared" ca="1" si="21"/>
        <v>2954936.9625953496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2954936.9625953496</v>
      </c>
      <c r="R24" s="37">
        <f t="shared" si="9"/>
        <v>12000</v>
      </c>
      <c r="S24" s="37">
        <f t="shared" si="10"/>
        <v>66453.259742102018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66453.259742102018</v>
      </c>
      <c r="W24" s="37">
        <f t="shared" si="14"/>
        <v>12000</v>
      </c>
      <c r="X24" s="37">
        <f t="shared" ca="1" si="15"/>
        <v>0</v>
      </c>
      <c r="Y24" s="37">
        <f t="shared" si="16"/>
        <v>66453.259742102018</v>
      </c>
      <c r="Z24" s="37">
        <f t="shared" ca="1" si="17"/>
        <v>78453.259742102018</v>
      </c>
      <c r="AA24" s="111">
        <f t="shared" ca="1" si="18"/>
        <v>3033390.2223374518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71</v>
      </c>
      <c r="E25" s="49">
        <f>HLOOKUP($B$6,'RetireUp Market Returns'!A:CT,(1+$B$7+C25),FALSE)</f>
        <v>-0.29520000000000002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3033390.2223374518</v>
      </c>
      <c r="K25" s="37">
        <f t="shared" ca="1" si="20"/>
        <v>-895456.79363401583</v>
      </c>
      <c r="L25" s="37">
        <f t="shared" ca="1" si="21"/>
        <v>2137933.4287034357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0</v>
      </c>
      <c r="P25" s="37">
        <f t="shared" ca="1" si="7"/>
        <v>0</v>
      </c>
      <c r="Q25" s="37">
        <f t="shared" ca="1" si="8"/>
        <v>2137933.4287034357</v>
      </c>
      <c r="R25" s="37">
        <f t="shared" si="9"/>
        <v>12000</v>
      </c>
      <c r="S25" s="37">
        <f t="shared" si="10"/>
        <v>68414.591235654574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68414.591235654574</v>
      </c>
      <c r="W25" s="37">
        <f t="shared" si="14"/>
        <v>12000</v>
      </c>
      <c r="X25" s="37">
        <f t="shared" ca="1" si="15"/>
        <v>0</v>
      </c>
      <c r="Y25" s="37">
        <f t="shared" si="16"/>
        <v>68414.591235654574</v>
      </c>
      <c r="Z25" s="37">
        <f t="shared" ca="1" si="17"/>
        <v>80414.591235654574</v>
      </c>
      <c r="AA25" s="111">
        <f t="shared" ca="1" si="18"/>
        <v>2218348.0199390901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72</v>
      </c>
      <c r="E26" s="49">
        <f>HLOOKUP($B$6,'RetireUp Market Returns'!A:CT,(1+$B$7+C26),FALSE)</f>
        <v>0.154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2218348.0199390901</v>
      </c>
      <c r="K26" s="37">
        <f t="shared" ca="1" si="20"/>
        <v>341625.59507061989</v>
      </c>
      <c r="L26" s="37">
        <f t="shared" ca="1" si="21"/>
        <v>2559973.6150097102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0</v>
      </c>
      <c r="P26" s="37">
        <f t="shared" ca="1" si="7"/>
        <v>0</v>
      </c>
      <c r="Q26" s="37">
        <f t="shared" ca="1" si="8"/>
        <v>2559973.6150097102</v>
      </c>
      <c r="R26" s="37">
        <f t="shared" si="9"/>
        <v>12000</v>
      </c>
      <c r="S26" s="37">
        <f t="shared" si="10"/>
        <v>70424.956016545912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70424.956016545912</v>
      </c>
      <c r="W26" s="37">
        <f t="shared" si="14"/>
        <v>12000</v>
      </c>
      <c r="X26" s="37">
        <f t="shared" ca="1" si="15"/>
        <v>0</v>
      </c>
      <c r="Y26" s="37">
        <f t="shared" si="16"/>
        <v>70424.956016545912</v>
      </c>
      <c r="Z26" s="37">
        <f t="shared" ca="1" si="17"/>
        <v>82424.956016545912</v>
      </c>
      <c r="AA26" s="111">
        <f t="shared" ca="1" si="18"/>
        <v>2642398.5710262563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73</v>
      </c>
      <c r="E27" s="49">
        <f>HLOOKUP($B$6,'RetireUp Market Returns'!A:CT,(1+$B$7+C27),FALSE)</f>
        <v>6.0699999999999997E-2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2642398.5710262563</v>
      </c>
      <c r="K27" s="37">
        <f t="shared" ca="1" si="20"/>
        <v>160393.59326129375</v>
      </c>
      <c r="L27" s="37">
        <f t="shared" ca="1" si="21"/>
        <v>2802792.1642875499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0</v>
      </c>
      <c r="P27" s="37">
        <f t="shared" ca="1" si="7"/>
        <v>0</v>
      </c>
      <c r="Q27" s="37">
        <f t="shared" ca="1" si="8"/>
        <v>2802792.1642875499</v>
      </c>
      <c r="R27" s="37">
        <f t="shared" si="9"/>
        <v>12000</v>
      </c>
      <c r="S27" s="37">
        <f t="shared" si="10"/>
        <v>72485.57991695957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72485.57991695957</v>
      </c>
      <c r="W27" s="37">
        <f t="shared" si="14"/>
        <v>12000</v>
      </c>
      <c r="X27" s="37">
        <f t="shared" ca="1" si="15"/>
        <v>0</v>
      </c>
      <c r="Y27" s="37">
        <f t="shared" si="16"/>
        <v>72485.57991695957</v>
      </c>
      <c r="Z27" s="37">
        <f t="shared" ca="1" si="17"/>
        <v>84485.57991695957</v>
      </c>
      <c r="AA27" s="111">
        <f t="shared" ca="1" si="18"/>
        <v>2887277.7442045095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74</v>
      </c>
      <c r="E28" s="49">
        <f>HLOOKUP($B$6,'RetireUp Market Returns'!A:CT,(1+$B$7+C28),FALSE)</f>
        <v>5.1999999999999998E-2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2887277.7442045095</v>
      </c>
      <c r="K28" s="37">
        <f t="shared" ca="1" si="20"/>
        <v>150138.44269863449</v>
      </c>
      <c r="L28" s="37">
        <f t="shared" ca="1" si="21"/>
        <v>3037416.1869031442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0</v>
      </c>
      <c r="P28" s="37">
        <f t="shared" ca="1" si="7"/>
        <v>0</v>
      </c>
      <c r="Q28" s="37">
        <f t="shared" ca="1" si="8"/>
        <v>3037416.1869031442</v>
      </c>
      <c r="R28" s="37">
        <f t="shared" si="9"/>
        <v>12000</v>
      </c>
      <c r="S28" s="37">
        <f t="shared" si="10"/>
        <v>74597.719414883555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74597.719414883555</v>
      </c>
      <c r="W28" s="37">
        <f t="shared" si="14"/>
        <v>12000</v>
      </c>
      <c r="X28" s="37">
        <f t="shared" ca="1" si="15"/>
        <v>0</v>
      </c>
      <c r="Y28" s="37">
        <f t="shared" si="16"/>
        <v>74597.719414883555</v>
      </c>
      <c r="Z28" s="37">
        <f t="shared" ca="1" si="17"/>
        <v>86597.719414883555</v>
      </c>
      <c r="AA28" s="111">
        <f t="shared" ca="1" si="18"/>
        <v>3124013.906318028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75</v>
      </c>
      <c r="E29" s="49">
        <f>HLOOKUP($B$6,'RetireUp Market Returns'!A:CT,(1+$B$7+C29),FALSE)</f>
        <v>0.14080000000000001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3124013.906318028</v>
      </c>
      <c r="K29" s="37">
        <f t="shared" ca="1" si="20"/>
        <v>439861.15800957836</v>
      </c>
      <c r="L29" s="37">
        <f t="shared" ca="1" si="21"/>
        <v>3563875.0643276065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24.6</v>
      </c>
      <c r="N29" s="37">
        <f t="shared" ca="1" si="22"/>
        <v>126992.43521617999</v>
      </c>
      <c r="O29" s="37">
        <f t="shared" si="6"/>
        <v>0</v>
      </c>
      <c r="P29" s="37">
        <f t="shared" ca="1" si="7"/>
        <v>126992.43521617999</v>
      </c>
      <c r="Q29" s="37">
        <f t="shared" ca="1" si="8"/>
        <v>3436882.6291114264</v>
      </c>
      <c r="R29" s="37">
        <f t="shared" si="9"/>
        <v>12000</v>
      </c>
      <c r="S29" s="37">
        <f t="shared" si="10"/>
        <v>76762.662400255635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76762.662400255635</v>
      </c>
      <c r="W29" s="37">
        <f t="shared" si="14"/>
        <v>12000</v>
      </c>
      <c r="X29" s="37">
        <f t="shared" ca="1" si="15"/>
        <v>0</v>
      </c>
      <c r="Y29" s="37">
        <f t="shared" si="16"/>
        <v>76762.662400255635</v>
      </c>
      <c r="Z29" s="37">
        <f t="shared" ca="1" si="17"/>
        <v>88762.662400255635</v>
      </c>
      <c r="AA29" s="111">
        <f t="shared" ca="1" si="18"/>
        <v>3525645.2915116819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76</v>
      </c>
      <c r="E30" s="49">
        <f>HLOOKUP($B$6,'RetireUp Market Returns'!A:CT,(1+$B$7+C30),FALSE)</f>
        <v>2.6800000000000001E-2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3525645.2915116819</v>
      </c>
      <c r="K30" s="37">
        <f t="shared" ca="1" si="20"/>
        <v>94487.293812513075</v>
      </c>
      <c r="L30" s="37">
        <f t="shared" ca="1" si="21"/>
        <v>3620132.5853241947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23.7</v>
      </c>
      <c r="N30" s="37">
        <f t="shared" ca="1" si="22"/>
        <v>148761.40470513425</v>
      </c>
      <c r="O30" s="37">
        <f t="shared" si="6"/>
        <v>137851.10448524548</v>
      </c>
      <c r="P30" s="37">
        <f t="shared" ca="1" si="7"/>
        <v>148761.40470513425</v>
      </c>
      <c r="Q30" s="37">
        <f t="shared" ca="1" si="8"/>
        <v>3471371.1806190605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3471371.1806190605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77</v>
      </c>
      <c r="E31" s="49">
        <f>HLOOKUP($B$6,'RetireUp Market Returns'!A:CT,(1+$B$7+C31),FALSE)</f>
        <v>7.5800000000000006E-2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3471371.1806190605</v>
      </c>
      <c r="K31" s="37">
        <f t="shared" ca="1" si="20"/>
        <v>263129.93549092481</v>
      </c>
      <c r="L31" s="37">
        <f t="shared" ca="1" si="21"/>
        <v>3734501.1161099854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22.9</v>
      </c>
      <c r="N31" s="37">
        <f t="shared" ca="1" si="22"/>
        <v>151588.26116240441</v>
      </c>
      <c r="O31" s="37">
        <f t="shared" si="6"/>
        <v>141297.3820973766</v>
      </c>
      <c r="P31" s="37">
        <f t="shared" ca="1" si="7"/>
        <v>151588.26116240441</v>
      </c>
      <c r="Q31" s="37">
        <f t="shared" ca="1" si="8"/>
        <v>3582912.854947581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3582912.854947581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78</v>
      </c>
      <c r="E32" s="49">
        <f>HLOOKUP($B$6,'RetireUp Market Returns'!A:CT,(1+$B$7+C32),FALSE)</f>
        <v>0.158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3582912.854947581</v>
      </c>
      <c r="K32" s="37">
        <f t="shared" ca="1" si="20"/>
        <v>566100.23108171776</v>
      </c>
      <c r="L32" s="37">
        <f t="shared" ca="1" si="21"/>
        <v>4149013.0860292986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22</v>
      </c>
      <c r="N32" s="37">
        <f t="shared" ca="1" si="22"/>
        <v>162859.67522489003</v>
      </c>
      <c r="O32" s="37">
        <f t="shared" si="6"/>
        <v>144829.81664981105</v>
      </c>
      <c r="P32" s="37">
        <f t="shared" ca="1" si="7"/>
        <v>162859.67522489003</v>
      </c>
      <c r="Q32" s="37">
        <f t="shared" ca="1" si="8"/>
        <v>3986153.4108044086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3986153.4108044086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79</v>
      </c>
      <c r="E33" s="49">
        <f>HLOOKUP($B$6,'RetireUp Market Returns'!A:CT,(1+$B$7+C33),FALSE)</f>
        <v>0.1038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3986153.4108044086</v>
      </c>
      <c r="K33" s="37">
        <f t="shared" ca="1" si="20"/>
        <v>413762.72404149763</v>
      </c>
      <c r="L33" s="37">
        <f t="shared" ca="1" si="21"/>
        <v>4399916.1348459059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21.1</v>
      </c>
      <c r="N33" s="37">
        <f t="shared" ca="1" si="22"/>
        <v>188917.22326087244</v>
      </c>
      <c r="O33" s="37">
        <f t="shared" si="6"/>
        <v>148450.5620660563</v>
      </c>
      <c r="P33" s="37">
        <f t="shared" ca="1" si="7"/>
        <v>188917.22326087244</v>
      </c>
      <c r="Q33" s="37">
        <f t="shared" ca="1" si="8"/>
        <v>4210998.9115850339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4210998.9115850339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80</v>
      </c>
      <c r="E34" s="49">
        <f>HLOOKUP($B$6,'RetireUp Market Returns'!A:CT,(1+$B$7+C34),FALSE)</f>
        <v>0.16569999999999999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4210998.9115850339</v>
      </c>
      <c r="K34" s="37">
        <f t="shared" ca="1" si="20"/>
        <v>697762.51964964007</v>
      </c>
      <c r="L34" s="37">
        <f t="shared" ca="1" si="21"/>
        <v>4908761.4312346736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20.2</v>
      </c>
      <c r="N34" s="37">
        <f t="shared" ca="1" si="22"/>
        <v>208465.29265272446</v>
      </c>
      <c r="O34" s="37">
        <f t="shared" si="6"/>
        <v>152161.82611770771</v>
      </c>
      <c r="P34" s="37">
        <f t="shared" ca="1" si="7"/>
        <v>208465.29265272446</v>
      </c>
      <c r="Q34" s="37">
        <f t="shared" ca="1" si="8"/>
        <v>4700296.1385819493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4700296.1385819493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81</v>
      </c>
      <c r="E35" s="49">
        <f>HLOOKUP($B$6,'RetireUp Market Returns'!A:CT,(1+$B$7+C35),FALSE)</f>
        <v>0.1143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4700296.1385819493</v>
      </c>
      <c r="K35" s="37">
        <f t="shared" ca="1" si="20"/>
        <v>537243.84863991675</v>
      </c>
      <c r="L35" s="37">
        <f t="shared" ca="1" si="21"/>
        <v>5237539.9872218659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19.399999999999999</v>
      </c>
      <c r="N35" s="37">
        <f t="shared" ca="1" si="22"/>
        <v>242283.30611247162</v>
      </c>
      <c r="O35" s="37">
        <f t="shared" si="6"/>
        <v>155965.87177065041</v>
      </c>
      <c r="P35" s="37">
        <f t="shared" ca="1" si="7"/>
        <v>242283.30611247162</v>
      </c>
      <c r="Q35" s="37">
        <f t="shared" ca="1" si="8"/>
        <v>4995256.6811093939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4995256.6811093939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82</v>
      </c>
      <c r="E36" s="49">
        <f>HLOOKUP($B$6,'RetireUp Market Returns'!A:CT,(1+$B$7+C36),FALSE)</f>
        <v>0.14119999999999999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4995256.6811093939</v>
      </c>
      <c r="K36" s="37">
        <f t="shared" ca="1" si="20"/>
        <v>705330.24337264639</v>
      </c>
      <c r="L36" s="37">
        <f t="shared" ca="1" si="21"/>
        <v>5700586.9244820401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18.5</v>
      </c>
      <c r="N36" s="37">
        <f t="shared" ca="1" si="22"/>
        <v>270013.87465456186</v>
      </c>
      <c r="O36" s="37">
        <f t="shared" si="6"/>
        <v>159865.01856491665</v>
      </c>
      <c r="P36" s="37">
        <f t="shared" ca="1" si="7"/>
        <v>270013.87465456186</v>
      </c>
      <c r="Q36" s="37">
        <f t="shared" ca="1" si="8"/>
        <v>5430573.0498274779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5430573.0498274779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83</v>
      </c>
      <c r="E37" s="49">
        <f>HLOOKUP($B$6,'RetireUp Market Returns'!A:CT,(1+$B$7+C37),FALSE)</f>
        <v>-1.7399999999999999E-2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5430573.0498274779</v>
      </c>
      <c r="K37" s="37">
        <f t="shared" ca="1" si="20"/>
        <v>-94491.971066998114</v>
      </c>
      <c r="L37" s="37">
        <f t="shared" ca="1" si="21"/>
        <v>5336081.0787604796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17.7</v>
      </c>
      <c r="N37" s="37">
        <f t="shared" ca="1" si="22"/>
        <v>306812.03671341686</v>
      </c>
      <c r="O37" s="37">
        <f t="shared" si="6"/>
        <v>163861.64402903954</v>
      </c>
      <c r="P37" s="37">
        <f t="shared" ca="1" si="7"/>
        <v>306812.03671341686</v>
      </c>
      <c r="Q37" s="37">
        <f t="shared" ca="1" si="8"/>
        <v>5029269.0420470629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5029269.0420470629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84</v>
      </c>
      <c r="E38" s="49">
        <f>HLOOKUP($B$6,'RetireUp Market Returns'!A:CT,(1+$B$7+C38),FALSE)</f>
        <v>0.2419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5029269.0420470629</v>
      </c>
      <c r="K38" s="37">
        <f t="shared" ca="1" si="20"/>
        <v>1216580.1812711845</v>
      </c>
      <c r="L38" s="37">
        <f t="shared" ca="1" si="21"/>
        <v>6245849.2233182471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16.8</v>
      </c>
      <c r="N38" s="37">
        <f t="shared" ca="1" si="22"/>
        <v>299361.25250280136</v>
      </c>
      <c r="O38" s="37">
        <f t="shared" si="6"/>
        <v>167958.18512976554</v>
      </c>
      <c r="P38" s="37">
        <f t="shared" ca="1" si="7"/>
        <v>299361.25250280136</v>
      </c>
      <c r="Q38" s="37">
        <f t="shared" ca="1" si="8"/>
        <v>5946487.9708154462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5946487.9708154462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85</v>
      </c>
      <c r="E39" s="49">
        <f>HLOOKUP($B$6,'RetireUp Market Returns'!A:CT,(1+$B$7+C39),FALSE)</f>
        <v>2.4400000000000002E-2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5946487.9708154462</v>
      </c>
      <c r="K39" s="37">
        <f t="shared" ca="1" si="20"/>
        <v>145094.30648789689</v>
      </c>
      <c r="L39" s="37">
        <f t="shared" ca="1" si="21"/>
        <v>6091582.2773033427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16</v>
      </c>
      <c r="N39" s="37">
        <f t="shared" ca="1" si="22"/>
        <v>371655.49817596539</v>
      </c>
      <c r="O39" s="37">
        <f t="shared" si="6"/>
        <v>172157.13975800967</v>
      </c>
      <c r="P39" s="37">
        <f t="shared" ca="1" si="7"/>
        <v>371655.49817596539</v>
      </c>
      <c r="Q39" s="37">
        <f t="shared" ca="1" si="8"/>
        <v>5719926.7791273771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5719926.7791273771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86</v>
      </c>
      <c r="E40" s="49">
        <f>HLOOKUP($B$6,'RetireUp Market Returns'!A:CT,(1+$B$7+C40),FALSE)</f>
        <v>7.5800000000000006E-2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5719926.7791273771</v>
      </c>
      <c r="K40" s="37">
        <f t="shared" ca="1" si="20"/>
        <v>433570.44985785522</v>
      </c>
      <c r="L40" s="37">
        <f t="shared" ca="1" si="21"/>
        <v>6153497.2289852323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15.2</v>
      </c>
      <c r="N40" s="37">
        <f t="shared" ca="1" si="22"/>
        <v>376310.97231101169</v>
      </c>
      <c r="O40" s="37">
        <f t="shared" si="6"/>
        <v>176461.06825195992</v>
      </c>
      <c r="P40" s="37">
        <f t="shared" ca="1" si="7"/>
        <v>376310.97231101169</v>
      </c>
      <c r="Q40" s="37">
        <f t="shared" ca="1" si="8"/>
        <v>5777186.2566742208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5777186.2566742208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87</v>
      </c>
      <c r="E41" s="49">
        <f>HLOOKUP($B$6,'RetireUp Market Returns'!A:CT,(1+$B$7+C41),FALSE)</f>
        <v>7.3499999999999996E-2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5777186.2566742208</v>
      </c>
      <c r="K41" s="37">
        <f t="shared" ca="1" si="20"/>
        <v>424623.18986555521</v>
      </c>
      <c r="L41" s="37">
        <f t="shared" ca="1" si="21"/>
        <v>6201809.4465397764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14.4</v>
      </c>
      <c r="N41" s="37">
        <f t="shared" ca="1" si="22"/>
        <v>401193.49004682089</v>
      </c>
      <c r="O41" s="37">
        <f t="shared" si="6"/>
        <v>180872.59495825888</v>
      </c>
      <c r="P41" s="37">
        <f t="shared" ca="1" si="7"/>
        <v>401193.49004682089</v>
      </c>
      <c r="Q41" s="37">
        <f t="shared" ca="1" si="8"/>
        <v>5800615.9564929558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5800615.9564929558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88</v>
      </c>
      <c r="E42" s="49">
        <f>HLOOKUP($B$6,'RetireUp Market Returns'!A:CT,(1+$B$7+C42),FALSE)</f>
        <v>-6.7199999999999996E-2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5800615.9564929558</v>
      </c>
      <c r="K42" s="37">
        <f t="shared" ca="1" si="20"/>
        <v>-389801.3922763266</v>
      </c>
      <c r="L42" s="37">
        <f t="shared" ca="1" si="21"/>
        <v>5410814.5642166296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13.7</v>
      </c>
      <c r="N42" s="37">
        <f t="shared" ca="1" si="22"/>
        <v>423402.62456152966</v>
      </c>
      <c r="O42" s="37">
        <f t="shared" si="6"/>
        <v>185394.40983221534</v>
      </c>
      <c r="P42" s="37">
        <f t="shared" ca="1" si="7"/>
        <v>423402.62456152966</v>
      </c>
      <c r="Q42" s="37">
        <f t="shared" ca="1" si="8"/>
        <v>4987411.9396551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4987411.9396551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89</v>
      </c>
      <c r="E43" s="49">
        <f>HLOOKUP($B$6,'RetireUp Market Returns'!A:CT,(1+$B$7+C43),FALSE)</f>
        <v>-5.3499999999999999E-2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4987411.9396551</v>
      </c>
      <c r="K43" s="37">
        <f t="shared" ca="1" si="20"/>
        <v>-266826.53877154784</v>
      </c>
      <c r="L43" s="37">
        <f t="shared" ca="1" si="21"/>
        <v>4720585.4008835517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12.9</v>
      </c>
      <c r="N43" s="37">
        <f t="shared" ca="1" si="22"/>
        <v>386621.08059341862</v>
      </c>
      <c r="O43" s="37">
        <f t="shared" si="6"/>
        <v>190029.27007802069</v>
      </c>
      <c r="P43" s="37">
        <f t="shared" ca="1" si="7"/>
        <v>386621.08059341862</v>
      </c>
      <c r="Q43" s="37">
        <f t="shared" ca="1" si="8"/>
        <v>4333964.3202901334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4333964.3202901334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90</v>
      </c>
      <c r="E44" s="49">
        <f>HLOOKUP($B$6,'RetireUp Market Returns'!A:CT,(1+$B$7+C44),FALSE)</f>
        <v>4.3999999999999997E-2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4333964.3202901334</v>
      </c>
      <c r="K44" s="37">
        <f t="shared" ca="1" si="20"/>
        <v>190694.43009276586</v>
      </c>
      <c r="L44" s="37">
        <f t="shared" ca="1" si="21"/>
        <v>4524658.7503828993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12.2</v>
      </c>
      <c r="N44" s="37">
        <f t="shared" ca="1" si="22"/>
        <v>355242.97707296174</v>
      </c>
      <c r="O44" s="37">
        <f t="shared" si="6"/>
        <v>194780.00182997121</v>
      </c>
      <c r="P44" s="37">
        <f t="shared" ca="1" si="7"/>
        <v>355242.97707296174</v>
      </c>
      <c r="Q44" s="37">
        <f t="shared" ca="1" si="8"/>
        <v>4169415.7733099377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4169415.7733099377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0.10150000000000001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4169415.7733099377</v>
      </c>
      <c r="K45" s="37">
        <f t="shared" ca="1" si="20"/>
        <v>423195.70099095872</v>
      </c>
      <c r="L45" s="37">
        <f t="shared" ca="1" si="21"/>
        <v>4592611.4743008967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4592611.4743008967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4592611.4743008967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-0.2074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4592611.4743008967</v>
      </c>
      <c r="K46" s="37">
        <f t="shared" ca="1" si="20"/>
        <v>-952507.61977000604</v>
      </c>
      <c r="L46" s="37">
        <f t="shared" ca="1" si="21"/>
        <v>3640103.8545308905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3640103.8545308905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3640103.8545308905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6.8199999999999997E-2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3640103.8545308905</v>
      </c>
      <c r="K47" s="37">
        <f t="shared" ca="1" si="20"/>
        <v>248255.08287900672</v>
      </c>
      <c r="L47" s="37">
        <f t="shared" ca="1" si="21"/>
        <v>3888358.9374098973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3888358.9374098973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3888358.9374098973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1.0999999999999999E-2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3888358.9374098973</v>
      </c>
      <c r="K48" s="37">
        <f t="shared" ca="1" si="20"/>
        <v>42771.948311508866</v>
      </c>
      <c r="L48" s="37">
        <f t="shared" ca="1" si="21"/>
        <v>3931130.885721406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3931130.885721406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3931130.885721406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0.24340000000000001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3931130.885721406</v>
      </c>
      <c r="K49" s="37">
        <f t="shared" ca="1" si="20"/>
        <v>956837.25758459023</v>
      </c>
      <c r="L49" s="37">
        <f t="shared" ca="1" si="21"/>
        <v>4887968.1433059964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4887968.1433059964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4887968.1433059964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0.1419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4887968.1433059964</v>
      </c>
      <c r="K50" s="37">
        <f t="shared" ca="1" si="20"/>
        <v>693602.67953512084</v>
      </c>
      <c r="L50" s="37">
        <f t="shared" ca="1" si="21"/>
        <v>5581570.8228411172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5581570.8228411172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5581570.8228411172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0.1661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5581570.8228411172</v>
      </c>
      <c r="K51" s="37">
        <f t="shared" ca="1" si="20"/>
        <v>927098.9136739095</v>
      </c>
      <c r="L51" s="37">
        <f t="shared" ca="1" si="21"/>
        <v>6508669.7365150265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6508669.7365150265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6508669.7365150265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7.2499999999999995E-2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6508669.7365150265</v>
      </c>
      <c r="K52" s="37">
        <f t="shared" ca="1" si="20"/>
        <v>471878.55589733936</v>
      </c>
      <c r="L52" s="37">
        <f t="shared" ca="1" si="21"/>
        <v>6980548.2924123658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6980548.2924123658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6980548.2924123658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9.2899999999999996E-2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6980548.2924123658</v>
      </c>
      <c r="K53" s="37">
        <f t="shared" ca="1" si="20"/>
        <v>648492.9363651087</v>
      </c>
      <c r="L53" s="37">
        <f t="shared" ca="1" si="21"/>
        <v>7629041.2287774747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7629041.2287774747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7629041.2287774747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-4.3400000000000001E-2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7629041.2287774747</v>
      </c>
      <c r="K54" s="37">
        <f t="shared" ca="1" si="20"/>
        <v>-331100.3893289424</v>
      </c>
      <c r="L54" s="37">
        <f t="shared" ca="1" si="21"/>
        <v>7297940.8394485321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7297940.8394485321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7297940.8394485321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52" priority="1" operator="lessThan">
      <formula>0</formula>
    </cfRule>
  </conditionalFormatting>
  <dataValidations count="2">
    <dataValidation type="list" allowBlank="1" showInputMessage="1" showErrorMessage="1" sqref="E2" xr:uid="{F860F075-0501-3845-BA8B-6A582D0CBE54}">
      <formula1>"Qualified, Non-Qualified"</formula1>
    </dataValidation>
    <dataValidation type="list" allowBlank="1" showInputMessage="1" showErrorMessage="1" sqref="E5 H2" xr:uid="{71F2DE8E-FF8B-D34F-A348-CC625DDC2772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BE4CBB3-8EC8-1048-BB3D-025C5BE00AC7}">
          <x14:formula1>
            <xm:f>Scenarios!A3:A100</xm:f>
          </x14:formula1>
          <xm:sqref>A14</xm:sqref>
        </x14:dataValidation>
        <x14:dataValidation type="list" allowBlank="1" showInputMessage="1" showErrorMessage="1" xr:uid="{6DE0FD83-0040-8847-9ABD-307964AF03DD}">
          <x14:formula1>
            <xm:f>Tables!$B$20:$B$36</xm:f>
          </x14:formula1>
          <xm:sqref>E3:E4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E977F-E484-E54D-84A7-C3F34E9C924B}">
  <sheetPr codeName="Sheet19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63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401k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401k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30000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25000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36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164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401k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63</v>
      </c>
      <c r="E17" s="49">
        <f>HLOOKUP($B$6,'RetireUp Market Returns'!A:CT,(1+$B$7+C17),FALSE)</f>
        <v>-4.6699999999999998E-2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-93400</v>
      </c>
      <c r="L17" s="37">
        <f>J17+K17</f>
        <v>1906600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1906600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30000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43500</v>
      </c>
      <c r="W17" s="37">
        <f>MIN(R17,T17)</f>
        <v>22500</v>
      </c>
      <c r="X17" s="37">
        <f ca="1">MIN(U17,R17-W17)</f>
        <v>2500</v>
      </c>
      <c r="Y17" s="37">
        <f>MIN(S17,V17)</f>
        <v>30000</v>
      </c>
      <c r="Z17" s="37">
        <f ca="1">W17+X17+Y17</f>
        <v>55000</v>
      </c>
      <c r="AA17" s="111">
        <f ca="1">Q17+Z17</f>
        <v>1961600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64</v>
      </c>
      <c r="E18" s="49">
        <f>HLOOKUP($B$6,'RetireUp Market Returns'!A:CT,(1+$B$7+C18),FALSE)</f>
        <v>-7.0800000000000002E-2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1961600</v>
      </c>
      <c r="K18" s="37">
        <f ca="1">J18*E18</f>
        <v>-138881.28</v>
      </c>
      <c r="L18" s="37">
        <f ca="1">J18+K18</f>
        <v>1822718.72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1822718.72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30000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44587.5</v>
      </c>
      <c r="W18" s="37">
        <f t="shared" ref="W18:W54" si="14">MIN(R18,T18)</f>
        <v>23062.499999999996</v>
      </c>
      <c r="X18" s="37">
        <f t="shared" ref="X18:X54" ca="1" si="15">MIN(U18,R18-W18)</f>
        <v>1937.5000000000036</v>
      </c>
      <c r="Y18" s="37">
        <f t="shared" ref="Y18:Y54" si="16">MIN(S18,V18)</f>
        <v>30000</v>
      </c>
      <c r="Z18" s="37">
        <f t="shared" ref="Z18:Z54" ca="1" si="17">W18+X18+Y18</f>
        <v>55000</v>
      </c>
      <c r="AA18" s="111">
        <f t="shared" ref="AA18:AA54" ca="1" si="18">Q18+W18+X18+Y18</f>
        <v>1877718.72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65</v>
      </c>
      <c r="E19" s="49">
        <f>HLOOKUP($B$6,'RetireUp Market Returns'!A:CT,(1+$B$7+C19),FALSE)</f>
        <v>-0.1348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1877718.72</v>
      </c>
      <c r="K19" s="37">
        <f ca="1">J19*E19</f>
        <v>-253116.48345600002</v>
      </c>
      <c r="L19" s="37">
        <f ca="1">J19+K19</f>
        <v>1624602.236544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1624602.236544</v>
      </c>
      <c r="R19" s="37">
        <f t="shared" si="9"/>
        <v>25000</v>
      </c>
      <c r="S19" s="37">
        <f t="shared" si="10"/>
        <v>30000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45702.1875</v>
      </c>
      <c r="W19" s="37">
        <f t="shared" si="14"/>
        <v>23639.0625</v>
      </c>
      <c r="X19" s="37">
        <f t="shared" ca="1" si="15"/>
        <v>1360.9375</v>
      </c>
      <c r="Y19" s="37">
        <f t="shared" si="16"/>
        <v>30000</v>
      </c>
      <c r="Z19" s="37">
        <f t="shared" ca="1" si="17"/>
        <v>55000</v>
      </c>
      <c r="AA19" s="111">
        <f t="shared" ca="1" si="18"/>
        <v>1679602.236544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66</v>
      </c>
      <c r="E20" s="49">
        <f>HLOOKUP($B$6,'RetireUp Market Returns'!A:CT,(1+$B$7+C20),FALSE)</f>
        <v>7.5800000000000006E-2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1679602.236544</v>
      </c>
      <c r="K20" s="37">
        <f ca="1">J20*E20</f>
        <v>127313.84953003521</v>
      </c>
      <c r="L20" s="37">
        <f ca="1">J20+K20</f>
        <v>1806916.0860740351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1806916.0860740351</v>
      </c>
      <c r="R20" s="37">
        <f t="shared" si="9"/>
        <v>25000</v>
      </c>
      <c r="S20" s="37">
        <f t="shared" si="10"/>
        <v>30000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46844.742187499985</v>
      </c>
      <c r="W20" s="37">
        <f t="shared" si="14"/>
        <v>24230.039062499996</v>
      </c>
      <c r="X20" s="37">
        <f t="shared" ca="1" si="15"/>
        <v>769.96093750000364</v>
      </c>
      <c r="Y20" s="37">
        <f t="shared" si="16"/>
        <v>30000</v>
      </c>
      <c r="Z20" s="37">
        <f t="shared" ca="1" si="17"/>
        <v>55000</v>
      </c>
      <c r="AA20" s="111">
        <f t="shared" ca="1" si="18"/>
        <v>1861916.0860740351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67</v>
      </c>
      <c r="E21" s="49">
        <f>HLOOKUP($B$6,'RetireUp Market Returns'!A:CT,(1+$B$7+C21),FALSE)</f>
        <v>4.3299999999999998E-2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1861916.0860740351</v>
      </c>
      <c r="K21" s="37">
        <f ca="1">J21*E21</f>
        <v>80620.966527005716</v>
      </c>
      <c r="L21" s="37">
        <f ca="1">J21+K21</f>
        <v>1942537.0526010408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1942537.0526010408</v>
      </c>
      <c r="R21" s="37">
        <f t="shared" si="9"/>
        <v>25000</v>
      </c>
      <c r="S21" s="37">
        <f t="shared" si="10"/>
        <v>30000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48015.860742187491</v>
      </c>
      <c r="W21" s="37">
        <f t="shared" si="14"/>
        <v>24835.790039062496</v>
      </c>
      <c r="X21" s="37">
        <f t="shared" ca="1" si="15"/>
        <v>164.20996093750364</v>
      </c>
      <c r="Y21" s="37">
        <f t="shared" si="16"/>
        <v>30000</v>
      </c>
      <c r="Z21" s="37">
        <f t="shared" ca="1" si="17"/>
        <v>55000</v>
      </c>
      <c r="AA21" s="111">
        <f t="shared" ca="1" si="18"/>
        <v>1997537.0526010408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68</v>
      </c>
      <c r="E22" s="49">
        <f>HLOOKUP($B$6,'RetireUp Market Returns'!A:CT,(1+$B$7+C22),FALSE)</f>
        <v>0.1008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1997537.0526010408</v>
      </c>
      <c r="K22" s="37">
        <f t="shared" ref="K22:K54" ca="1" si="20">J22*E22</f>
        <v>201351.73490218492</v>
      </c>
      <c r="L22" s="37">
        <f t="shared" ref="L22:L54" ca="1" si="21">J22+K22</f>
        <v>2198888.7875032257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2198888.7875032257</v>
      </c>
      <c r="R22" s="37">
        <f t="shared" si="9"/>
        <v>25000</v>
      </c>
      <c r="S22" s="37">
        <f t="shared" si="10"/>
        <v>30000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49672.942050781232</v>
      </c>
      <c r="W22" s="37">
        <f t="shared" si="14"/>
        <v>25000</v>
      </c>
      <c r="X22" s="37">
        <f t="shared" ca="1" si="15"/>
        <v>0</v>
      </c>
      <c r="Y22" s="37">
        <f t="shared" si="16"/>
        <v>30000</v>
      </c>
      <c r="Z22" s="37">
        <f t="shared" ca="1" si="17"/>
        <v>55000</v>
      </c>
      <c r="AA22" s="111">
        <f t="shared" ca="1" si="18"/>
        <v>2253888.7875032257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69</v>
      </c>
      <c r="E23" s="49">
        <f>HLOOKUP($B$6,'RetireUp Market Returns'!A:CT,(1+$B$7+C23),FALSE)</f>
        <v>8.4199999999999997E-2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2253888.7875032257</v>
      </c>
      <c r="K23" s="37">
        <f t="shared" ca="1" si="20"/>
        <v>189777.43590777161</v>
      </c>
      <c r="L23" s="37">
        <f t="shared" ca="1" si="21"/>
        <v>2443666.2234109975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2443666.2234109975</v>
      </c>
      <c r="R23" s="37">
        <f t="shared" si="9"/>
        <v>25000</v>
      </c>
      <c r="S23" s="37">
        <f t="shared" si="10"/>
        <v>30000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51539.765602050757</v>
      </c>
      <c r="W23" s="37">
        <f t="shared" si="14"/>
        <v>25000</v>
      </c>
      <c r="X23" s="37">
        <f t="shared" ca="1" si="15"/>
        <v>0</v>
      </c>
      <c r="Y23" s="37">
        <f t="shared" si="16"/>
        <v>30000</v>
      </c>
      <c r="Z23" s="37">
        <f t="shared" ca="1" si="17"/>
        <v>55000</v>
      </c>
      <c r="AA23" s="111">
        <f t="shared" ca="1" si="18"/>
        <v>2498666.2234109975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70</v>
      </c>
      <c r="E24" s="49">
        <f>HLOOKUP($B$6,'RetireUp Market Returns'!A:CT,(1+$B$7+C24),FALSE)</f>
        <v>8.1699999999999995E-2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2498666.2234109975</v>
      </c>
      <c r="K24" s="37">
        <f t="shared" ca="1" si="20"/>
        <v>204141.03045267847</v>
      </c>
      <c r="L24" s="37">
        <f t="shared" ca="1" si="21"/>
        <v>2702807.253863676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2702807.253863676</v>
      </c>
      <c r="R24" s="37">
        <f t="shared" si="9"/>
        <v>25000</v>
      </c>
      <c r="S24" s="37">
        <f t="shared" si="10"/>
        <v>30000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53453.259742102018</v>
      </c>
      <c r="W24" s="37">
        <f t="shared" si="14"/>
        <v>25000</v>
      </c>
      <c r="X24" s="37">
        <f t="shared" ca="1" si="15"/>
        <v>0</v>
      </c>
      <c r="Y24" s="37">
        <f t="shared" si="16"/>
        <v>30000</v>
      </c>
      <c r="Z24" s="37">
        <f t="shared" ca="1" si="17"/>
        <v>55000</v>
      </c>
      <c r="AA24" s="111">
        <f t="shared" ca="1" si="18"/>
        <v>2757807.253863676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71</v>
      </c>
      <c r="E25" s="49">
        <f>HLOOKUP($B$6,'RetireUp Market Returns'!A:CT,(1+$B$7+C25),FALSE)</f>
        <v>-0.21079999999999999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2757807.253863676</v>
      </c>
      <c r="K25" s="37">
        <f t="shared" ca="1" si="20"/>
        <v>-581345.76911446289</v>
      </c>
      <c r="L25" s="37">
        <f t="shared" ca="1" si="21"/>
        <v>2176461.4847492129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0</v>
      </c>
      <c r="P25" s="37">
        <f t="shared" ca="1" si="7"/>
        <v>0</v>
      </c>
      <c r="Q25" s="37">
        <f t="shared" ca="1" si="8"/>
        <v>2176461.4847492129</v>
      </c>
      <c r="R25" s="37">
        <f t="shared" si="9"/>
        <v>25000</v>
      </c>
      <c r="S25" s="37">
        <f t="shared" si="10"/>
        <v>30000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55414.591235654574</v>
      </c>
      <c r="W25" s="37">
        <f t="shared" si="14"/>
        <v>25000</v>
      </c>
      <c r="X25" s="37">
        <f t="shared" ca="1" si="15"/>
        <v>0</v>
      </c>
      <c r="Y25" s="37">
        <f t="shared" si="16"/>
        <v>30000</v>
      </c>
      <c r="Z25" s="37">
        <f t="shared" ca="1" si="17"/>
        <v>55000</v>
      </c>
      <c r="AA25" s="111">
        <f t="shared" ca="1" si="18"/>
        <v>2231461.4847492129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72</v>
      </c>
      <c r="E26" s="49">
        <f>HLOOKUP($B$6,'RetireUp Market Returns'!A:CT,(1+$B$7+C26),FALSE)</f>
        <v>0.11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2231461.4847492129</v>
      </c>
      <c r="K26" s="37">
        <f t="shared" ca="1" si="20"/>
        <v>245460.7633224134</v>
      </c>
      <c r="L26" s="37">
        <f t="shared" ca="1" si="21"/>
        <v>2476922.2480716263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0</v>
      </c>
      <c r="P26" s="37">
        <f t="shared" ca="1" si="7"/>
        <v>0</v>
      </c>
      <c r="Q26" s="37">
        <f t="shared" ca="1" si="8"/>
        <v>2476922.2480716263</v>
      </c>
      <c r="R26" s="37">
        <f t="shared" si="9"/>
        <v>25000</v>
      </c>
      <c r="S26" s="37">
        <f t="shared" si="10"/>
        <v>30000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57424.956016545912</v>
      </c>
      <c r="W26" s="37">
        <f t="shared" si="14"/>
        <v>25000</v>
      </c>
      <c r="X26" s="37">
        <f t="shared" ca="1" si="15"/>
        <v>0</v>
      </c>
      <c r="Y26" s="37">
        <f t="shared" si="16"/>
        <v>30000</v>
      </c>
      <c r="Z26" s="37">
        <f t="shared" ca="1" si="17"/>
        <v>55000</v>
      </c>
      <c r="AA26" s="111">
        <f t="shared" ca="1" si="18"/>
        <v>2531922.2480716263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73</v>
      </c>
      <c r="E27" s="49">
        <f>HLOOKUP($B$6,'RetireUp Market Returns'!A:CT,(1+$B$7+C27),FALSE)</f>
        <v>4.3299999999999998E-2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2531922.2480716263</v>
      </c>
      <c r="K27" s="37">
        <f t="shared" ca="1" si="20"/>
        <v>109632.23334150141</v>
      </c>
      <c r="L27" s="37">
        <f t="shared" ca="1" si="21"/>
        <v>2641554.4814131279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0</v>
      </c>
      <c r="P27" s="37">
        <f t="shared" ca="1" si="7"/>
        <v>0</v>
      </c>
      <c r="Q27" s="37">
        <f t="shared" ca="1" si="8"/>
        <v>2641554.4814131279</v>
      </c>
      <c r="R27" s="37">
        <f t="shared" si="9"/>
        <v>25000</v>
      </c>
      <c r="S27" s="37">
        <f t="shared" si="10"/>
        <v>30000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59485.57991695957</v>
      </c>
      <c r="W27" s="37">
        <f t="shared" si="14"/>
        <v>25000</v>
      </c>
      <c r="X27" s="37">
        <f t="shared" ca="1" si="15"/>
        <v>0</v>
      </c>
      <c r="Y27" s="37">
        <f t="shared" si="16"/>
        <v>30000</v>
      </c>
      <c r="Z27" s="37">
        <f t="shared" ca="1" si="17"/>
        <v>55000</v>
      </c>
      <c r="AA27" s="111">
        <f t="shared" ca="1" si="18"/>
        <v>2696554.4814131279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74</v>
      </c>
      <c r="E28" s="49">
        <f>HLOOKUP($B$6,'RetireUp Market Returns'!A:CT,(1+$B$7+C28),FALSE)</f>
        <v>3.7199999999999997E-2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2696554.4814131279</v>
      </c>
      <c r="K28" s="37">
        <f t="shared" ca="1" si="20"/>
        <v>100311.82670856835</v>
      </c>
      <c r="L28" s="37">
        <f t="shared" ca="1" si="21"/>
        <v>2796866.3081216961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0</v>
      </c>
      <c r="P28" s="37">
        <f t="shared" ca="1" si="7"/>
        <v>0</v>
      </c>
      <c r="Q28" s="37">
        <f t="shared" ca="1" si="8"/>
        <v>2796866.3081216961</v>
      </c>
      <c r="R28" s="37">
        <f t="shared" si="9"/>
        <v>25000</v>
      </c>
      <c r="S28" s="37">
        <f t="shared" si="10"/>
        <v>30000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61597.719414883555</v>
      </c>
      <c r="W28" s="37">
        <f t="shared" si="14"/>
        <v>25000</v>
      </c>
      <c r="X28" s="37">
        <f t="shared" ca="1" si="15"/>
        <v>0</v>
      </c>
      <c r="Y28" s="37">
        <f t="shared" si="16"/>
        <v>30000</v>
      </c>
      <c r="Z28" s="37">
        <f t="shared" ca="1" si="17"/>
        <v>55000</v>
      </c>
      <c r="AA28" s="111">
        <f t="shared" ca="1" si="18"/>
        <v>2851866.3081216961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75</v>
      </c>
      <c r="E29" s="49">
        <f>HLOOKUP($B$6,'RetireUp Market Returns'!A:CT,(1+$B$7+C29),FALSE)</f>
        <v>0.10059999999999999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2851866.3081216961</v>
      </c>
      <c r="K29" s="37">
        <f t="shared" ca="1" si="20"/>
        <v>286897.75059704261</v>
      </c>
      <c r="L29" s="37">
        <f t="shared" ca="1" si="21"/>
        <v>3138764.0587187386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24.6</v>
      </c>
      <c r="N29" s="37">
        <f t="shared" ca="1" si="22"/>
        <v>115929.52472039414</v>
      </c>
      <c r="O29" s="37">
        <f t="shared" si="6"/>
        <v>0</v>
      </c>
      <c r="P29" s="37">
        <f t="shared" ca="1" si="7"/>
        <v>115929.52472039414</v>
      </c>
      <c r="Q29" s="37">
        <f t="shared" ca="1" si="8"/>
        <v>3022834.5339983446</v>
      </c>
      <c r="R29" s="37">
        <f t="shared" si="9"/>
        <v>25000</v>
      </c>
      <c r="S29" s="37">
        <f t="shared" si="10"/>
        <v>30000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63762.662400255635</v>
      </c>
      <c r="W29" s="37">
        <f t="shared" si="14"/>
        <v>25000</v>
      </c>
      <c r="X29" s="37">
        <f t="shared" ca="1" si="15"/>
        <v>0</v>
      </c>
      <c r="Y29" s="37">
        <f t="shared" si="16"/>
        <v>30000</v>
      </c>
      <c r="Z29" s="37">
        <f t="shared" ca="1" si="17"/>
        <v>55000</v>
      </c>
      <c r="AA29" s="111">
        <f t="shared" ca="1" si="18"/>
        <v>3077834.5339983446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76</v>
      </c>
      <c r="E30" s="49">
        <f>HLOOKUP($B$6,'RetireUp Market Returns'!A:CT,(1+$B$7+C30),FALSE)</f>
        <v>1.9199999999999998E-2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3077834.5339983446</v>
      </c>
      <c r="K30" s="37">
        <f t="shared" ca="1" si="20"/>
        <v>59094.423052768208</v>
      </c>
      <c r="L30" s="37">
        <f t="shared" ca="1" si="21"/>
        <v>3136928.9570511128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23.7</v>
      </c>
      <c r="N30" s="37">
        <f t="shared" ca="1" si="22"/>
        <v>129866.43603368543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2999077.8525658674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2999077.8525658674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77</v>
      </c>
      <c r="E31" s="49">
        <f>HLOOKUP($B$6,'RetireUp Market Returns'!A:CT,(1+$B$7+C31),FALSE)</f>
        <v>5.4199999999999998E-2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2999077.8525658674</v>
      </c>
      <c r="K31" s="37">
        <f t="shared" ca="1" si="20"/>
        <v>162550.01960907</v>
      </c>
      <c r="L31" s="37">
        <f t="shared" ca="1" si="21"/>
        <v>3161627.8721749373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22.9</v>
      </c>
      <c r="N31" s="37">
        <f t="shared" ca="1" si="22"/>
        <v>130964.09836532173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3020330.4900775608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3020330.4900775608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78</v>
      </c>
      <c r="E32" s="49">
        <f>HLOOKUP($B$6,'RetireUp Market Returns'!A:CT,(1+$B$7+C32),FALSE)</f>
        <v>0.1128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3020330.4900775608</v>
      </c>
      <c r="K32" s="37">
        <f t="shared" ca="1" si="20"/>
        <v>340693.27928074886</v>
      </c>
      <c r="L32" s="37">
        <f t="shared" ca="1" si="21"/>
        <v>3361023.7693583095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22</v>
      </c>
      <c r="N32" s="37">
        <f t="shared" ca="1" si="22"/>
        <v>137287.74954898003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3216193.9527084986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3216193.9527084986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79</v>
      </c>
      <c r="E33" s="49">
        <f>HLOOKUP($B$6,'RetireUp Market Returns'!A:CT,(1+$B$7+C33),FALSE)</f>
        <v>7.4200000000000002E-2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3216193.9527084986</v>
      </c>
      <c r="K33" s="37">
        <f t="shared" ca="1" si="20"/>
        <v>238641.59129097059</v>
      </c>
      <c r="L33" s="37">
        <f t="shared" ca="1" si="21"/>
        <v>3454835.5439994694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21.1</v>
      </c>
      <c r="N33" s="37">
        <f t="shared" ca="1" si="22"/>
        <v>152426.25368286722</v>
      </c>
      <c r="O33" s="37">
        <f t="shared" si="6"/>
        <v>148450.5620660563</v>
      </c>
      <c r="P33" s="37">
        <f t="shared" ca="1" si="7"/>
        <v>152426.25368286722</v>
      </c>
      <c r="Q33" s="37">
        <f t="shared" ca="1" si="8"/>
        <v>3302409.2903166022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3302409.2903166022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80</v>
      </c>
      <c r="E34" s="49">
        <f>HLOOKUP($B$6,'RetireUp Market Returns'!A:CT,(1+$B$7+C34),FALSE)</f>
        <v>0.1183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3302409.2903166022</v>
      </c>
      <c r="K34" s="37">
        <f t="shared" ca="1" si="20"/>
        <v>390675.01904445403</v>
      </c>
      <c r="L34" s="37">
        <f t="shared" ca="1" si="21"/>
        <v>3693084.3093610564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20.2</v>
      </c>
      <c r="N34" s="37">
        <f t="shared" ca="1" si="22"/>
        <v>163485.60843151496</v>
      </c>
      <c r="O34" s="37">
        <f t="shared" si="6"/>
        <v>152161.82611770771</v>
      </c>
      <c r="P34" s="37">
        <f t="shared" ca="1" si="7"/>
        <v>163485.60843151496</v>
      </c>
      <c r="Q34" s="37">
        <f t="shared" ca="1" si="8"/>
        <v>3529598.7009295416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3529598.7009295416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81</v>
      </c>
      <c r="E35" s="49">
        <f>HLOOKUP($B$6,'RetireUp Market Returns'!A:CT,(1+$B$7+C35),FALSE)</f>
        <v>8.1699999999999995E-2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3529598.7009295416</v>
      </c>
      <c r="K35" s="37">
        <f t="shared" ca="1" si="20"/>
        <v>288368.21386594354</v>
      </c>
      <c r="L35" s="37">
        <f t="shared" ca="1" si="21"/>
        <v>3817966.9147954853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19.399999999999999</v>
      </c>
      <c r="N35" s="37">
        <f t="shared" ca="1" si="22"/>
        <v>181938.07736750215</v>
      </c>
      <c r="O35" s="37">
        <f t="shared" si="6"/>
        <v>155965.87177065041</v>
      </c>
      <c r="P35" s="37">
        <f t="shared" ca="1" si="7"/>
        <v>181938.07736750215</v>
      </c>
      <c r="Q35" s="37">
        <f t="shared" ca="1" si="8"/>
        <v>3636028.8374279831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3636028.8374279831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82</v>
      </c>
      <c r="E36" s="49">
        <f>HLOOKUP($B$6,'RetireUp Market Returns'!A:CT,(1+$B$7+C36),FALSE)</f>
        <v>0.1008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3636028.8374279831</v>
      </c>
      <c r="K36" s="37">
        <f t="shared" ca="1" si="20"/>
        <v>366511.70681274071</v>
      </c>
      <c r="L36" s="37">
        <f t="shared" ca="1" si="21"/>
        <v>4002540.5442407238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18.5</v>
      </c>
      <c r="N36" s="37">
        <f t="shared" ca="1" si="22"/>
        <v>196542.09932043153</v>
      </c>
      <c r="O36" s="37">
        <f t="shared" si="6"/>
        <v>159865.01856491665</v>
      </c>
      <c r="P36" s="37">
        <f t="shared" ca="1" si="7"/>
        <v>196542.09932043153</v>
      </c>
      <c r="Q36" s="37">
        <f t="shared" ca="1" si="8"/>
        <v>3805998.4449202921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3805998.4449202921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83</v>
      </c>
      <c r="E37" s="49">
        <f>HLOOKUP($B$6,'RetireUp Market Returns'!A:CT,(1+$B$7+C37),FALSE)</f>
        <v>-1.24E-2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3805998.4449202921</v>
      </c>
      <c r="K37" s="37">
        <f t="shared" ca="1" si="20"/>
        <v>-47194.38071701162</v>
      </c>
      <c r="L37" s="37">
        <f t="shared" ca="1" si="21"/>
        <v>3758804.0642032805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17.7</v>
      </c>
      <c r="N37" s="37">
        <f t="shared" ca="1" si="22"/>
        <v>215028.16072996001</v>
      </c>
      <c r="O37" s="37">
        <f t="shared" si="6"/>
        <v>163861.64402903954</v>
      </c>
      <c r="P37" s="37">
        <f t="shared" ca="1" si="7"/>
        <v>215028.16072996001</v>
      </c>
      <c r="Q37" s="37">
        <f t="shared" ca="1" si="8"/>
        <v>3543775.9034733204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3543775.9034733204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84</v>
      </c>
      <c r="E38" s="49">
        <f>HLOOKUP($B$6,'RetireUp Market Returns'!A:CT,(1+$B$7+C38),FALSE)</f>
        <v>0.17269999999999999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3543775.9034733204</v>
      </c>
      <c r="K38" s="37">
        <f t="shared" ca="1" si="20"/>
        <v>612010.09852984245</v>
      </c>
      <c r="L38" s="37">
        <f t="shared" ca="1" si="21"/>
        <v>4155786.0020031631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16.8</v>
      </c>
      <c r="N38" s="37">
        <f t="shared" ca="1" si="22"/>
        <v>210939.04187341192</v>
      </c>
      <c r="O38" s="37">
        <f t="shared" si="6"/>
        <v>167958.18512976554</v>
      </c>
      <c r="P38" s="37">
        <f t="shared" ca="1" si="7"/>
        <v>210939.04187341192</v>
      </c>
      <c r="Q38" s="37">
        <f t="shared" ca="1" si="8"/>
        <v>3944846.9601297514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3944846.9601297514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85</v>
      </c>
      <c r="E39" s="49">
        <f>HLOOKUP($B$6,'RetireUp Market Returns'!A:CT,(1+$B$7+C39),FALSE)</f>
        <v>1.7399999999999999E-2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3944846.9601297514</v>
      </c>
      <c r="K39" s="37">
        <f t="shared" ca="1" si="20"/>
        <v>68640.337106257663</v>
      </c>
      <c r="L39" s="37">
        <f t="shared" ca="1" si="21"/>
        <v>4013487.297236009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16</v>
      </c>
      <c r="N39" s="37">
        <f t="shared" ca="1" si="22"/>
        <v>246552.93500810946</v>
      </c>
      <c r="O39" s="37">
        <f t="shared" si="6"/>
        <v>172157.13975800967</v>
      </c>
      <c r="P39" s="37">
        <f t="shared" ca="1" si="7"/>
        <v>246552.93500810946</v>
      </c>
      <c r="Q39" s="37">
        <f t="shared" ca="1" si="8"/>
        <v>3766934.3622278995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3766934.3622278995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86</v>
      </c>
      <c r="E40" s="49">
        <f>HLOOKUP($B$6,'RetireUp Market Returns'!A:CT,(1+$B$7+C40),FALSE)</f>
        <v>5.4199999999999998E-2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3766934.3622278995</v>
      </c>
      <c r="K40" s="37">
        <f t="shared" ca="1" si="20"/>
        <v>204167.84243275214</v>
      </c>
      <c r="L40" s="37">
        <f t="shared" ca="1" si="21"/>
        <v>3971102.2046606517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15.2</v>
      </c>
      <c r="N40" s="37">
        <f t="shared" ca="1" si="22"/>
        <v>247824.62909394078</v>
      </c>
      <c r="O40" s="37">
        <f t="shared" si="6"/>
        <v>176461.06825195992</v>
      </c>
      <c r="P40" s="37">
        <f t="shared" ca="1" si="7"/>
        <v>247824.62909394078</v>
      </c>
      <c r="Q40" s="37">
        <f t="shared" ca="1" si="8"/>
        <v>3723277.5755667109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3723277.5755667109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87</v>
      </c>
      <c r="E41" s="49">
        <f>HLOOKUP($B$6,'RetireUp Market Returns'!A:CT,(1+$B$7+C41),FALSE)</f>
        <v>5.2499999999999998E-2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3723277.5755667109</v>
      </c>
      <c r="K41" s="37">
        <f t="shared" ca="1" si="20"/>
        <v>195472.0727172523</v>
      </c>
      <c r="L41" s="37">
        <f t="shared" ca="1" si="21"/>
        <v>3918749.6482839631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14.4</v>
      </c>
      <c r="N41" s="37">
        <f t="shared" ca="1" si="22"/>
        <v>258560.94274768824</v>
      </c>
      <c r="O41" s="37">
        <f t="shared" si="6"/>
        <v>180872.59495825888</v>
      </c>
      <c r="P41" s="37">
        <f t="shared" ca="1" si="7"/>
        <v>258560.94274768824</v>
      </c>
      <c r="Q41" s="37">
        <f t="shared" ca="1" si="8"/>
        <v>3660188.7055362747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3660188.7055362747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88</v>
      </c>
      <c r="E42" s="49">
        <f>HLOOKUP($B$6,'RetireUp Market Returns'!A:CT,(1+$B$7+C42),FALSE)</f>
        <v>-4.8000000000000001E-2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3660188.7055362747</v>
      </c>
      <c r="K42" s="37">
        <f t="shared" ca="1" si="20"/>
        <v>-175689.0578657412</v>
      </c>
      <c r="L42" s="37">
        <f t="shared" ca="1" si="21"/>
        <v>3484499.6476705335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13.7</v>
      </c>
      <c r="N42" s="37">
        <f t="shared" ca="1" si="22"/>
        <v>267167.05879826826</v>
      </c>
      <c r="O42" s="37">
        <f t="shared" si="6"/>
        <v>185394.40983221534</v>
      </c>
      <c r="P42" s="37">
        <f t="shared" ca="1" si="7"/>
        <v>267167.05879826826</v>
      </c>
      <c r="Q42" s="37">
        <f t="shared" ca="1" si="8"/>
        <v>3217332.5888722651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3217332.5888722651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89</v>
      </c>
      <c r="E43" s="49">
        <f>HLOOKUP($B$6,'RetireUp Market Returns'!A:CT,(1+$B$7+C43),FALSE)</f>
        <v>-3.8199999999999998E-2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3217332.5888722651</v>
      </c>
      <c r="K43" s="37">
        <f t="shared" ca="1" si="20"/>
        <v>-122902.10489492051</v>
      </c>
      <c r="L43" s="37">
        <f t="shared" ca="1" si="21"/>
        <v>3094430.4839773444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12.9</v>
      </c>
      <c r="N43" s="37">
        <f t="shared" ca="1" si="22"/>
        <v>249405.62704436164</v>
      </c>
      <c r="O43" s="37">
        <f t="shared" si="6"/>
        <v>190029.27007802069</v>
      </c>
      <c r="P43" s="37">
        <f t="shared" ca="1" si="7"/>
        <v>249405.62704436164</v>
      </c>
      <c r="Q43" s="37">
        <f t="shared" ca="1" si="8"/>
        <v>2845024.8569329828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2845024.8569329828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90</v>
      </c>
      <c r="E44" s="49">
        <f>HLOOKUP($B$6,'RetireUp Market Returns'!A:CT,(1+$B$7+C44),FALSE)</f>
        <v>3.1399999999999997E-2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2845024.8569329828</v>
      </c>
      <c r="K44" s="37">
        <f t="shared" ca="1" si="20"/>
        <v>89333.780507695657</v>
      </c>
      <c r="L44" s="37">
        <f t="shared" ca="1" si="21"/>
        <v>2934358.6374406787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12.2</v>
      </c>
      <c r="N44" s="37">
        <f t="shared" ca="1" si="22"/>
        <v>233198.75876499861</v>
      </c>
      <c r="O44" s="37">
        <f t="shared" si="6"/>
        <v>194780.00182997121</v>
      </c>
      <c r="P44" s="37">
        <f t="shared" ca="1" si="7"/>
        <v>233198.75876499861</v>
      </c>
      <c r="Q44" s="37">
        <f t="shared" ca="1" si="8"/>
        <v>2701159.8786756801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2701159.8786756801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7.2499999999999995E-2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2701159.8786756801</v>
      </c>
      <c r="K45" s="37">
        <f t="shared" ca="1" si="20"/>
        <v>195834.09120398678</v>
      </c>
      <c r="L45" s="37">
        <f t="shared" ca="1" si="21"/>
        <v>2896993.9698796668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2896993.9698796668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2896993.9698796668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-0.1482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2896993.9698796668</v>
      </c>
      <c r="K46" s="37">
        <f t="shared" ca="1" si="20"/>
        <v>-429334.50633616664</v>
      </c>
      <c r="L46" s="37">
        <f t="shared" ca="1" si="21"/>
        <v>2467659.4635435003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2467659.4635435003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2467659.4635435003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4.8800000000000003E-2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2467659.4635435003</v>
      </c>
      <c r="K47" s="37">
        <f t="shared" ca="1" si="20"/>
        <v>120421.78182092283</v>
      </c>
      <c r="L47" s="37">
        <f t="shared" ca="1" si="21"/>
        <v>2588081.2453644229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2588081.2453644229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2588081.2453644229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7.7999999999999996E-3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2588081.2453644229</v>
      </c>
      <c r="K48" s="37">
        <f t="shared" ca="1" si="20"/>
        <v>20187.033713842498</v>
      </c>
      <c r="L48" s="37">
        <f t="shared" ca="1" si="21"/>
        <v>2608268.2790782652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2608268.2790782652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2608268.2790782652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0.17380000000000001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2608268.2790782652</v>
      </c>
      <c r="K49" s="37">
        <f t="shared" ca="1" si="20"/>
        <v>453317.02690380253</v>
      </c>
      <c r="L49" s="37">
        <f t="shared" ca="1" si="21"/>
        <v>3061585.3059820677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3061585.3059820677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3061585.3059820677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0.1013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3061585.3059820677</v>
      </c>
      <c r="K50" s="37">
        <f t="shared" ca="1" si="20"/>
        <v>310138.59149598348</v>
      </c>
      <c r="L50" s="37">
        <f t="shared" ca="1" si="21"/>
        <v>3371723.897478051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3371723.897478051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3371723.897478051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0.1187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3371723.897478051</v>
      </c>
      <c r="K51" s="37">
        <f t="shared" ca="1" si="20"/>
        <v>400223.62663064466</v>
      </c>
      <c r="L51" s="37">
        <f t="shared" ca="1" si="21"/>
        <v>3771947.5241086958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3771947.5241086958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3771947.5241086958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5.1700000000000003E-2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3771947.5241086958</v>
      </c>
      <c r="K52" s="37">
        <f t="shared" ca="1" si="20"/>
        <v>195009.68699641959</v>
      </c>
      <c r="L52" s="37">
        <f t="shared" ca="1" si="21"/>
        <v>3966957.2111051152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3966957.2111051152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3966957.2111051152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6.6299999999999998E-2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3966957.2111051152</v>
      </c>
      <c r="K53" s="37">
        <f t="shared" ca="1" si="20"/>
        <v>263009.2630962691</v>
      </c>
      <c r="L53" s="37">
        <f t="shared" ca="1" si="21"/>
        <v>4229966.474201384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4229966.474201384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4229966.474201384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-3.1E-2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4229966.474201384</v>
      </c>
      <c r="K54" s="37">
        <f t="shared" ca="1" si="20"/>
        <v>-131128.9607002429</v>
      </c>
      <c r="L54" s="37">
        <f t="shared" ca="1" si="21"/>
        <v>4098837.5135011412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4098837.5135011412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4098837.5135011412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51" priority="1" operator="lessThan">
      <formula>0</formula>
    </cfRule>
  </conditionalFormatting>
  <dataValidations count="2">
    <dataValidation type="list" allowBlank="1" showInputMessage="1" showErrorMessage="1" sqref="E2" xr:uid="{3F2E685A-A152-7247-817D-20256D460692}">
      <formula1>"Qualified, Non-Qualified"</formula1>
    </dataValidation>
    <dataValidation type="list" allowBlank="1" showInputMessage="1" showErrorMessage="1" sqref="E5 H2" xr:uid="{1B5605B4-72E0-3546-AB97-0507760F7E59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C7ED3D-2538-2B41-8DA9-1D66B5155FF8}">
          <x14:formula1>
            <xm:f>Scenarios!A3:A100</xm:f>
          </x14:formula1>
          <xm:sqref>A14</xm:sqref>
        </x14:dataValidation>
        <x14:dataValidation type="list" allowBlank="1" showInputMessage="1" showErrorMessage="1" xr:uid="{9259CDF4-CAC3-9644-A024-461815D1061A}">
          <x14:formula1>
            <xm:f>Tables!$B$20:$B$36</xm:f>
          </x14:formula1>
          <xm:sqref>E3:E4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159D2-8090-424D-A8C5-624DF2478DD6}">
  <sheetPr codeName="Sheet20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63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Maximum Allowable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401k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401k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0.05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36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165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401k with % of Salary / Maximum Allowable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63</v>
      </c>
      <c r="E17" s="49">
        <f>HLOOKUP($B$6,'RetireUp Market Returns'!A:CT,(1+$B$7+C17),FALSE)</f>
        <v>-4.6699999999999998E-2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-93400</v>
      </c>
      <c r="L17" s="37">
        <f>J17+K17</f>
        <v>1906600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1906600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61000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61000</v>
      </c>
      <c r="W17" s="37">
        <f>MIN(R17,T17)</f>
        <v>5000</v>
      </c>
      <c r="X17" s="37">
        <f ca="1">MIN(U17,R17-W17)</f>
        <v>0</v>
      </c>
      <c r="Y17" s="37">
        <f>MIN(S17,V17)</f>
        <v>61000</v>
      </c>
      <c r="Z17" s="37">
        <f ca="1">W17+X17+Y17</f>
        <v>66000</v>
      </c>
      <c r="AA17" s="111">
        <f ca="1">Q17+Z17</f>
        <v>1972600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64</v>
      </c>
      <c r="E18" s="49">
        <f>HLOOKUP($B$6,'RetireUp Market Returns'!A:CT,(1+$B$7+C18),FALSE)</f>
        <v>-7.0800000000000002E-2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1972600</v>
      </c>
      <c r="K18" s="37">
        <f ca="1">J18*E18</f>
        <v>-139660.08000000002</v>
      </c>
      <c r="L18" s="37">
        <f ca="1">J18+K18</f>
        <v>1832939.92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1832939.92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62550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62550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62550</v>
      </c>
      <c r="Z18" s="37">
        <f t="shared" ref="Z18:Z54" ca="1" si="17">W18+X18+Y18</f>
        <v>67650</v>
      </c>
      <c r="AA18" s="111">
        <f t="shared" ref="AA18:AA54" ca="1" si="18">Q18+W18+X18+Y18</f>
        <v>1900589.92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65</v>
      </c>
      <c r="E19" s="49">
        <f>HLOOKUP($B$6,'RetireUp Market Returns'!A:CT,(1+$B$7+C19),FALSE)</f>
        <v>-0.1348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1900589.92</v>
      </c>
      <c r="K19" s="37">
        <f ca="1">J19*E19</f>
        <v>-256199.52121599999</v>
      </c>
      <c r="L19" s="37">
        <f ca="1">J19+K19</f>
        <v>1644390.398784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1644390.398784</v>
      </c>
      <c r="R19" s="37">
        <f t="shared" si="9"/>
        <v>5202</v>
      </c>
      <c r="S19" s="37">
        <f t="shared" si="10"/>
        <v>64139.25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64139.25</v>
      </c>
      <c r="W19" s="37">
        <f t="shared" si="14"/>
        <v>5202</v>
      </c>
      <c r="X19" s="37">
        <f t="shared" ca="1" si="15"/>
        <v>0</v>
      </c>
      <c r="Y19" s="37">
        <f t="shared" si="16"/>
        <v>64139.25</v>
      </c>
      <c r="Z19" s="37">
        <f t="shared" ca="1" si="17"/>
        <v>69341.25</v>
      </c>
      <c r="AA19" s="111">
        <f t="shared" ca="1" si="18"/>
        <v>1713731.648784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66</v>
      </c>
      <c r="E20" s="49">
        <f>HLOOKUP($B$6,'RetireUp Market Returns'!A:CT,(1+$B$7+C20),FALSE)</f>
        <v>7.5800000000000006E-2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1713731.648784</v>
      </c>
      <c r="K20" s="37">
        <f ca="1">J20*E20</f>
        <v>129900.85897782721</v>
      </c>
      <c r="L20" s="37">
        <f ca="1">J20+K20</f>
        <v>1843632.5077618272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1843632.5077618272</v>
      </c>
      <c r="R20" s="37">
        <f t="shared" si="9"/>
        <v>5306.04</v>
      </c>
      <c r="S20" s="37">
        <f t="shared" si="10"/>
        <v>65768.741249999992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65768.741249999992</v>
      </c>
      <c r="W20" s="37">
        <f t="shared" si="14"/>
        <v>5306.04</v>
      </c>
      <c r="X20" s="37">
        <f t="shared" ca="1" si="15"/>
        <v>0</v>
      </c>
      <c r="Y20" s="37">
        <f t="shared" si="16"/>
        <v>65768.741249999992</v>
      </c>
      <c r="Z20" s="37">
        <f t="shared" ca="1" si="17"/>
        <v>71074.781249999985</v>
      </c>
      <c r="AA20" s="111">
        <f t="shared" ca="1" si="18"/>
        <v>1914707.2890118272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67</v>
      </c>
      <c r="E21" s="49">
        <f>HLOOKUP($B$6,'RetireUp Market Returns'!A:CT,(1+$B$7+C21),FALSE)</f>
        <v>4.3299999999999998E-2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1914707.2890118272</v>
      </c>
      <c r="K21" s="37">
        <f ca="1">J21*E21</f>
        <v>82906.82561421211</v>
      </c>
      <c r="L21" s="37">
        <f ca="1">J21+K21</f>
        <v>1997614.1146260393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1997614.1146260393</v>
      </c>
      <c r="R21" s="37">
        <f t="shared" si="9"/>
        <v>5412.1608000000006</v>
      </c>
      <c r="S21" s="37">
        <f t="shared" si="10"/>
        <v>67439.489981249993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67439.489981249993</v>
      </c>
      <c r="W21" s="37">
        <f t="shared" si="14"/>
        <v>5412.1608000000006</v>
      </c>
      <c r="X21" s="37">
        <f t="shared" ca="1" si="15"/>
        <v>0</v>
      </c>
      <c r="Y21" s="37">
        <f t="shared" si="16"/>
        <v>67439.489981249993</v>
      </c>
      <c r="Z21" s="37">
        <f t="shared" ca="1" si="17"/>
        <v>72851.650781249991</v>
      </c>
      <c r="AA21" s="111">
        <f t="shared" ca="1" si="18"/>
        <v>2070465.7654072891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68</v>
      </c>
      <c r="E22" s="49">
        <f>HLOOKUP($B$6,'RetireUp Market Returns'!A:CT,(1+$B$7+C22),FALSE)</f>
        <v>0.1008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2070465.7654072891</v>
      </c>
      <c r="K22" s="37">
        <f t="shared" ref="K22:K54" ca="1" si="20">J22*E22</f>
        <v>208702.94915305474</v>
      </c>
      <c r="L22" s="37">
        <f t="shared" ref="L22:L54" ca="1" si="21">J22+K22</f>
        <v>2279168.7145603439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2279168.7145603439</v>
      </c>
      <c r="R22" s="37">
        <f t="shared" si="9"/>
        <v>5520.4040160000004</v>
      </c>
      <c r="S22" s="37">
        <f t="shared" si="10"/>
        <v>69152.538034781232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69152.538034781232</v>
      </c>
      <c r="W22" s="37">
        <f t="shared" si="14"/>
        <v>5520.4040160000004</v>
      </c>
      <c r="X22" s="37">
        <f t="shared" ca="1" si="15"/>
        <v>0</v>
      </c>
      <c r="Y22" s="37">
        <f t="shared" si="16"/>
        <v>69152.538034781232</v>
      </c>
      <c r="Z22" s="37">
        <f t="shared" ca="1" si="17"/>
        <v>74672.942050781232</v>
      </c>
      <c r="AA22" s="111">
        <f t="shared" ca="1" si="18"/>
        <v>2353841.6566111255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69</v>
      </c>
      <c r="E23" s="49">
        <f>HLOOKUP($B$6,'RetireUp Market Returns'!A:CT,(1+$B$7+C23),FALSE)</f>
        <v>8.4199999999999997E-2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2353841.6566111255</v>
      </c>
      <c r="K23" s="37">
        <f t="shared" ca="1" si="20"/>
        <v>198193.46748665677</v>
      </c>
      <c r="L23" s="37">
        <f t="shared" ca="1" si="21"/>
        <v>2552035.1240977822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2552035.1240977822</v>
      </c>
      <c r="R23" s="37">
        <f t="shared" si="9"/>
        <v>5630.8120963200008</v>
      </c>
      <c r="S23" s="37">
        <f t="shared" si="10"/>
        <v>70908.953505730751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70908.953505730751</v>
      </c>
      <c r="W23" s="37">
        <f t="shared" si="14"/>
        <v>5630.8120963200008</v>
      </c>
      <c r="X23" s="37">
        <f t="shared" ca="1" si="15"/>
        <v>0</v>
      </c>
      <c r="Y23" s="37">
        <f t="shared" si="16"/>
        <v>70908.953505730751</v>
      </c>
      <c r="Z23" s="37">
        <f t="shared" ca="1" si="17"/>
        <v>76539.765602050757</v>
      </c>
      <c r="AA23" s="111">
        <f t="shared" ca="1" si="18"/>
        <v>2628574.889699833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70</v>
      </c>
      <c r="E24" s="49">
        <f>HLOOKUP($B$6,'RetireUp Market Returns'!A:CT,(1+$B$7+C24),FALSE)</f>
        <v>8.1699999999999995E-2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2628574.889699833</v>
      </c>
      <c r="K24" s="37">
        <f t="shared" ca="1" si="20"/>
        <v>214754.56848847633</v>
      </c>
      <c r="L24" s="37">
        <f t="shared" ca="1" si="21"/>
        <v>2843329.4581883093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2843329.4581883093</v>
      </c>
      <c r="R24" s="37">
        <f t="shared" si="9"/>
        <v>5743.4283382463991</v>
      </c>
      <c r="S24" s="37">
        <f t="shared" si="10"/>
        <v>72709.831403855613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72709.831403855613</v>
      </c>
      <c r="W24" s="37">
        <f t="shared" si="14"/>
        <v>5743.4283382463991</v>
      </c>
      <c r="X24" s="37">
        <f t="shared" ca="1" si="15"/>
        <v>0</v>
      </c>
      <c r="Y24" s="37">
        <f t="shared" si="16"/>
        <v>72709.831403855613</v>
      </c>
      <c r="Z24" s="37">
        <f t="shared" ca="1" si="17"/>
        <v>78453.259742102018</v>
      </c>
      <c r="AA24" s="111">
        <f t="shared" ca="1" si="18"/>
        <v>2921782.7179304115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71</v>
      </c>
      <c r="E25" s="49">
        <f>HLOOKUP($B$6,'RetireUp Market Returns'!A:CT,(1+$B$7+C25),FALSE)</f>
        <v>-0.21079999999999999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2921782.7179304115</v>
      </c>
      <c r="K25" s="37">
        <f t="shared" ca="1" si="20"/>
        <v>-615911.79693973064</v>
      </c>
      <c r="L25" s="37">
        <f t="shared" ca="1" si="21"/>
        <v>2305870.9209906808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0</v>
      </c>
      <c r="P25" s="37">
        <f t="shared" ca="1" si="7"/>
        <v>0</v>
      </c>
      <c r="Q25" s="37">
        <f t="shared" ca="1" si="8"/>
        <v>2305870.9209906808</v>
      </c>
      <c r="R25" s="37">
        <f t="shared" si="9"/>
        <v>5858.2969050113279</v>
      </c>
      <c r="S25" s="37">
        <f t="shared" si="10"/>
        <v>74556.294330643243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74556.294330643243</v>
      </c>
      <c r="W25" s="37">
        <f t="shared" si="14"/>
        <v>5858.2969050113279</v>
      </c>
      <c r="X25" s="37">
        <f t="shared" ca="1" si="15"/>
        <v>0</v>
      </c>
      <c r="Y25" s="37">
        <f t="shared" si="16"/>
        <v>74556.294330643243</v>
      </c>
      <c r="Z25" s="37">
        <f t="shared" ca="1" si="17"/>
        <v>80414.591235654574</v>
      </c>
      <c r="AA25" s="111">
        <f t="shared" ca="1" si="18"/>
        <v>2386285.5122263352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72</v>
      </c>
      <c r="E26" s="49">
        <f>HLOOKUP($B$6,'RetireUp Market Returns'!A:CT,(1+$B$7+C26),FALSE)</f>
        <v>0.11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2386285.5122263352</v>
      </c>
      <c r="K26" s="37">
        <f t="shared" ca="1" si="20"/>
        <v>262491.40634489688</v>
      </c>
      <c r="L26" s="37">
        <f t="shared" ca="1" si="21"/>
        <v>2648776.9185712319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0</v>
      </c>
      <c r="P26" s="37">
        <f t="shared" ca="1" si="7"/>
        <v>0</v>
      </c>
      <c r="Q26" s="37">
        <f t="shared" ca="1" si="8"/>
        <v>2648776.9185712319</v>
      </c>
      <c r="R26" s="37">
        <f t="shared" si="9"/>
        <v>5975.4628431115543</v>
      </c>
      <c r="S26" s="37">
        <f t="shared" si="10"/>
        <v>76449.493173434355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76449.493173434355</v>
      </c>
      <c r="W26" s="37">
        <f t="shared" si="14"/>
        <v>5975.4628431115543</v>
      </c>
      <c r="X26" s="37">
        <f t="shared" ca="1" si="15"/>
        <v>0</v>
      </c>
      <c r="Y26" s="37">
        <f t="shared" si="16"/>
        <v>76449.493173434355</v>
      </c>
      <c r="Z26" s="37">
        <f t="shared" ca="1" si="17"/>
        <v>82424.956016545912</v>
      </c>
      <c r="AA26" s="111">
        <f t="shared" ca="1" si="18"/>
        <v>2731201.874587778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73</v>
      </c>
      <c r="E27" s="49">
        <f>HLOOKUP($B$6,'RetireUp Market Returns'!A:CT,(1+$B$7+C27),FALSE)</f>
        <v>4.3299999999999998E-2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2731201.874587778</v>
      </c>
      <c r="K27" s="37">
        <f t="shared" ca="1" si="20"/>
        <v>118261.04116965078</v>
      </c>
      <c r="L27" s="37">
        <f t="shared" ca="1" si="21"/>
        <v>2849462.9157574289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0</v>
      </c>
      <c r="P27" s="37">
        <f t="shared" ca="1" si="7"/>
        <v>0</v>
      </c>
      <c r="Q27" s="37">
        <f t="shared" ca="1" si="8"/>
        <v>2849462.9157574289</v>
      </c>
      <c r="R27" s="37">
        <f t="shared" si="9"/>
        <v>6094.9720999737856</v>
      </c>
      <c r="S27" s="37">
        <f t="shared" si="10"/>
        <v>78390.607816985779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78390.607816985779</v>
      </c>
      <c r="W27" s="37">
        <f t="shared" si="14"/>
        <v>6094.9720999737856</v>
      </c>
      <c r="X27" s="37">
        <f t="shared" ca="1" si="15"/>
        <v>0</v>
      </c>
      <c r="Y27" s="37">
        <f t="shared" si="16"/>
        <v>78390.607816985779</v>
      </c>
      <c r="Z27" s="37">
        <f t="shared" ca="1" si="17"/>
        <v>84485.57991695957</v>
      </c>
      <c r="AA27" s="111">
        <f t="shared" ca="1" si="18"/>
        <v>2933948.4956743885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74</v>
      </c>
      <c r="E28" s="49">
        <f>HLOOKUP($B$6,'RetireUp Market Returns'!A:CT,(1+$B$7+C28),FALSE)</f>
        <v>3.7199999999999997E-2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2933948.4956743885</v>
      </c>
      <c r="K28" s="37">
        <f t="shared" ca="1" si="20"/>
        <v>109142.88403908724</v>
      </c>
      <c r="L28" s="37">
        <f t="shared" ca="1" si="21"/>
        <v>3043091.3797134757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0</v>
      </c>
      <c r="P28" s="37">
        <f t="shared" ca="1" si="7"/>
        <v>0</v>
      </c>
      <c r="Q28" s="37">
        <f t="shared" ca="1" si="8"/>
        <v>3043091.3797134757</v>
      </c>
      <c r="R28" s="37">
        <f t="shared" si="9"/>
        <v>6216.8715419732607</v>
      </c>
      <c r="S28" s="37">
        <f t="shared" si="10"/>
        <v>80380.847872910294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80380.847872910294</v>
      </c>
      <c r="W28" s="37">
        <f t="shared" si="14"/>
        <v>6216.8715419732607</v>
      </c>
      <c r="X28" s="37">
        <f t="shared" ca="1" si="15"/>
        <v>0</v>
      </c>
      <c r="Y28" s="37">
        <f t="shared" si="16"/>
        <v>80380.847872910294</v>
      </c>
      <c r="Z28" s="37">
        <f t="shared" ca="1" si="17"/>
        <v>86597.719414883555</v>
      </c>
      <c r="AA28" s="111">
        <f t="shared" ca="1" si="18"/>
        <v>3129689.099128359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75</v>
      </c>
      <c r="E29" s="49">
        <f>HLOOKUP($B$6,'RetireUp Market Returns'!A:CT,(1+$B$7+C29),FALSE)</f>
        <v>0.10059999999999999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3129689.099128359</v>
      </c>
      <c r="K29" s="37">
        <f t="shared" ca="1" si="20"/>
        <v>314846.7233723129</v>
      </c>
      <c r="L29" s="37">
        <f t="shared" ca="1" si="21"/>
        <v>3444535.8225006717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24.6</v>
      </c>
      <c r="N29" s="37">
        <f t="shared" ca="1" si="22"/>
        <v>127223.1341109089</v>
      </c>
      <c r="O29" s="37">
        <f t="shared" si="6"/>
        <v>0</v>
      </c>
      <c r="P29" s="37">
        <f t="shared" ca="1" si="7"/>
        <v>127223.1341109089</v>
      </c>
      <c r="Q29" s="37">
        <f t="shared" ca="1" si="8"/>
        <v>3317312.6883897628</v>
      </c>
      <c r="R29" s="37">
        <f t="shared" si="9"/>
        <v>6341.2089728127266</v>
      </c>
      <c r="S29" s="37">
        <f t="shared" si="10"/>
        <v>82421.453427442902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82421.453427442902</v>
      </c>
      <c r="W29" s="37">
        <f t="shared" si="14"/>
        <v>6341.2089728127266</v>
      </c>
      <c r="X29" s="37">
        <f t="shared" ca="1" si="15"/>
        <v>0</v>
      </c>
      <c r="Y29" s="37">
        <f t="shared" si="16"/>
        <v>82421.453427442902</v>
      </c>
      <c r="Z29" s="37">
        <f t="shared" ca="1" si="17"/>
        <v>88762.662400255635</v>
      </c>
      <c r="AA29" s="111">
        <f t="shared" ca="1" si="18"/>
        <v>3406075.3507900182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76</v>
      </c>
      <c r="E30" s="49">
        <f>HLOOKUP($B$6,'RetireUp Market Returns'!A:CT,(1+$B$7+C30),FALSE)</f>
        <v>1.9199999999999998E-2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3406075.3507900182</v>
      </c>
      <c r="K30" s="37">
        <f t="shared" ca="1" si="20"/>
        <v>65396.646735168346</v>
      </c>
      <c r="L30" s="37">
        <f t="shared" ca="1" si="21"/>
        <v>3471471.9975251867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23.7</v>
      </c>
      <c r="N30" s="37">
        <f t="shared" ca="1" si="22"/>
        <v>143716.25952700499</v>
      </c>
      <c r="O30" s="37">
        <f t="shared" si="6"/>
        <v>137851.10448524548</v>
      </c>
      <c r="P30" s="37">
        <f t="shared" ca="1" si="7"/>
        <v>143716.25952700499</v>
      </c>
      <c r="Q30" s="37">
        <f t="shared" ca="1" si="8"/>
        <v>3327755.737998182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3327755.737998182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77</v>
      </c>
      <c r="E31" s="49">
        <f>HLOOKUP($B$6,'RetireUp Market Returns'!A:CT,(1+$B$7+C31),FALSE)</f>
        <v>5.4199999999999998E-2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3327755.737998182</v>
      </c>
      <c r="K31" s="37">
        <f t="shared" ca="1" si="20"/>
        <v>180364.36099950146</v>
      </c>
      <c r="L31" s="37">
        <f t="shared" ca="1" si="21"/>
        <v>3508120.0989976833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22.9</v>
      </c>
      <c r="N31" s="37">
        <f t="shared" ca="1" si="22"/>
        <v>145316.8444540691</v>
      </c>
      <c r="O31" s="37">
        <f t="shared" si="6"/>
        <v>141297.3820973766</v>
      </c>
      <c r="P31" s="37">
        <f t="shared" ca="1" si="7"/>
        <v>145316.8444540691</v>
      </c>
      <c r="Q31" s="37">
        <f t="shared" ca="1" si="8"/>
        <v>3362803.2545436141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3362803.2545436141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78</v>
      </c>
      <c r="E32" s="49">
        <f>HLOOKUP($B$6,'RetireUp Market Returns'!A:CT,(1+$B$7+C32),FALSE)</f>
        <v>0.1128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3362803.2545436141</v>
      </c>
      <c r="K32" s="37">
        <f t="shared" ca="1" si="20"/>
        <v>379324.20711251965</v>
      </c>
      <c r="L32" s="37">
        <f t="shared" ca="1" si="21"/>
        <v>3742127.4616561336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22</v>
      </c>
      <c r="N32" s="37">
        <f t="shared" ca="1" si="22"/>
        <v>152854.69338834609</v>
      </c>
      <c r="O32" s="37">
        <f t="shared" si="6"/>
        <v>144829.81664981105</v>
      </c>
      <c r="P32" s="37">
        <f t="shared" ca="1" si="7"/>
        <v>152854.69338834609</v>
      </c>
      <c r="Q32" s="37">
        <f t="shared" ca="1" si="8"/>
        <v>3589272.7682677875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3589272.7682677875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79</v>
      </c>
      <c r="E33" s="49">
        <f>HLOOKUP($B$6,'RetireUp Market Returns'!A:CT,(1+$B$7+C33),FALSE)</f>
        <v>7.4200000000000002E-2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3589272.7682677875</v>
      </c>
      <c r="K33" s="37">
        <f t="shared" ca="1" si="20"/>
        <v>266324.03940546984</v>
      </c>
      <c r="L33" s="37">
        <f t="shared" ca="1" si="21"/>
        <v>3855596.8076732573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21.1</v>
      </c>
      <c r="N33" s="37">
        <f t="shared" ca="1" si="22"/>
        <v>170107.71413591408</v>
      </c>
      <c r="O33" s="37">
        <f t="shared" si="6"/>
        <v>148450.5620660563</v>
      </c>
      <c r="P33" s="37">
        <f t="shared" ca="1" si="7"/>
        <v>170107.71413591408</v>
      </c>
      <c r="Q33" s="37">
        <f t="shared" ca="1" si="8"/>
        <v>3685489.0935373432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3685489.0935373432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80</v>
      </c>
      <c r="E34" s="49">
        <f>HLOOKUP($B$6,'RetireUp Market Returns'!A:CT,(1+$B$7+C34),FALSE)</f>
        <v>0.1183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3685489.0935373432</v>
      </c>
      <c r="K34" s="37">
        <f t="shared" ca="1" si="20"/>
        <v>435993.3597654677</v>
      </c>
      <c r="L34" s="37">
        <f t="shared" ca="1" si="21"/>
        <v>4121482.4533028109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20.2</v>
      </c>
      <c r="N34" s="37">
        <f t="shared" ca="1" si="22"/>
        <v>182449.95512561104</v>
      </c>
      <c r="O34" s="37">
        <f t="shared" si="6"/>
        <v>152161.82611770771</v>
      </c>
      <c r="P34" s="37">
        <f t="shared" ca="1" si="7"/>
        <v>182449.95512561104</v>
      </c>
      <c r="Q34" s="37">
        <f t="shared" ca="1" si="8"/>
        <v>3939032.4981771996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3939032.4981771996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81</v>
      </c>
      <c r="E35" s="49">
        <f>HLOOKUP($B$6,'RetireUp Market Returns'!A:CT,(1+$B$7+C35),FALSE)</f>
        <v>8.1699999999999995E-2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3939032.4981771996</v>
      </c>
      <c r="K35" s="37">
        <f t="shared" ca="1" si="20"/>
        <v>321818.95510107721</v>
      </c>
      <c r="L35" s="37">
        <f t="shared" ca="1" si="21"/>
        <v>4260851.4532782771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19.399999999999999</v>
      </c>
      <c r="N35" s="37">
        <f t="shared" ca="1" si="22"/>
        <v>203042.91227717526</v>
      </c>
      <c r="O35" s="37">
        <f t="shared" si="6"/>
        <v>155965.87177065041</v>
      </c>
      <c r="P35" s="37">
        <f t="shared" ca="1" si="7"/>
        <v>203042.91227717526</v>
      </c>
      <c r="Q35" s="37">
        <f t="shared" ca="1" si="8"/>
        <v>4057808.541001102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4057808.541001102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82</v>
      </c>
      <c r="E36" s="49">
        <f>HLOOKUP($B$6,'RetireUp Market Returns'!A:CT,(1+$B$7+C36),FALSE)</f>
        <v>0.1008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4057808.541001102</v>
      </c>
      <c r="K36" s="37">
        <f t="shared" ca="1" si="20"/>
        <v>409027.1009329111</v>
      </c>
      <c r="L36" s="37">
        <f t="shared" ca="1" si="21"/>
        <v>4466835.641934013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18.5</v>
      </c>
      <c r="N36" s="37">
        <f t="shared" ca="1" si="22"/>
        <v>219341.00221627578</v>
      </c>
      <c r="O36" s="37">
        <f t="shared" si="6"/>
        <v>159865.01856491665</v>
      </c>
      <c r="P36" s="37">
        <f t="shared" ca="1" si="7"/>
        <v>219341.00221627578</v>
      </c>
      <c r="Q36" s="37">
        <f t="shared" ca="1" si="8"/>
        <v>4247494.6397177372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4247494.6397177372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83</v>
      </c>
      <c r="E37" s="49">
        <f>HLOOKUP($B$6,'RetireUp Market Returns'!A:CT,(1+$B$7+C37),FALSE)</f>
        <v>-1.24E-2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4247494.6397177372</v>
      </c>
      <c r="K37" s="37">
        <f t="shared" ca="1" si="20"/>
        <v>-52668.933532499941</v>
      </c>
      <c r="L37" s="37">
        <f t="shared" ca="1" si="21"/>
        <v>4194825.7061852375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17.7</v>
      </c>
      <c r="N37" s="37">
        <f t="shared" ca="1" si="22"/>
        <v>239971.44857162359</v>
      </c>
      <c r="O37" s="37">
        <f t="shared" si="6"/>
        <v>163861.64402903954</v>
      </c>
      <c r="P37" s="37">
        <f t="shared" ca="1" si="7"/>
        <v>239971.44857162359</v>
      </c>
      <c r="Q37" s="37">
        <f t="shared" ca="1" si="8"/>
        <v>3954854.2576136137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3954854.2576136137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84</v>
      </c>
      <c r="E38" s="49">
        <f>HLOOKUP($B$6,'RetireUp Market Returns'!A:CT,(1+$B$7+C38),FALSE)</f>
        <v>0.17269999999999999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3954854.2576136137</v>
      </c>
      <c r="K38" s="37">
        <f t="shared" ca="1" si="20"/>
        <v>683003.33028987108</v>
      </c>
      <c r="L38" s="37">
        <f t="shared" ca="1" si="21"/>
        <v>4637857.5879034847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16.8</v>
      </c>
      <c r="N38" s="37">
        <f t="shared" ca="1" si="22"/>
        <v>235407.99152461987</v>
      </c>
      <c r="O38" s="37">
        <f t="shared" si="6"/>
        <v>167958.18512976554</v>
      </c>
      <c r="P38" s="37">
        <f t="shared" ca="1" si="7"/>
        <v>235407.99152461987</v>
      </c>
      <c r="Q38" s="37">
        <f t="shared" ca="1" si="8"/>
        <v>4402449.5963788647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4402449.5963788647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85</v>
      </c>
      <c r="E39" s="49">
        <f>HLOOKUP($B$6,'RetireUp Market Returns'!A:CT,(1+$B$7+C39),FALSE)</f>
        <v>1.7399999999999999E-2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4402449.5963788647</v>
      </c>
      <c r="K39" s="37">
        <f t="shared" ca="1" si="20"/>
        <v>76602.622976992236</v>
      </c>
      <c r="L39" s="37">
        <f t="shared" ca="1" si="21"/>
        <v>4479052.219355857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16</v>
      </c>
      <c r="N39" s="37">
        <f t="shared" ca="1" si="22"/>
        <v>275153.09977367905</v>
      </c>
      <c r="O39" s="37">
        <f t="shared" si="6"/>
        <v>172157.13975800967</v>
      </c>
      <c r="P39" s="37">
        <f t="shared" ca="1" si="7"/>
        <v>275153.09977367905</v>
      </c>
      <c r="Q39" s="37">
        <f t="shared" ca="1" si="8"/>
        <v>4203899.1195821781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4203899.1195821781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86</v>
      </c>
      <c r="E40" s="49">
        <f>HLOOKUP($B$6,'RetireUp Market Returns'!A:CT,(1+$B$7+C40),FALSE)</f>
        <v>5.4199999999999998E-2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4203899.1195821781</v>
      </c>
      <c r="K40" s="37">
        <f t="shared" ca="1" si="20"/>
        <v>227851.33228135406</v>
      </c>
      <c r="L40" s="37">
        <f t="shared" ca="1" si="21"/>
        <v>4431750.451863532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15.2</v>
      </c>
      <c r="N40" s="37">
        <f t="shared" ca="1" si="22"/>
        <v>276572.31049882754</v>
      </c>
      <c r="O40" s="37">
        <f t="shared" si="6"/>
        <v>176461.06825195992</v>
      </c>
      <c r="P40" s="37">
        <f t="shared" ca="1" si="7"/>
        <v>276572.31049882754</v>
      </c>
      <c r="Q40" s="37">
        <f t="shared" ca="1" si="8"/>
        <v>4155178.1413647044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4155178.1413647044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87</v>
      </c>
      <c r="E41" s="49">
        <f>HLOOKUP($B$6,'RetireUp Market Returns'!A:CT,(1+$B$7+C41),FALSE)</f>
        <v>5.2499999999999998E-2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4155178.1413647044</v>
      </c>
      <c r="K41" s="37">
        <f t="shared" ca="1" si="20"/>
        <v>218146.85242164697</v>
      </c>
      <c r="L41" s="37">
        <f t="shared" ca="1" si="21"/>
        <v>4373324.9937863518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14.4</v>
      </c>
      <c r="N41" s="37">
        <f t="shared" ca="1" si="22"/>
        <v>288554.03759477113</v>
      </c>
      <c r="O41" s="37">
        <f t="shared" si="6"/>
        <v>180872.59495825888</v>
      </c>
      <c r="P41" s="37">
        <f t="shared" ca="1" si="7"/>
        <v>288554.03759477113</v>
      </c>
      <c r="Q41" s="37">
        <f t="shared" ca="1" si="8"/>
        <v>4084770.9561915807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4084770.9561915807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88</v>
      </c>
      <c r="E42" s="49">
        <f>HLOOKUP($B$6,'RetireUp Market Returns'!A:CT,(1+$B$7+C42),FALSE)</f>
        <v>-4.8000000000000001E-2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4084770.9561915807</v>
      </c>
      <c r="K42" s="37">
        <f t="shared" ca="1" si="20"/>
        <v>-196069.00589719589</v>
      </c>
      <c r="L42" s="37">
        <f t="shared" ca="1" si="21"/>
        <v>3888701.9502943847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13.7</v>
      </c>
      <c r="N42" s="37">
        <f t="shared" ca="1" si="22"/>
        <v>298158.46395558986</v>
      </c>
      <c r="O42" s="37">
        <f t="shared" si="6"/>
        <v>185394.40983221534</v>
      </c>
      <c r="P42" s="37">
        <f t="shared" ca="1" si="7"/>
        <v>298158.46395558986</v>
      </c>
      <c r="Q42" s="37">
        <f t="shared" ca="1" si="8"/>
        <v>3590543.4863387947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3590543.4863387947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89</v>
      </c>
      <c r="E43" s="49">
        <f>HLOOKUP($B$6,'RetireUp Market Returns'!A:CT,(1+$B$7+C43),FALSE)</f>
        <v>-3.8199999999999998E-2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3590543.4863387947</v>
      </c>
      <c r="K43" s="37">
        <f t="shared" ca="1" si="20"/>
        <v>-137158.76117814195</v>
      </c>
      <c r="L43" s="37">
        <f t="shared" ca="1" si="21"/>
        <v>3453384.7251606528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12.9</v>
      </c>
      <c r="N43" s="37">
        <f t="shared" ca="1" si="22"/>
        <v>278336.7043673484</v>
      </c>
      <c r="O43" s="37">
        <f t="shared" si="6"/>
        <v>190029.27007802069</v>
      </c>
      <c r="P43" s="37">
        <f t="shared" ca="1" si="7"/>
        <v>278336.7043673484</v>
      </c>
      <c r="Q43" s="37">
        <f t="shared" ca="1" si="8"/>
        <v>3175048.0207933043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3175048.0207933043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90</v>
      </c>
      <c r="E44" s="49">
        <f>HLOOKUP($B$6,'RetireUp Market Returns'!A:CT,(1+$B$7+C44),FALSE)</f>
        <v>3.1399999999999997E-2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3175048.0207933043</v>
      </c>
      <c r="K44" s="37">
        <f t="shared" ca="1" si="20"/>
        <v>99696.507852909752</v>
      </c>
      <c r="L44" s="37">
        <f t="shared" ca="1" si="21"/>
        <v>3274744.5286462139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12.2</v>
      </c>
      <c r="N44" s="37">
        <f t="shared" ca="1" si="22"/>
        <v>260249.837769943</v>
      </c>
      <c r="O44" s="37">
        <f t="shared" si="6"/>
        <v>194780.00182997121</v>
      </c>
      <c r="P44" s="37">
        <f t="shared" ca="1" si="7"/>
        <v>260249.837769943</v>
      </c>
      <c r="Q44" s="37">
        <f t="shared" ca="1" si="8"/>
        <v>3014494.6908762711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3014494.6908762711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7.2499999999999995E-2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3014494.6908762711</v>
      </c>
      <c r="K45" s="37">
        <f t="shared" ca="1" si="20"/>
        <v>218550.86508852965</v>
      </c>
      <c r="L45" s="37">
        <f t="shared" ca="1" si="21"/>
        <v>3233045.5559648005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3233045.5559648005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3233045.5559648005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-0.1482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3233045.5559648005</v>
      </c>
      <c r="K46" s="37">
        <f t="shared" ca="1" si="20"/>
        <v>-479137.35139398341</v>
      </c>
      <c r="L46" s="37">
        <f t="shared" ca="1" si="21"/>
        <v>2753908.2045708173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2753908.2045708173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2753908.2045708173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4.8800000000000003E-2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2753908.2045708173</v>
      </c>
      <c r="K47" s="37">
        <f t="shared" ca="1" si="20"/>
        <v>134390.72038305589</v>
      </c>
      <c r="L47" s="37">
        <f t="shared" ca="1" si="21"/>
        <v>2888298.9249538733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2888298.9249538733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2888298.9249538733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7.7999999999999996E-3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2888298.9249538733</v>
      </c>
      <c r="K48" s="37">
        <f t="shared" ca="1" si="20"/>
        <v>22528.731614640212</v>
      </c>
      <c r="L48" s="37">
        <f t="shared" ca="1" si="21"/>
        <v>2910827.6565685133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2910827.6565685133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2910827.6565685133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0.17380000000000001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2910827.6565685133</v>
      </c>
      <c r="K49" s="37">
        <f t="shared" ca="1" si="20"/>
        <v>505901.84671160765</v>
      </c>
      <c r="L49" s="37">
        <f t="shared" ca="1" si="21"/>
        <v>3416729.5032801209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3416729.5032801209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3416729.5032801209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0.1013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3416729.5032801209</v>
      </c>
      <c r="K50" s="37">
        <f t="shared" ca="1" si="20"/>
        <v>346114.69868227624</v>
      </c>
      <c r="L50" s="37">
        <f t="shared" ca="1" si="21"/>
        <v>3762844.201962397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3762844.201962397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3762844.201962397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0.1187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3762844.201962397</v>
      </c>
      <c r="K51" s="37">
        <f t="shared" ca="1" si="20"/>
        <v>446649.60677293653</v>
      </c>
      <c r="L51" s="37">
        <f t="shared" ca="1" si="21"/>
        <v>4209493.8087353334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4209493.8087353334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4209493.8087353334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5.1700000000000003E-2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4209493.8087353334</v>
      </c>
      <c r="K52" s="37">
        <f t="shared" ca="1" si="20"/>
        <v>217630.82991161675</v>
      </c>
      <c r="L52" s="37">
        <f t="shared" ca="1" si="21"/>
        <v>4427124.63864695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4427124.63864695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4427124.63864695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6.6299999999999998E-2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4427124.63864695</v>
      </c>
      <c r="K53" s="37">
        <f t="shared" ca="1" si="20"/>
        <v>293518.36354229279</v>
      </c>
      <c r="L53" s="37">
        <f t="shared" ca="1" si="21"/>
        <v>4720643.0021892432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4720643.0021892432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4720643.0021892432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-3.1E-2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4720643.0021892432</v>
      </c>
      <c r="K54" s="37">
        <f t="shared" ca="1" si="20"/>
        <v>-146339.93306786654</v>
      </c>
      <c r="L54" s="37">
        <f t="shared" ca="1" si="21"/>
        <v>4574303.0691213766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4574303.0691213766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4574303.0691213766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50" priority="1" operator="lessThan">
      <formula>0</formula>
    </cfRule>
  </conditionalFormatting>
  <dataValidations count="2">
    <dataValidation type="list" allowBlank="1" showInputMessage="1" showErrorMessage="1" sqref="E2" xr:uid="{57420BC9-F8FB-0B49-B2D8-A765418776AE}">
      <formula1>"Qualified, Non-Qualified"</formula1>
    </dataValidation>
    <dataValidation type="list" allowBlank="1" showInputMessage="1" showErrorMessage="1" sqref="E5 H2" xr:uid="{AE8701A3-6ED3-114B-A947-7A056F2CEDC4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BDCEEAC-9F15-6248-90C8-2B37B3AEA91B}">
          <x14:formula1>
            <xm:f>Scenarios!A3:A100</xm:f>
          </x14:formula1>
          <xm:sqref>A14</xm:sqref>
        </x14:dataValidation>
        <x14:dataValidation type="list" allowBlank="1" showInputMessage="1" showErrorMessage="1" xr:uid="{1238A3EE-5293-1942-830E-C9ABB82E109E}">
          <x14:formula1>
            <xm:f>Tables!$B$20:$B$36</xm:f>
          </x14:formula1>
          <xm:sqref>E3:E4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D6BFB-E4D2-0248-B16F-5A92ED25BBF1}">
  <sheetPr codeName="Sheet21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63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Match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401k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401k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1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0.08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36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166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401k with % of Salary / Match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63</v>
      </c>
      <c r="E17" s="49">
        <f>HLOOKUP($B$6,'RetireUp Market Returns'!A:CT,(1+$B$7+C17),FALSE)</f>
        <v>-4.6699999999999998E-2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-93400</v>
      </c>
      <c r="L17" s="37">
        <f>J17+K17</f>
        <v>1906600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1906600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61000</v>
      </c>
      <c r="W17" s="37">
        <f>MIN(R17,T17)</f>
        <v>5000</v>
      </c>
      <c r="X17" s="37">
        <f ca="1">MIN(U17,R17-W17)</f>
        <v>0</v>
      </c>
      <c r="Y17" s="37">
        <f>MIN(S17,V17)</f>
        <v>5000</v>
      </c>
      <c r="Z17" s="37">
        <f ca="1">W17+X17+Y17</f>
        <v>10000</v>
      </c>
      <c r="AA17" s="111">
        <f ca="1">Q17+Z17</f>
        <v>1916600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64</v>
      </c>
      <c r="E18" s="49">
        <f>HLOOKUP($B$6,'RetireUp Market Returns'!A:CT,(1+$B$7+C18),FALSE)</f>
        <v>-7.0800000000000002E-2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1916600</v>
      </c>
      <c r="K18" s="37">
        <f ca="1">J18*E18</f>
        <v>-135695.28</v>
      </c>
      <c r="L18" s="37">
        <f ca="1">J18+K18</f>
        <v>1780904.72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1780904.72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5100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62550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5100</v>
      </c>
      <c r="Z18" s="37">
        <f t="shared" ref="Z18:Z54" ca="1" si="17">W18+X18+Y18</f>
        <v>10200</v>
      </c>
      <c r="AA18" s="111">
        <f t="shared" ref="AA18:AA54" ca="1" si="18">Q18+W18+X18+Y18</f>
        <v>1791104.72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65</v>
      </c>
      <c r="E19" s="49">
        <f>HLOOKUP($B$6,'RetireUp Market Returns'!A:CT,(1+$B$7+C19),FALSE)</f>
        <v>-0.1348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1791104.72</v>
      </c>
      <c r="K19" s="37">
        <f ca="1">J19*E19</f>
        <v>-241440.916256</v>
      </c>
      <c r="L19" s="37">
        <f ca="1">J19+K19</f>
        <v>1549663.8037439999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1549663.8037439999</v>
      </c>
      <c r="R19" s="37">
        <f t="shared" si="9"/>
        <v>5202</v>
      </c>
      <c r="S19" s="37">
        <f t="shared" si="10"/>
        <v>5202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64139.25</v>
      </c>
      <c r="W19" s="37">
        <f t="shared" si="14"/>
        <v>5202</v>
      </c>
      <c r="X19" s="37">
        <f t="shared" ca="1" si="15"/>
        <v>0</v>
      </c>
      <c r="Y19" s="37">
        <f t="shared" si="16"/>
        <v>5202</v>
      </c>
      <c r="Z19" s="37">
        <f t="shared" ca="1" si="17"/>
        <v>10404</v>
      </c>
      <c r="AA19" s="111">
        <f t="shared" ca="1" si="18"/>
        <v>1560067.8037439999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66</v>
      </c>
      <c r="E20" s="49">
        <f>HLOOKUP($B$6,'RetireUp Market Returns'!A:CT,(1+$B$7+C20),FALSE)</f>
        <v>7.5800000000000006E-2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1560067.8037439999</v>
      </c>
      <c r="K20" s="37">
        <f ca="1">J20*E20</f>
        <v>118253.13952379521</v>
      </c>
      <c r="L20" s="37">
        <f ca="1">J20+K20</f>
        <v>1678320.943267795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1678320.943267795</v>
      </c>
      <c r="R20" s="37">
        <f t="shared" si="9"/>
        <v>5306.04</v>
      </c>
      <c r="S20" s="37">
        <f t="shared" si="10"/>
        <v>5306.04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65768.741249999992</v>
      </c>
      <c r="W20" s="37">
        <f t="shared" si="14"/>
        <v>5306.04</v>
      </c>
      <c r="X20" s="37">
        <f t="shared" ca="1" si="15"/>
        <v>0</v>
      </c>
      <c r="Y20" s="37">
        <f t="shared" si="16"/>
        <v>5306.04</v>
      </c>
      <c r="Z20" s="37">
        <f t="shared" ca="1" si="17"/>
        <v>10612.08</v>
      </c>
      <c r="AA20" s="111">
        <f t="shared" ca="1" si="18"/>
        <v>1688933.0232677951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67</v>
      </c>
      <c r="E21" s="49">
        <f>HLOOKUP($B$6,'RetireUp Market Returns'!A:CT,(1+$B$7+C21),FALSE)</f>
        <v>4.3299999999999998E-2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1688933.0232677951</v>
      </c>
      <c r="K21" s="37">
        <f ca="1">J21*E21</f>
        <v>73130.79990749553</v>
      </c>
      <c r="L21" s="37">
        <f ca="1">J21+K21</f>
        <v>1762063.8231752906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1762063.8231752906</v>
      </c>
      <c r="R21" s="37">
        <f t="shared" si="9"/>
        <v>5412.1608000000006</v>
      </c>
      <c r="S21" s="37">
        <f t="shared" si="10"/>
        <v>5412.1608000000006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67439.489981249993</v>
      </c>
      <c r="W21" s="37">
        <f t="shared" si="14"/>
        <v>5412.1608000000006</v>
      </c>
      <c r="X21" s="37">
        <f t="shared" ca="1" si="15"/>
        <v>0</v>
      </c>
      <c r="Y21" s="37">
        <f t="shared" si="16"/>
        <v>5412.1608000000006</v>
      </c>
      <c r="Z21" s="37">
        <f t="shared" ca="1" si="17"/>
        <v>10824.321600000001</v>
      </c>
      <c r="AA21" s="111">
        <f t="shared" ca="1" si="18"/>
        <v>1772888.1447752905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68</v>
      </c>
      <c r="E22" s="49">
        <f>HLOOKUP($B$6,'RetireUp Market Returns'!A:CT,(1+$B$7+C22),FALSE)</f>
        <v>0.1008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1772888.1447752905</v>
      </c>
      <c r="K22" s="37">
        <f t="shared" ref="K22:K54" ca="1" si="20">J22*E22</f>
        <v>178707.12499334928</v>
      </c>
      <c r="L22" s="37">
        <f t="shared" ref="L22:L54" ca="1" si="21">J22+K22</f>
        <v>1951595.2697686397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1951595.2697686397</v>
      </c>
      <c r="R22" s="37">
        <f t="shared" si="9"/>
        <v>5520.4040160000004</v>
      </c>
      <c r="S22" s="37">
        <f t="shared" si="10"/>
        <v>5520.4040160000004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69152.538034781232</v>
      </c>
      <c r="W22" s="37">
        <f t="shared" si="14"/>
        <v>5520.4040160000004</v>
      </c>
      <c r="X22" s="37">
        <f t="shared" ca="1" si="15"/>
        <v>0</v>
      </c>
      <c r="Y22" s="37">
        <f t="shared" si="16"/>
        <v>5520.4040160000004</v>
      </c>
      <c r="Z22" s="37">
        <f t="shared" ca="1" si="17"/>
        <v>11040.808032000001</v>
      </c>
      <c r="AA22" s="111">
        <f t="shared" ca="1" si="18"/>
        <v>1962636.0778006397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69</v>
      </c>
      <c r="E23" s="49">
        <f>HLOOKUP($B$6,'RetireUp Market Returns'!A:CT,(1+$B$7+C23),FALSE)</f>
        <v>8.4199999999999997E-2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1962636.0778006397</v>
      </c>
      <c r="K23" s="37">
        <f t="shared" ca="1" si="20"/>
        <v>165253.95775081386</v>
      </c>
      <c r="L23" s="37">
        <f t="shared" ca="1" si="21"/>
        <v>2127890.0355514535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2127890.0355514535</v>
      </c>
      <c r="R23" s="37">
        <f t="shared" si="9"/>
        <v>5630.8120963200008</v>
      </c>
      <c r="S23" s="37">
        <f t="shared" si="10"/>
        <v>5630.8120963200008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70908.953505730751</v>
      </c>
      <c r="W23" s="37">
        <f t="shared" si="14"/>
        <v>5630.8120963200008</v>
      </c>
      <c r="X23" s="37">
        <f t="shared" ca="1" si="15"/>
        <v>0</v>
      </c>
      <c r="Y23" s="37">
        <f t="shared" si="16"/>
        <v>5630.8120963200008</v>
      </c>
      <c r="Z23" s="37">
        <f t="shared" ca="1" si="17"/>
        <v>11261.624192640002</v>
      </c>
      <c r="AA23" s="111">
        <f t="shared" ca="1" si="18"/>
        <v>2139151.6597440937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70</v>
      </c>
      <c r="E24" s="49">
        <f>HLOOKUP($B$6,'RetireUp Market Returns'!A:CT,(1+$B$7+C24),FALSE)</f>
        <v>8.1699999999999995E-2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2139151.6597440937</v>
      </c>
      <c r="K24" s="37">
        <f t="shared" ca="1" si="20"/>
        <v>174768.69060109244</v>
      </c>
      <c r="L24" s="37">
        <f t="shared" ca="1" si="21"/>
        <v>2313920.350345186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2313920.350345186</v>
      </c>
      <c r="R24" s="37">
        <f t="shared" si="9"/>
        <v>5743.4283382463991</v>
      </c>
      <c r="S24" s="37">
        <f t="shared" si="10"/>
        <v>5743.4283382463991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72709.831403855613</v>
      </c>
      <c r="W24" s="37">
        <f t="shared" si="14"/>
        <v>5743.4283382463991</v>
      </c>
      <c r="X24" s="37">
        <f t="shared" ca="1" si="15"/>
        <v>0</v>
      </c>
      <c r="Y24" s="37">
        <f t="shared" si="16"/>
        <v>5743.4283382463991</v>
      </c>
      <c r="Z24" s="37">
        <f t="shared" ca="1" si="17"/>
        <v>11486.856676492798</v>
      </c>
      <c r="AA24" s="111">
        <f t="shared" ca="1" si="18"/>
        <v>2325407.2070216788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71</v>
      </c>
      <c r="E25" s="49">
        <f>HLOOKUP($B$6,'RetireUp Market Returns'!A:CT,(1+$B$7+C25),FALSE)</f>
        <v>-0.21079999999999999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2325407.2070216788</v>
      </c>
      <c r="K25" s="37">
        <f t="shared" ca="1" si="20"/>
        <v>-490195.83924016985</v>
      </c>
      <c r="L25" s="37">
        <f t="shared" ca="1" si="21"/>
        <v>1835211.3677815089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0</v>
      </c>
      <c r="P25" s="37">
        <f t="shared" ca="1" si="7"/>
        <v>0</v>
      </c>
      <c r="Q25" s="37">
        <f t="shared" ca="1" si="8"/>
        <v>1835211.3677815089</v>
      </c>
      <c r="R25" s="37">
        <f t="shared" si="9"/>
        <v>5858.2969050113279</v>
      </c>
      <c r="S25" s="37">
        <f t="shared" si="10"/>
        <v>5858.2969050113279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74556.294330643243</v>
      </c>
      <c r="W25" s="37">
        <f t="shared" si="14"/>
        <v>5858.2969050113279</v>
      </c>
      <c r="X25" s="37">
        <f t="shared" ca="1" si="15"/>
        <v>0</v>
      </c>
      <c r="Y25" s="37">
        <f t="shared" si="16"/>
        <v>5858.2969050113279</v>
      </c>
      <c r="Z25" s="37">
        <f t="shared" ca="1" si="17"/>
        <v>11716.593810022656</v>
      </c>
      <c r="AA25" s="111">
        <f t="shared" ca="1" si="18"/>
        <v>1846927.9615915318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72</v>
      </c>
      <c r="E26" s="49">
        <f>HLOOKUP($B$6,'RetireUp Market Returns'!A:CT,(1+$B$7+C26),FALSE)</f>
        <v>0.11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1846927.9615915318</v>
      </c>
      <c r="K26" s="37">
        <f t="shared" ca="1" si="20"/>
        <v>203162.07577506849</v>
      </c>
      <c r="L26" s="37">
        <f t="shared" ca="1" si="21"/>
        <v>2050090.0373666002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0</v>
      </c>
      <c r="P26" s="37">
        <f t="shared" ca="1" si="7"/>
        <v>0</v>
      </c>
      <c r="Q26" s="37">
        <f t="shared" ca="1" si="8"/>
        <v>2050090.0373666002</v>
      </c>
      <c r="R26" s="37">
        <f t="shared" si="9"/>
        <v>5975.4628431115543</v>
      </c>
      <c r="S26" s="37">
        <f t="shared" si="10"/>
        <v>5975.4628431115543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76449.493173434355</v>
      </c>
      <c r="W26" s="37">
        <f t="shared" si="14"/>
        <v>5975.4628431115543</v>
      </c>
      <c r="X26" s="37">
        <f t="shared" ca="1" si="15"/>
        <v>0</v>
      </c>
      <c r="Y26" s="37">
        <f t="shared" si="16"/>
        <v>5975.4628431115543</v>
      </c>
      <c r="Z26" s="37">
        <f t="shared" ca="1" si="17"/>
        <v>11950.925686223109</v>
      </c>
      <c r="AA26" s="111">
        <f t="shared" ca="1" si="18"/>
        <v>2062040.9630528232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73</v>
      </c>
      <c r="E27" s="49">
        <f>HLOOKUP($B$6,'RetireUp Market Returns'!A:CT,(1+$B$7+C27),FALSE)</f>
        <v>4.3299999999999998E-2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2062040.9630528232</v>
      </c>
      <c r="K27" s="37">
        <f t="shared" ca="1" si="20"/>
        <v>89286.373700187236</v>
      </c>
      <c r="L27" s="37">
        <f t="shared" ca="1" si="21"/>
        <v>2151327.3367530103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0</v>
      </c>
      <c r="P27" s="37">
        <f t="shared" ca="1" si="7"/>
        <v>0</v>
      </c>
      <c r="Q27" s="37">
        <f t="shared" ca="1" si="8"/>
        <v>2151327.3367530103</v>
      </c>
      <c r="R27" s="37">
        <f t="shared" si="9"/>
        <v>6094.9720999737856</v>
      </c>
      <c r="S27" s="37">
        <f t="shared" si="10"/>
        <v>6094.9720999737856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78390.607816985779</v>
      </c>
      <c r="W27" s="37">
        <f t="shared" si="14"/>
        <v>6094.9720999737856</v>
      </c>
      <c r="X27" s="37">
        <f t="shared" ca="1" si="15"/>
        <v>0</v>
      </c>
      <c r="Y27" s="37">
        <f t="shared" si="16"/>
        <v>6094.9720999737856</v>
      </c>
      <c r="Z27" s="37">
        <f t="shared" ca="1" si="17"/>
        <v>12189.944199947571</v>
      </c>
      <c r="AA27" s="111">
        <f t="shared" ca="1" si="18"/>
        <v>2163517.2809529579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74</v>
      </c>
      <c r="E28" s="49">
        <f>HLOOKUP($B$6,'RetireUp Market Returns'!A:CT,(1+$B$7+C28),FALSE)</f>
        <v>3.7199999999999997E-2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2163517.2809529579</v>
      </c>
      <c r="K28" s="37">
        <f t="shared" ca="1" si="20"/>
        <v>80482.842851450027</v>
      </c>
      <c r="L28" s="37">
        <f t="shared" ca="1" si="21"/>
        <v>2244000.1238044081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0</v>
      </c>
      <c r="P28" s="37">
        <f t="shared" ca="1" si="7"/>
        <v>0</v>
      </c>
      <c r="Q28" s="37">
        <f t="shared" ca="1" si="8"/>
        <v>2244000.1238044081</v>
      </c>
      <c r="R28" s="37">
        <f t="shared" si="9"/>
        <v>6216.8715419732607</v>
      </c>
      <c r="S28" s="37">
        <f t="shared" si="10"/>
        <v>6216.8715419732607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80380.847872910294</v>
      </c>
      <c r="W28" s="37">
        <f t="shared" si="14"/>
        <v>6216.8715419732607</v>
      </c>
      <c r="X28" s="37">
        <f t="shared" ca="1" si="15"/>
        <v>0</v>
      </c>
      <c r="Y28" s="37">
        <f t="shared" si="16"/>
        <v>6216.8715419732607</v>
      </c>
      <c r="Z28" s="37">
        <f t="shared" ca="1" si="17"/>
        <v>12433.743083946521</v>
      </c>
      <c r="AA28" s="111">
        <f t="shared" ca="1" si="18"/>
        <v>2256433.8668883545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75</v>
      </c>
      <c r="E29" s="49">
        <f>HLOOKUP($B$6,'RetireUp Market Returns'!A:CT,(1+$B$7+C29),FALSE)</f>
        <v>0.10059999999999999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2256433.8668883545</v>
      </c>
      <c r="K29" s="37">
        <f t="shared" ca="1" si="20"/>
        <v>226997.24700896846</v>
      </c>
      <c r="L29" s="37">
        <f t="shared" ca="1" si="21"/>
        <v>2483431.1138973231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24.6</v>
      </c>
      <c r="N29" s="37">
        <f t="shared" ca="1" si="22"/>
        <v>91724.953938550985</v>
      </c>
      <c r="O29" s="37">
        <f t="shared" si="6"/>
        <v>0</v>
      </c>
      <c r="P29" s="37">
        <f t="shared" ca="1" si="7"/>
        <v>91724.953938550985</v>
      </c>
      <c r="Q29" s="37">
        <f t="shared" ca="1" si="8"/>
        <v>2391706.1599587724</v>
      </c>
      <c r="R29" s="37">
        <f t="shared" si="9"/>
        <v>6341.2089728127266</v>
      </c>
      <c r="S29" s="37">
        <f t="shared" si="10"/>
        <v>6341.2089728127266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82421.453427442902</v>
      </c>
      <c r="W29" s="37">
        <f t="shared" si="14"/>
        <v>6341.2089728127266</v>
      </c>
      <c r="X29" s="37">
        <f t="shared" ca="1" si="15"/>
        <v>0</v>
      </c>
      <c r="Y29" s="37">
        <f t="shared" si="16"/>
        <v>6341.2089728127266</v>
      </c>
      <c r="Z29" s="37">
        <f t="shared" ca="1" si="17"/>
        <v>12682.417945625453</v>
      </c>
      <c r="AA29" s="111">
        <f t="shared" ca="1" si="18"/>
        <v>2404388.5779043976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76</v>
      </c>
      <c r="E30" s="49">
        <f>HLOOKUP($B$6,'RetireUp Market Returns'!A:CT,(1+$B$7+C30),FALSE)</f>
        <v>1.9199999999999998E-2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2404388.5779043976</v>
      </c>
      <c r="K30" s="37">
        <f t="shared" ca="1" si="20"/>
        <v>46164.260695764431</v>
      </c>
      <c r="L30" s="37">
        <f t="shared" ca="1" si="21"/>
        <v>2450552.838600162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23.7</v>
      </c>
      <c r="N30" s="37">
        <f t="shared" ca="1" si="22"/>
        <v>101450.99484828682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2312701.7341149165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2312701.7341149165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77</v>
      </c>
      <c r="E31" s="49">
        <f>HLOOKUP($B$6,'RetireUp Market Returns'!A:CT,(1+$B$7+C31),FALSE)</f>
        <v>5.4199999999999998E-2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2312701.7341149165</v>
      </c>
      <c r="K31" s="37">
        <f t="shared" ca="1" si="20"/>
        <v>125348.43398902848</v>
      </c>
      <c r="L31" s="37">
        <f t="shared" ca="1" si="21"/>
        <v>2438050.168103945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22.9</v>
      </c>
      <c r="N31" s="37">
        <f t="shared" ca="1" si="22"/>
        <v>100991.34210108807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2296752.7860065685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2296752.7860065685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78</v>
      </c>
      <c r="E32" s="49">
        <f>HLOOKUP($B$6,'RetireUp Market Returns'!A:CT,(1+$B$7+C32),FALSE)</f>
        <v>0.1128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2296752.7860065685</v>
      </c>
      <c r="K32" s="37">
        <f t="shared" ca="1" si="20"/>
        <v>259073.71426154091</v>
      </c>
      <c r="L32" s="37">
        <f t="shared" ca="1" si="21"/>
        <v>2555826.5002681091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22</v>
      </c>
      <c r="N32" s="37">
        <f t="shared" ca="1" si="22"/>
        <v>104397.85390938948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2410996.6836182983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2410996.6836182983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79</v>
      </c>
      <c r="E33" s="49">
        <f>HLOOKUP($B$6,'RetireUp Market Returns'!A:CT,(1+$B$7+C33),FALSE)</f>
        <v>7.4200000000000002E-2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2410996.6836182983</v>
      </c>
      <c r="K33" s="37">
        <f t="shared" ca="1" si="20"/>
        <v>178895.95392447774</v>
      </c>
      <c r="L33" s="37">
        <f t="shared" ca="1" si="21"/>
        <v>2589892.6375427758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21.1</v>
      </c>
      <c r="N33" s="37">
        <f t="shared" ca="1" si="22"/>
        <v>114265.24566911366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2441442.0754767195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2441442.0754767195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80</v>
      </c>
      <c r="E34" s="49">
        <f>HLOOKUP($B$6,'RetireUp Market Returns'!A:CT,(1+$B$7+C34),FALSE)</f>
        <v>0.1183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2441442.0754767195</v>
      </c>
      <c r="K34" s="37">
        <f t="shared" ca="1" si="20"/>
        <v>288822.59752889595</v>
      </c>
      <c r="L34" s="37">
        <f t="shared" ca="1" si="21"/>
        <v>2730264.6730056154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20.2</v>
      </c>
      <c r="N34" s="37">
        <f t="shared" ca="1" si="22"/>
        <v>120863.46908300593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2578102.8468879075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2578102.8468879075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81</v>
      </c>
      <c r="E35" s="49">
        <f>HLOOKUP($B$6,'RetireUp Market Returns'!A:CT,(1+$B$7+C35),FALSE)</f>
        <v>8.1699999999999995E-2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2578102.8468879075</v>
      </c>
      <c r="K35" s="37">
        <f t="shared" ca="1" si="20"/>
        <v>210631.00259074202</v>
      </c>
      <c r="L35" s="37">
        <f t="shared" ca="1" si="21"/>
        <v>2788733.8494786494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19.399999999999999</v>
      </c>
      <c r="N35" s="37">
        <f t="shared" ca="1" si="22"/>
        <v>132891.89932411895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2632767.9777079988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2632767.9777079988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82</v>
      </c>
      <c r="E36" s="49">
        <f>HLOOKUP($B$6,'RetireUp Market Returns'!A:CT,(1+$B$7+C36),FALSE)</f>
        <v>0.1008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2632767.9777079988</v>
      </c>
      <c r="K36" s="37">
        <f t="shared" ca="1" si="20"/>
        <v>265383.01215296629</v>
      </c>
      <c r="L36" s="37">
        <f t="shared" ca="1" si="21"/>
        <v>2898150.9898609649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18.5</v>
      </c>
      <c r="N36" s="37">
        <f t="shared" ca="1" si="22"/>
        <v>142311.78257881076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2738285.9712960483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2738285.9712960483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83</v>
      </c>
      <c r="E37" s="49">
        <f>HLOOKUP($B$6,'RetireUp Market Returns'!A:CT,(1+$B$7+C37),FALSE)</f>
        <v>-1.24E-2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2738285.9712960483</v>
      </c>
      <c r="K37" s="37">
        <f t="shared" ca="1" si="20"/>
        <v>-33954.746044070998</v>
      </c>
      <c r="L37" s="37">
        <f t="shared" ca="1" si="21"/>
        <v>2704331.2252519773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17.7</v>
      </c>
      <c r="N37" s="37">
        <f t="shared" ca="1" si="22"/>
        <v>154705.42210712138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2540469.5812229379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2540469.5812229379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84</v>
      </c>
      <c r="E38" s="49">
        <f>HLOOKUP($B$6,'RetireUp Market Returns'!A:CT,(1+$B$7+C38),FALSE)</f>
        <v>0.17269999999999999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2540469.5812229379</v>
      </c>
      <c r="K38" s="37">
        <f t="shared" ca="1" si="20"/>
        <v>438739.09667720133</v>
      </c>
      <c r="L38" s="37">
        <f t="shared" ca="1" si="21"/>
        <v>2979208.6779001392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16.8</v>
      </c>
      <c r="N38" s="37">
        <f t="shared" ca="1" si="22"/>
        <v>151218.42745374629</v>
      </c>
      <c r="O38" s="37">
        <f t="shared" si="6"/>
        <v>167958.18512976554</v>
      </c>
      <c r="P38" s="37">
        <f t="shared" ca="1" si="7"/>
        <v>167958.18512976554</v>
      </c>
      <c r="Q38" s="37">
        <f t="shared" ca="1" si="8"/>
        <v>2811250.4927703738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2811250.4927703738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85</v>
      </c>
      <c r="E39" s="49">
        <f>HLOOKUP($B$6,'RetireUp Market Returns'!A:CT,(1+$B$7+C39),FALSE)</f>
        <v>1.7399999999999999E-2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2811250.4927703738</v>
      </c>
      <c r="K39" s="37">
        <f t="shared" ca="1" si="20"/>
        <v>48915.758574204498</v>
      </c>
      <c r="L39" s="37">
        <f t="shared" ca="1" si="21"/>
        <v>2860166.2513445783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16</v>
      </c>
      <c r="N39" s="37">
        <f t="shared" ca="1" si="22"/>
        <v>175703.15579814836</v>
      </c>
      <c r="O39" s="37">
        <f t="shared" si="6"/>
        <v>172157.13975800967</v>
      </c>
      <c r="P39" s="37">
        <f t="shared" ca="1" si="7"/>
        <v>175703.15579814836</v>
      </c>
      <c r="Q39" s="37">
        <f t="shared" ca="1" si="8"/>
        <v>2684463.09554643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2684463.09554643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86</v>
      </c>
      <c r="E40" s="49">
        <f>HLOOKUP($B$6,'RetireUp Market Returns'!A:CT,(1+$B$7+C40),FALSE)</f>
        <v>5.4199999999999998E-2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2684463.09554643</v>
      </c>
      <c r="K40" s="37">
        <f t="shared" ca="1" si="20"/>
        <v>145497.8997786165</v>
      </c>
      <c r="L40" s="37">
        <f t="shared" ca="1" si="21"/>
        <v>2829960.9953250466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15.2</v>
      </c>
      <c r="N40" s="37">
        <f t="shared" ca="1" si="22"/>
        <v>176609.4141806862</v>
      </c>
      <c r="O40" s="37">
        <f t="shared" si="6"/>
        <v>176461.06825195992</v>
      </c>
      <c r="P40" s="37">
        <f t="shared" ca="1" si="7"/>
        <v>176609.4141806862</v>
      </c>
      <c r="Q40" s="37">
        <f t="shared" ca="1" si="8"/>
        <v>2653351.5811443604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2653351.5811443604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87</v>
      </c>
      <c r="E41" s="49">
        <f>HLOOKUP($B$6,'RetireUp Market Returns'!A:CT,(1+$B$7+C41),FALSE)</f>
        <v>5.2499999999999998E-2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2653351.5811443604</v>
      </c>
      <c r="K41" s="37">
        <f t="shared" ca="1" si="20"/>
        <v>139300.9580100789</v>
      </c>
      <c r="L41" s="37">
        <f t="shared" ca="1" si="21"/>
        <v>2792652.5391544392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14.4</v>
      </c>
      <c r="N41" s="37">
        <f t="shared" ca="1" si="22"/>
        <v>184260.52646835835</v>
      </c>
      <c r="O41" s="37">
        <f t="shared" si="6"/>
        <v>180872.59495825888</v>
      </c>
      <c r="P41" s="37">
        <f t="shared" ca="1" si="7"/>
        <v>184260.52646835835</v>
      </c>
      <c r="Q41" s="37">
        <f t="shared" ca="1" si="8"/>
        <v>2608392.0126860808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2608392.0126860808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88</v>
      </c>
      <c r="E42" s="49">
        <f>HLOOKUP($B$6,'RetireUp Market Returns'!A:CT,(1+$B$7+C42),FALSE)</f>
        <v>-4.8000000000000001E-2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2608392.0126860808</v>
      </c>
      <c r="K42" s="37">
        <f t="shared" ca="1" si="20"/>
        <v>-125202.81660893188</v>
      </c>
      <c r="L42" s="37">
        <f t="shared" ca="1" si="21"/>
        <v>2483189.1960771489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13.7</v>
      </c>
      <c r="N42" s="37">
        <f t="shared" ca="1" si="22"/>
        <v>190393.57756832708</v>
      </c>
      <c r="O42" s="37">
        <f t="shared" si="6"/>
        <v>185394.40983221534</v>
      </c>
      <c r="P42" s="37">
        <f t="shared" ca="1" si="7"/>
        <v>190393.57756832708</v>
      </c>
      <c r="Q42" s="37">
        <f t="shared" ca="1" si="8"/>
        <v>2292795.6185088218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2292795.6185088218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89</v>
      </c>
      <c r="E43" s="49">
        <f>HLOOKUP($B$6,'RetireUp Market Returns'!A:CT,(1+$B$7+C43),FALSE)</f>
        <v>-3.8199999999999998E-2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2292795.6185088218</v>
      </c>
      <c r="K43" s="37">
        <f t="shared" ca="1" si="20"/>
        <v>-87584.792627036994</v>
      </c>
      <c r="L43" s="37">
        <f t="shared" ca="1" si="21"/>
        <v>2205210.8258817848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12.9</v>
      </c>
      <c r="N43" s="37">
        <f t="shared" ca="1" si="22"/>
        <v>177736.0944580482</v>
      </c>
      <c r="O43" s="37">
        <f t="shared" si="6"/>
        <v>190029.27007802069</v>
      </c>
      <c r="P43" s="37">
        <f t="shared" ca="1" si="7"/>
        <v>190029.27007802069</v>
      </c>
      <c r="Q43" s="37">
        <f t="shared" ca="1" si="8"/>
        <v>2015181.5558037641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2015181.5558037641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90</v>
      </c>
      <c r="E44" s="49">
        <f>HLOOKUP($B$6,'RetireUp Market Returns'!A:CT,(1+$B$7+C44),FALSE)</f>
        <v>3.1399999999999997E-2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2015181.5558037641</v>
      </c>
      <c r="K44" s="37">
        <f t="shared" ca="1" si="20"/>
        <v>63276.700852238188</v>
      </c>
      <c r="L44" s="37">
        <f t="shared" ca="1" si="21"/>
        <v>2078458.2566560023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12.2</v>
      </c>
      <c r="N44" s="37">
        <f t="shared" ca="1" si="22"/>
        <v>165178.81604948887</v>
      </c>
      <c r="O44" s="37">
        <f t="shared" si="6"/>
        <v>194780.00182997121</v>
      </c>
      <c r="P44" s="37">
        <f t="shared" ca="1" si="7"/>
        <v>194780.00182997121</v>
      </c>
      <c r="Q44" s="37">
        <f t="shared" ca="1" si="8"/>
        <v>1883678.2548260312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1883678.2548260312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7.2499999999999995E-2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1883678.2548260312</v>
      </c>
      <c r="K45" s="37">
        <f t="shared" ca="1" si="20"/>
        <v>136566.67347488724</v>
      </c>
      <c r="L45" s="37">
        <f t="shared" ca="1" si="21"/>
        <v>2020244.9283009183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2020244.9283009183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2020244.9283009183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-0.1482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2020244.9283009183</v>
      </c>
      <c r="K46" s="37">
        <f t="shared" ca="1" si="20"/>
        <v>-299400.29837419611</v>
      </c>
      <c r="L46" s="37">
        <f t="shared" ca="1" si="21"/>
        <v>1720844.6299267223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1720844.6299267223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1720844.6299267223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4.8800000000000003E-2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1720844.6299267223</v>
      </c>
      <c r="K47" s="37">
        <f t="shared" ca="1" si="20"/>
        <v>83977.217940424045</v>
      </c>
      <c r="L47" s="37">
        <f t="shared" ca="1" si="21"/>
        <v>1804821.8478671464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1804821.8478671464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1804821.8478671464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7.7999999999999996E-3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1804821.8478671464</v>
      </c>
      <c r="K48" s="37">
        <f t="shared" ca="1" si="20"/>
        <v>14077.610413363742</v>
      </c>
      <c r="L48" s="37">
        <f t="shared" ca="1" si="21"/>
        <v>1818899.45828051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1818899.45828051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1818899.45828051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0.17380000000000001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1818899.45828051</v>
      </c>
      <c r="K49" s="37">
        <f t="shared" ca="1" si="20"/>
        <v>316124.72584915266</v>
      </c>
      <c r="L49" s="37">
        <f t="shared" ca="1" si="21"/>
        <v>2135024.1841296628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2135024.1841296628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2135024.1841296628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0.1013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2135024.1841296628</v>
      </c>
      <c r="K50" s="37">
        <f t="shared" ca="1" si="20"/>
        <v>216277.94985233486</v>
      </c>
      <c r="L50" s="37">
        <f t="shared" ca="1" si="21"/>
        <v>2351302.1339819976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2351302.1339819976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2351302.1339819976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0.1187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2351302.1339819976</v>
      </c>
      <c r="K51" s="37">
        <f t="shared" ca="1" si="20"/>
        <v>279099.5633036631</v>
      </c>
      <c r="L51" s="37">
        <f t="shared" ca="1" si="21"/>
        <v>2630401.6972856605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2630401.6972856605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2630401.6972856605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5.1700000000000003E-2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2630401.6972856605</v>
      </c>
      <c r="K52" s="37">
        <f t="shared" ca="1" si="20"/>
        <v>135991.76774966865</v>
      </c>
      <c r="L52" s="37">
        <f t="shared" ca="1" si="21"/>
        <v>2766393.4650353291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2766393.4650353291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2766393.4650353291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6.6299999999999998E-2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2766393.4650353291</v>
      </c>
      <c r="K53" s="37">
        <f t="shared" ca="1" si="20"/>
        <v>183411.8867318423</v>
      </c>
      <c r="L53" s="37">
        <f t="shared" ca="1" si="21"/>
        <v>2949805.3517671712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2949805.3517671712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2949805.3517671712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-3.1E-2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2949805.3517671712</v>
      </c>
      <c r="K54" s="37">
        <f t="shared" ca="1" si="20"/>
        <v>-91443.965904782308</v>
      </c>
      <c r="L54" s="37">
        <f t="shared" ca="1" si="21"/>
        <v>2858361.3858623886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2858361.3858623886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2858361.3858623886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49" priority="1" operator="lessThan">
      <formula>0</formula>
    </cfRule>
  </conditionalFormatting>
  <dataValidations count="2">
    <dataValidation type="list" allowBlank="1" showInputMessage="1" showErrorMessage="1" sqref="E2" xr:uid="{8CA72214-507D-794A-A141-24C1E5319C51}">
      <formula1>"Qualified, Non-Qualified"</formula1>
    </dataValidation>
    <dataValidation type="list" allowBlank="1" showInputMessage="1" showErrorMessage="1" sqref="E5 H2" xr:uid="{142416D8-B079-264E-B3B2-62CFE35C02FE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01096F7-CE78-6747-8F2A-C0E51672245F}">
          <x14:formula1>
            <xm:f>Scenarios!A3:A100</xm:f>
          </x14:formula1>
          <xm:sqref>A14</xm:sqref>
        </x14:dataValidation>
        <x14:dataValidation type="list" allowBlank="1" showInputMessage="1" showErrorMessage="1" xr:uid="{50A0A670-CFE1-3148-9EE2-AAB85B32665F}">
          <x14:formula1>
            <xm:f>Tables!$B$20:$B$36</xm:f>
          </x14:formula1>
          <xm:sqref>E3:E4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C2A70-A2AA-0A43-8B24-258FC226E56C}">
  <sheetPr codeName="Sheet22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65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Maximum Allowable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403b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403b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Maximum Allowable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0.08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151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403b with Maximum Allowable / Maximum Allowable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65</v>
      </c>
      <c r="E17" s="49">
        <f>HLOOKUP($B$6,'RetireUp Market Returns'!A:CT,(1+$B$7+C17),FALSE)</f>
        <v>0.1459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291800</v>
      </c>
      <c r="L17" s="37">
        <f>J17+K17</f>
        <v>2291800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2291800</v>
      </c>
      <c r="R17" s="37">
        <f ca="1">IF($E$5="None",0,IF(D17&gt;=$B$3,0,IF($E$5="Monthly",MIN((($E$6+$E$8*(C17-1))*12),$E$9*12),IF($E$5="Annual",MIN((($E$6+$E$8*(C17-1))),$E$9),IF($E$5="% of Salary",MIN(($E$7+$E$10*(C17-1))*H17,$E$11*H17),IF($E$5="Maximum Allowable",T17+U17,0))))))</f>
        <v>30000</v>
      </c>
      <c r="S17" s="37">
        <f ca="1">IF($H$2="None",0,IF($N$3=1,0,IF(D17&gt;=$B$3,0,IF($H$2="Monthly",($H$3*12),IF($H$2="Annual",$H$3,IF($H$2="% of Salary",$H$4*H17,IF($H$2="Match",MIN($H$5*W17,$H$6*H17),IF($H$2="Maximum Allowable",V17,0))))))))</f>
        <v>43500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 ca="1">IF($N$3=1,0,$N$6*(1+$B$10)^(C17-1)-W17)</f>
        <v>43500</v>
      </c>
      <c r="W17" s="37">
        <f ca="1">MIN(R17,T17)</f>
        <v>22500</v>
      </c>
      <c r="X17" s="37">
        <f ca="1">MIN(U17,R17-W17)</f>
        <v>7500</v>
      </c>
      <c r="Y17" s="37">
        <f ca="1">MIN(S17,V17)</f>
        <v>43500</v>
      </c>
      <c r="Z17" s="37">
        <f ca="1">W17+X17+Y17</f>
        <v>73500</v>
      </c>
      <c r="AA17" s="111">
        <f ca="1">Q17+Z17</f>
        <v>2365300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66</v>
      </c>
      <c r="E18" s="49">
        <f>HLOOKUP($B$6,'RetireUp Market Returns'!A:CT,(1+$B$7+C18),FALSE)</f>
        <v>7.6700000000000004E-2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2365300</v>
      </c>
      <c r="K18" s="37">
        <f ca="1">J18*E18</f>
        <v>181418.51</v>
      </c>
      <c r="L18" s="37">
        <f ca="1">J18+K18</f>
        <v>2546718.5099999998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2546718.5099999998</v>
      </c>
      <c r="R18" s="37">
        <f t="shared" ref="R18:R54" ca="1" si="9">IF($E$5="None",0,IF(D18&gt;=$B$3,0,IF($E$5="Monthly",MIN((($E$6+$E$8*(C18-1))*12),$E$9*12),IF($E$5="Annual",MIN((($E$6+$E$8*(C18-1))),$E$9),IF($E$5="% of Salary",MIN(($E$7+$E$10*(C18-1))*H18,$E$11*H18),IF($E$5="Maximum Allowable",T18+U18,0))))))</f>
        <v>30749.999999999996</v>
      </c>
      <c r="S18" s="37">
        <f t="shared" ref="S18:S54" ca="1" si="10">IF($H$2="None",0,IF($N$3=1,0,IF(D18&gt;=$B$3,0,IF($H$2="Monthly",($H$3*12),IF($H$2="Annual",$H$3,IF($H$2="% of Salary",$H$4*H18,IF($H$2="Match",MIN($H$5*W18,$H$6*H18),IF($H$2="Maximum Allowable",V18,0))))))))</f>
        <v>44587.5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ca="1" si="13">IF($N$3=1,0,$N$6*(1+$B$10)^(C18-1)-W18)</f>
        <v>44587.5</v>
      </c>
      <c r="W18" s="37">
        <f t="shared" ref="W18:W54" ca="1" si="14">MIN(R18,T18)</f>
        <v>23062.499999999996</v>
      </c>
      <c r="X18" s="37">
        <f t="shared" ref="X18:X54" ca="1" si="15">MIN(U18,R18-W18)</f>
        <v>7687.4999999999991</v>
      </c>
      <c r="Y18" s="37">
        <f t="shared" ref="Y18:Y54" ca="1" si="16">MIN(S18,V18)</f>
        <v>44587.5</v>
      </c>
      <c r="Z18" s="37">
        <f t="shared" ref="Z18:Z54" ca="1" si="17">W18+X18+Y18</f>
        <v>75337.5</v>
      </c>
      <c r="AA18" s="111">
        <f t="shared" ref="AA18:AA54" ca="1" si="18">Q18+W18+X18+Y18</f>
        <v>2622056.0099999998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67</v>
      </c>
      <c r="E19" s="49">
        <f>HLOOKUP($B$6,'RetireUp Market Returns'!A:CT,(1+$B$7+C19),FALSE)</f>
        <v>3.4099999999999998E-2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2622056.0099999998</v>
      </c>
      <c r="K19" s="37">
        <f ca="1">J19*E19</f>
        <v>89412.109940999988</v>
      </c>
      <c r="L19" s="37">
        <f ca="1">J19+K19</f>
        <v>2711468.1199409999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2711468.1199409999</v>
      </c>
      <c r="R19" s="37">
        <f t="shared" ca="1" si="9"/>
        <v>31518.75</v>
      </c>
      <c r="S19" s="37">
        <f t="shared" ca="1" si="10"/>
        <v>45702.1875</v>
      </c>
      <c r="T19" s="37">
        <f t="shared" si="11"/>
        <v>23639.0625</v>
      </c>
      <c r="U19" s="37">
        <f t="shared" ca="1" si="12"/>
        <v>7879.6874999999991</v>
      </c>
      <c r="V19" s="37">
        <f t="shared" ca="1" si="13"/>
        <v>45702.1875</v>
      </c>
      <c r="W19" s="37">
        <f t="shared" ca="1" si="14"/>
        <v>23639.0625</v>
      </c>
      <c r="X19" s="37">
        <f t="shared" ca="1" si="15"/>
        <v>7879.6874999999991</v>
      </c>
      <c r="Y19" s="37">
        <f t="shared" ca="1" si="16"/>
        <v>45702.1875</v>
      </c>
      <c r="Z19" s="37">
        <f t="shared" ca="1" si="17"/>
        <v>77220.9375</v>
      </c>
      <c r="AA19" s="111">
        <f t="shared" ca="1" si="18"/>
        <v>2788689.0574409999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68</v>
      </c>
      <c r="E20" s="49">
        <f>HLOOKUP($B$6,'RetireUp Market Returns'!A:CT,(1+$B$7+C20),FALSE)</f>
        <v>0.17599999999999999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2788689.0574409999</v>
      </c>
      <c r="K20" s="37">
        <f ca="1">J20*E20</f>
        <v>490809.27410961594</v>
      </c>
      <c r="L20" s="37">
        <f ca="1">J20+K20</f>
        <v>3279498.3315506158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3279498.3315506158</v>
      </c>
      <c r="R20" s="37">
        <f t="shared" ca="1" si="9"/>
        <v>32306.718749999996</v>
      </c>
      <c r="S20" s="37">
        <f t="shared" ca="1" si="10"/>
        <v>46844.742187499985</v>
      </c>
      <c r="T20" s="37">
        <f t="shared" si="11"/>
        <v>24230.039062499996</v>
      </c>
      <c r="U20" s="37">
        <f t="shared" ca="1" si="12"/>
        <v>8076.6796874999991</v>
      </c>
      <c r="V20" s="37">
        <f t="shared" ca="1" si="13"/>
        <v>46844.742187499985</v>
      </c>
      <c r="W20" s="37">
        <f t="shared" ca="1" si="14"/>
        <v>24230.039062499996</v>
      </c>
      <c r="X20" s="37">
        <f t="shared" ca="1" si="15"/>
        <v>8076.6796874999991</v>
      </c>
      <c r="Y20" s="37">
        <f t="shared" ca="1" si="16"/>
        <v>46844.742187499985</v>
      </c>
      <c r="Z20" s="37">
        <f t="shared" ca="1" si="17"/>
        <v>79151.460937499985</v>
      </c>
      <c r="AA20" s="111">
        <f t="shared" ca="1" si="18"/>
        <v>3358649.7924881158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69</v>
      </c>
      <c r="E21" s="49">
        <f>HLOOKUP($B$6,'RetireUp Market Returns'!A:CT,(1+$B$7+C21),FALSE)</f>
        <v>0.1283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3358649.7924881158</v>
      </c>
      <c r="K21" s="37">
        <f ca="1">J21*E21</f>
        <v>430914.76837622526</v>
      </c>
      <c r="L21" s="37">
        <f ca="1">J21+K21</f>
        <v>3789564.560864341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3789564.560864341</v>
      </c>
      <c r="R21" s="37">
        <f t="shared" ca="1" si="9"/>
        <v>33114.386718749993</v>
      </c>
      <c r="S21" s="37">
        <f t="shared" ca="1" si="10"/>
        <v>48015.860742187491</v>
      </c>
      <c r="T21" s="37">
        <f t="shared" si="11"/>
        <v>24835.790039062496</v>
      </c>
      <c r="U21" s="37">
        <f t="shared" ca="1" si="12"/>
        <v>8278.5966796874982</v>
      </c>
      <c r="V21" s="37">
        <f t="shared" ca="1" si="13"/>
        <v>48015.860742187491</v>
      </c>
      <c r="W21" s="37">
        <f t="shared" ca="1" si="14"/>
        <v>24835.790039062496</v>
      </c>
      <c r="X21" s="37">
        <f t="shared" ca="1" si="15"/>
        <v>8278.5966796874964</v>
      </c>
      <c r="Y21" s="37">
        <f t="shared" ca="1" si="16"/>
        <v>48015.860742187491</v>
      </c>
      <c r="Z21" s="37">
        <f t="shared" ca="1" si="17"/>
        <v>81130.247460937477</v>
      </c>
      <c r="AA21" s="111">
        <f t="shared" ca="1" si="18"/>
        <v>3870694.8083252786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70</v>
      </c>
      <c r="E22" s="49">
        <f>HLOOKUP($B$6,'RetireUp Market Returns'!A:CT,(1+$B$7+C22),FALSE)</f>
        <v>0.1308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3870694.8083252786</v>
      </c>
      <c r="K22" s="37">
        <f t="shared" ref="K22:K54" ca="1" si="20">J22*E22</f>
        <v>506286.88092894643</v>
      </c>
      <c r="L22" s="37">
        <f t="shared" ref="L22:L54" ca="1" si="21">J22+K22</f>
        <v>4376981.6892542252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4376981.6892542252</v>
      </c>
      <c r="R22" s="37">
        <f t="shared" ca="1" si="9"/>
        <v>33942.24638671874</v>
      </c>
      <c r="S22" s="37">
        <f t="shared" ca="1" si="10"/>
        <v>49216.257260742175</v>
      </c>
      <c r="T22" s="37">
        <f t="shared" si="11"/>
        <v>25456.684790039053</v>
      </c>
      <c r="U22" s="37">
        <f t="shared" ca="1" si="12"/>
        <v>8485.561596679685</v>
      </c>
      <c r="V22" s="37">
        <f t="shared" ca="1" si="13"/>
        <v>49216.257260742175</v>
      </c>
      <c r="W22" s="37">
        <f t="shared" ca="1" si="14"/>
        <v>25456.684790039053</v>
      </c>
      <c r="X22" s="37">
        <f t="shared" ca="1" si="15"/>
        <v>8485.561596679685</v>
      </c>
      <c r="Y22" s="37">
        <f t="shared" ca="1" si="16"/>
        <v>49216.257260742175</v>
      </c>
      <c r="Z22" s="37">
        <f t="shared" ca="1" si="17"/>
        <v>83158.503647460922</v>
      </c>
      <c r="AA22" s="111">
        <f t="shared" ca="1" si="18"/>
        <v>4460140.1929016868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71</v>
      </c>
      <c r="E23" s="49">
        <f>HLOOKUP($B$6,'RetireUp Market Returns'!A:CT,(1+$B$7+C23),FALSE)</f>
        <v>0.1613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4460140.1929016868</v>
      </c>
      <c r="K23" s="37">
        <f t="shared" ca="1" si="20"/>
        <v>719420.6131150421</v>
      </c>
      <c r="L23" s="37">
        <f t="shared" ca="1" si="21"/>
        <v>5179560.8060167292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5179560.8060167292</v>
      </c>
      <c r="R23" s="37">
        <f t="shared" ca="1" si="9"/>
        <v>34790.802546386709</v>
      </c>
      <c r="S23" s="37">
        <f t="shared" ca="1" si="10"/>
        <v>50446.663692260729</v>
      </c>
      <c r="T23" s="37">
        <f t="shared" si="11"/>
        <v>26093.101909790028</v>
      </c>
      <c r="U23" s="37">
        <f t="shared" ca="1" si="12"/>
        <v>8697.7006365966772</v>
      </c>
      <c r="V23" s="37">
        <f t="shared" ca="1" si="13"/>
        <v>50446.663692260729</v>
      </c>
      <c r="W23" s="37">
        <f t="shared" ca="1" si="14"/>
        <v>26093.101909790028</v>
      </c>
      <c r="X23" s="37">
        <f t="shared" ca="1" si="15"/>
        <v>8697.7006365966772</v>
      </c>
      <c r="Y23" s="37">
        <f t="shared" ca="1" si="16"/>
        <v>50446.663692260729</v>
      </c>
      <c r="Z23" s="37">
        <f t="shared" ca="1" si="17"/>
        <v>85237.466238647437</v>
      </c>
      <c r="AA23" s="111">
        <f t="shared" ca="1" si="18"/>
        <v>5264798.2722553769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72</v>
      </c>
      <c r="E24" s="49">
        <f>HLOOKUP($B$6,'RetireUp Market Returns'!A:CT,(1+$B$7+C24),FALSE)</f>
        <v>-7.8700000000000006E-2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5264798.2722553769</v>
      </c>
      <c r="K24" s="37">
        <f t="shared" ca="1" si="20"/>
        <v>-414339.62402649818</v>
      </c>
      <c r="L24" s="37">
        <f t="shared" ca="1" si="21"/>
        <v>4850458.6482288791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4850458.6482288791</v>
      </c>
      <c r="R24" s="37">
        <f t="shared" ca="1" si="9"/>
        <v>35660.572610046373</v>
      </c>
      <c r="S24" s="37">
        <f t="shared" ca="1" si="10"/>
        <v>51707.830284567237</v>
      </c>
      <c r="T24" s="37">
        <f t="shared" si="11"/>
        <v>26745.429457534781</v>
      </c>
      <c r="U24" s="37">
        <f t="shared" ca="1" si="12"/>
        <v>8915.1431525115931</v>
      </c>
      <c r="V24" s="37">
        <f t="shared" ca="1" si="13"/>
        <v>51707.830284567237</v>
      </c>
      <c r="W24" s="37">
        <f t="shared" ca="1" si="14"/>
        <v>26745.429457534781</v>
      </c>
      <c r="X24" s="37">
        <f t="shared" ca="1" si="15"/>
        <v>8915.1431525115913</v>
      </c>
      <c r="Y24" s="37">
        <f t="shared" ca="1" si="16"/>
        <v>51707.830284567237</v>
      </c>
      <c r="Z24" s="37">
        <f t="shared" ca="1" si="17"/>
        <v>87368.40289461361</v>
      </c>
      <c r="AA24" s="111">
        <f t="shared" ca="1" si="18"/>
        <v>4937827.0511234934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73</v>
      </c>
      <c r="E25" s="49">
        <f>HLOOKUP($B$6,'RetireUp Market Returns'!A:CT,(1+$B$7+C25),FALSE)</f>
        <v>1.9599999999999999E-2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4937827.0511234934</v>
      </c>
      <c r="K25" s="37">
        <f t="shared" ca="1" si="20"/>
        <v>96781.410202020474</v>
      </c>
      <c r="L25" s="37">
        <f t="shared" ca="1" si="21"/>
        <v>5034608.4613255141</v>
      </c>
      <c r="M25" s="34">
        <f ca="1">IF(D25="-","-",IF($F$4="Roth","-",IF($E$3="Health Savings Account","-",IF(AND(A25=2033,D25=74),VLOOKUP(D25,Tables!G:H,2,FALSE),IF(AND(A25&gt;2032,D25&lt;75),"-",IF(D25&lt;73,"-",VLOOKUP(D25,Tables!G:H,2,FALSE)))))))</f>
        <v>26.5</v>
      </c>
      <c r="N25" s="37">
        <f t="shared" ca="1" si="22"/>
        <v>186333.09626881106</v>
      </c>
      <c r="O25" s="37">
        <f t="shared" si="6"/>
        <v>0</v>
      </c>
      <c r="P25" s="37">
        <f t="shared" ca="1" si="7"/>
        <v>186333.09626881106</v>
      </c>
      <c r="Q25" s="37">
        <f t="shared" ca="1" si="8"/>
        <v>4848275.3650567029</v>
      </c>
      <c r="R25" s="37">
        <f t="shared" ca="1" si="9"/>
        <v>36552.086925297532</v>
      </c>
      <c r="S25" s="37">
        <f t="shared" ca="1" si="10"/>
        <v>53000.526041681427</v>
      </c>
      <c r="T25" s="37">
        <f t="shared" si="11"/>
        <v>27414.065193973147</v>
      </c>
      <c r="U25" s="37">
        <f t="shared" ca="1" si="12"/>
        <v>9138.0217313243829</v>
      </c>
      <c r="V25" s="37">
        <f t="shared" ca="1" si="13"/>
        <v>53000.526041681427</v>
      </c>
      <c r="W25" s="37">
        <f t="shared" ca="1" si="14"/>
        <v>27414.065193973147</v>
      </c>
      <c r="X25" s="37">
        <f t="shared" ca="1" si="15"/>
        <v>9138.0217313243829</v>
      </c>
      <c r="Y25" s="37">
        <f t="shared" ca="1" si="16"/>
        <v>53000.526041681427</v>
      </c>
      <c r="Z25" s="37">
        <f t="shared" ca="1" si="17"/>
        <v>89552.612966978952</v>
      </c>
      <c r="AA25" s="111">
        <f t="shared" ca="1" si="18"/>
        <v>4937827.9780236827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74</v>
      </c>
      <c r="E26" s="49">
        <f>HLOOKUP($B$6,'RetireUp Market Returns'!A:CT,(1+$B$7+C26),FALSE)</f>
        <v>0.10249999999999999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4937827.9780236827</v>
      </c>
      <c r="K26" s="37">
        <f t="shared" ca="1" si="20"/>
        <v>506127.36774742743</v>
      </c>
      <c r="L26" s="37">
        <f t="shared" ca="1" si="21"/>
        <v>5443955.3457711097</v>
      </c>
      <c r="M26" s="34">
        <f ca="1">IF(D26="-","-",IF($F$4="Roth","-",IF($E$3="Health Savings Account","-",IF(AND(A26=2033,D26=74),VLOOKUP(D26,Tables!G:H,2,FALSE),IF(AND(A26&gt;2032,D26&lt;75),"-",IF(D26&lt;73,"-",VLOOKUP(D26,Tables!G:H,2,FALSE)))))))</f>
        <v>25.5</v>
      </c>
      <c r="N26" s="37">
        <f t="shared" ca="1" si="22"/>
        <v>193640.31286367384</v>
      </c>
      <c r="O26" s="37">
        <f t="shared" si="6"/>
        <v>0</v>
      </c>
      <c r="P26" s="37">
        <f t="shared" ca="1" si="7"/>
        <v>193640.31286367384</v>
      </c>
      <c r="Q26" s="37">
        <f t="shared" ca="1" si="8"/>
        <v>5250315.0329074357</v>
      </c>
      <c r="R26" s="37">
        <f t="shared" ca="1" si="9"/>
        <v>37465.889098429965</v>
      </c>
      <c r="S26" s="37">
        <f t="shared" ca="1" si="10"/>
        <v>54325.539192723438</v>
      </c>
      <c r="T26" s="37">
        <f t="shared" si="11"/>
        <v>28099.416823822474</v>
      </c>
      <c r="U26" s="37">
        <f t="shared" ca="1" si="12"/>
        <v>9366.4722746074913</v>
      </c>
      <c r="V26" s="37">
        <f t="shared" ca="1" si="13"/>
        <v>54325.539192723438</v>
      </c>
      <c r="W26" s="37">
        <f t="shared" ca="1" si="14"/>
        <v>28099.416823822474</v>
      </c>
      <c r="X26" s="37">
        <f t="shared" ca="1" si="15"/>
        <v>9366.4722746074913</v>
      </c>
      <c r="Y26" s="37">
        <f t="shared" ca="1" si="16"/>
        <v>54325.539192723438</v>
      </c>
      <c r="Z26" s="37">
        <f t="shared" ca="1" si="17"/>
        <v>91791.428291153396</v>
      </c>
      <c r="AA26" s="111">
        <f t="shared" ca="1" si="18"/>
        <v>5342106.4611985879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75</v>
      </c>
      <c r="E27" s="49">
        <f>HLOOKUP($B$6,'RetireUp Market Returns'!A:CT,(1+$B$7+C27),FALSE)</f>
        <v>0.17130000000000001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5342106.4611985879</v>
      </c>
      <c r="K27" s="37">
        <f t="shared" ca="1" si="20"/>
        <v>915102.83680331812</v>
      </c>
      <c r="L27" s="37">
        <f t="shared" ca="1" si="21"/>
        <v>6257209.2980019059</v>
      </c>
      <c r="M27" s="34">
        <f ca="1">IF(D27="-","-",IF($F$4="Roth","-",IF($E$3="Health Savings Account","-",IF(AND(A27=2033,D27=74),VLOOKUP(D27,Tables!G:H,2,FALSE),IF(AND(A27&gt;2032,D27&lt;75),"-",IF(D27&lt;73,"-",VLOOKUP(D27,Tables!G:H,2,FALSE)))))))</f>
        <v>24.6</v>
      </c>
      <c r="N27" s="37">
        <f t="shared" ca="1" si="22"/>
        <v>217158.79923571495</v>
      </c>
      <c r="O27" s="37">
        <f t="shared" si="6"/>
        <v>0</v>
      </c>
      <c r="P27" s="37">
        <f t="shared" ca="1" si="7"/>
        <v>217158.79923571495</v>
      </c>
      <c r="Q27" s="37">
        <f t="shared" ca="1" si="8"/>
        <v>6040050.4987661913</v>
      </c>
      <c r="R27" s="37">
        <f t="shared" ca="1" si="9"/>
        <v>38402.536325890709</v>
      </c>
      <c r="S27" s="37">
        <f t="shared" ca="1" si="10"/>
        <v>55683.67767254154</v>
      </c>
      <c r="T27" s="37">
        <f t="shared" si="11"/>
        <v>28801.902244418034</v>
      </c>
      <c r="U27" s="37">
        <f t="shared" ca="1" si="12"/>
        <v>9600.6340814726773</v>
      </c>
      <c r="V27" s="37">
        <f t="shared" ca="1" si="13"/>
        <v>55683.67767254154</v>
      </c>
      <c r="W27" s="37">
        <f t="shared" ca="1" si="14"/>
        <v>28801.902244418034</v>
      </c>
      <c r="X27" s="37">
        <f t="shared" ca="1" si="15"/>
        <v>9600.6340814726755</v>
      </c>
      <c r="Y27" s="37">
        <f t="shared" ca="1" si="16"/>
        <v>55683.67767254154</v>
      </c>
      <c r="Z27" s="37">
        <f t="shared" ca="1" si="17"/>
        <v>94086.213998432242</v>
      </c>
      <c r="AA27" s="111">
        <f t="shared" ca="1" si="18"/>
        <v>6134136.7127646236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76</v>
      </c>
      <c r="E28" s="49">
        <f>HLOOKUP($B$6,'RetireUp Market Returns'!A:CT,(1+$B$7+C28),FALSE)</f>
        <v>0.1041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6134136.7127646236</v>
      </c>
      <c r="K28" s="37">
        <f t="shared" ca="1" si="20"/>
        <v>638563.63179879729</v>
      </c>
      <c r="L28" s="37">
        <f t="shared" ca="1" si="21"/>
        <v>6772700.3445634209</v>
      </c>
      <c r="M28" s="34">
        <f ca="1">IF(D28="-","-",IF($F$4="Roth","-",IF($E$3="Health Savings Account","-",IF(AND(A28=2033,D28=74),VLOOKUP(D28,Tables!G:H,2,FALSE),IF(AND(A28&gt;2032,D28&lt;75),"-",IF(D28&lt;73,"-",VLOOKUP(D28,Tables!G:H,2,FALSE)))))))</f>
        <v>23.7</v>
      </c>
      <c r="N28" s="37">
        <f t="shared" ca="1" si="22"/>
        <v>258824.33387192505</v>
      </c>
      <c r="O28" s="37">
        <f t="shared" si="6"/>
        <v>131208.66578012661</v>
      </c>
      <c r="P28" s="37">
        <f t="shared" ca="1" si="7"/>
        <v>258824.33387192505</v>
      </c>
      <c r="Q28" s="37">
        <f t="shared" ca="1" si="8"/>
        <v>6513876.0106914956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6513876.0106914956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77</v>
      </c>
      <c r="E29" s="49">
        <f>HLOOKUP($B$6,'RetireUp Market Returns'!A:CT,(1+$B$7+C29),FALSE)</f>
        <v>0.128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6513876.0106914956</v>
      </c>
      <c r="K29" s="37">
        <f t="shared" ca="1" si="20"/>
        <v>833776.12936851149</v>
      </c>
      <c r="L29" s="37">
        <f t="shared" ca="1" si="21"/>
        <v>7347652.1400600076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22.9</v>
      </c>
      <c r="N29" s="37">
        <f t="shared" ca="1" si="22"/>
        <v>284448.73409133172</v>
      </c>
      <c r="O29" s="37">
        <f t="shared" si="6"/>
        <v>134488.88242462976</v>
      </c>
      <c r="P29" s="37">
        <f t="shared" ca="1" si="7"/>
        <v>284448.73409133172</v>
      </c>
      <c r="Q29" s="37">
        <f t="shared" ca="1" si="8"/>
        <v>7063203.4059686754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7063203.4059686754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78</v>
      </c>
      <c r="E30" s="49">
        <f>HLOOKUP($B$6,'RetireUp Market Returns'!A:CT,(1+$B$7+C30),FALSE)</f>
        <v>4.9700000000000001E-2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7063203.4059686754</v>
      </c>
      <c r="K30" s="37">
        <f t="shared" ca="1" si="20"/>
        <v>351041.20927664317</v>
      </c>
      <c r="L30" s="37">
        <f t="shared" ca="1" si="21"/>
        <v>7414244.615245319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22</v>
      </c>
      <c r="N30" s="37">
        <f t="shared" ca="1" si="22"/>
        <v>321054.70027130342</v>
      </c>
      <c r="O30" s="37">
        <f t="shared" si="6"/>
        <v>137851.10448524548</v>
      </c>
      <c r="P30" s="37">
        <f t="shared" ca="1" si="7"/>
        <v>321054.70027130342</v>
      </c>
      <c r="Q30" s="37">
        <f t="shared" ca="1" si="8"/>
        <v>7093189.9149740152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7093189.9149740152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79</v>
      </c>
      <c r="E31" s="49">
        <f>HLOOKUP($B$6,'RetireUp Market Returns'!A:CT,(1+$B$7+C31),FALSE)</f>
        <v>9.01E-2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7093189.9149740152</v>
      </c>
      <c r="K31" s="37">
        <f t="shared" ca="1" si="20"/>
        <v>639096.41133915877</v>
      </c>
      <c r="L31" s="37">
        <f t="shared" ca="1" si="21"/>
        <v>7732286.3263131743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21.1</v>
      </c>
      <c r="N31" s="37">
        <f t="shared" ca="1" si="22"/>
        <v>336170.13815042726</v>
      </c>
      <c r="O31" s="37">
        <f t="shared" si="6"/>
        <v>141297.3820973766</v>
      </c>
      <c r="P31" s="37">
        <f t="shared" ca="1" si="7"/>
        <v>336170.13815042726</v>
      </c>
      <c r="Q31" s="37">
        <f t="shared" ca="1" si="8"/>
        <v>7396116.1881627468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7396116.1881627468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80</v>
      </c>
      <c r="E32" s="49">
        <f>HLOOKUP($B$6,'RetireUp Market Returns'!A:CT,(1+$B$7+C32),FALSE)</f>
        <v>4.3499999999999997E-2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7396116.1881627468</v>
      </c>
      <c r="K32" s="37">
        <f t="shared" ca="1" si="20"/>
        <v>321731.05418507947</v>
      </c>
      <c r="L32" s="37">
        <f t="shared" ca="1" si="21"/>
        <v>7717847.2423478262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20.2</v>
      </c>
      <c r="N32" s="37">
        <f t="shared" ca="1" si="22"/>
        <v>366144.36575063103</v>
      </c>
      <c r="O32" s="37">
        <f t="shared" si="6"/>
        <v>144829.81664981105</v>
      </c>
      <c r="P32" s="37">
        <f t="shared" ca="1" si="7"/>
        <v>366144.36575063103</v>
      </c>
      <c r="Q32" s="37">
        <f t="shared" ca="1" si="8"/>
        <v>7351702.8765971949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7351702.8765971949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81</v>
      </c>
      <c r="E33" s="49">
        <f>HLOOKUP($B$6,'RetireUp Market Returns'!A:CT,(1+$B$7+C33),FALSE)</f>
        <v>0.2636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7351702.8765971949</v>
      </c>
      <c r="K33" s="37">
        <f t="shared" ca="1" si="20"/>
        <v>1937908.8782710205</v>
      </c>
      <c r="L33" s="37">
        <f t="shared" ca="1" si="21"/>
        <v>9289611.7548682149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19.399999999999999</v>
      </c>
      <c r="N33" s="37">
        <f t="shared" ca="1" si="22"/>
        <v>378953.75652562862</v>
      </c>
      <c r="O33" s="37">
        <f t="shared" si="6"/>
        <v>148450.5620660563</v>
      </c>
      <c r="P33" s="37">
        <f t="shared" ca="1" si="7"/>
        <v>378953.75652562862</v>
      </c>
      <c r="Q33" s="37">
        <f t="shared" ca="1" si="8"/>
        <v>8910657.9983425867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8910657.9983425867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82</v>
      </c>
      <c r="E34" s="49">
        <f>HLOOKUP($B$6,'RetireUp Market Returns'!A:CT,(1+$B$7+C34),FALSE)</f>
        <v>-0.108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8910657.9983425867</v>
      </c>
      <c r="K34" s="37">
        <f t="shared" ca="1" si="20"/>
        <v>-962351.06382099935</v>
      </c>
      <c r="L34" s="37">
        <f t="shared" ca="1" si="21"/>
        <v>7948306.9345215876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18.5</v>
      </c>
      <c r="N34" s="37">
        <f t="shared" ca="1" si="22"/>
        <v>481657.18909959926</v>
      </c>
      <c r="O34" s="37">
        <f t="shared" si="6"/>
        <v>152161.82611770771</v>
      </c>
      <c r="P34" s="37">
        <f t="shared" ca="1" si="7"/>
        <v>481657.18909959926</v>
      </c>
      <c r="Q34" s="37">
        <f t="shared" ca="1" si="8"/>
        <v>7466649.745421988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7466649.745421988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83</v>
      </c>
      <c r="E35" s="49">
        <f>HLOOKUP($B$6,'RetireUp Market Returns'!A:CT,(1+$B$7+C35),FALSE)</f>
        <v>0.21240000000000001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7466649.745421988</v>
      </c>
      <c r="K35" s="37">
        <f t="shared" ca="1" si="20"/>
        <v>1585916.4059276304</v>
      </c>
      <c r="L35" s="37">
        <f t="shared" ca="1" si="21"/>
        <v>9052566.151349619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17.7</v>
      </c>
      <c r="N35" s="37">
        <f t="shared" ca="1" si="22"/>
        <v>421844.61838542309</v>
      </c>
      <c r="O35" s="37">
        <f t="shared" si="6"/>
        <v>155965.87177065041</v>
      </c>
      <c r="P35" s="37">
        <f t="shared" ca="1" si="7"/>
        <v>421844.61838542309</v>
      </c>
      <c r="Q35" s="37">
        <f t="shared" ca="1" si="8"/>
        <v>8630721.5329641961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8630721.5329641961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84</v>
      </c>
      <c r="E36" s="49">
        <f>HLOOKUP($B$6,'RetireUp Market Returns'!A:CT,(1+$B$7+C36),FALSE)</f>
        <v>7.3300000000000004E-2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8630721.5329641961</v>
      </c>
      <c r="K36" s="37">
        <f t="shared" ca="1" si="20"/>
        <v>632631.88836627558</v>
      </c>
      <c r="L36" s="37">
        <f t="shared" ca="1" si="21"/>
        <v>9263353.4213304725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16.8</v>
      </c>
      <c r="N36" s="37">
        <f t="shared" ca="1" si="22"/>
        <v>513733.4245812021</v>
      </c>
      <c r="O36" s="37">
        <f t="shared" si="6"/>
        <v>159865.01856491665</v>
      </c>
      <c r="P36" s="37">
        <f t="shared" ca="1" si="7"/>
        <v>513733.4245812021</v>
      </c>
      <c r="Q36" s="37">
        <f t="shared" ca="1" si="8"/>
        <v>8749619.9967492707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8749619.9967492707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85</v>
      </c>
      <c r="E37" s="49">
        <f>HLOOKUP($B$6,'RetireUp Market Returns'!A:CT,(1+$B$7+C37),FALSE)</f>
        <v>0.1447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8749619.9967492707</v>
      </c>
      <c r="K37" s="37">
        <f t="shared" ca="1" si="20"/>
        <v>1266070.0135296194</v>
      </c>
      <c r="L37" s="37">
        <f t="shared" ca="1" si="21"/>
        <v>10015690.01027889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16</v>
      </c>
      <c r="N37" s="37">
        <f t="shared" ca="1" si="22"/>
        <v>546851.24979682942</v>
      </c>
      <c r="O37" s="37">
        <f t="shared" si="6"/>
        <v>163861.64402903954</v>
      </c>
      <c r="P37" s="37">
        <f t="shared" ca="1" si="7"/>
        <v>546851.24979682942</v>
      </c>
      <c r="Q37" s="37">
        <f t="shared" ca="1" si="8"/>
        <v>9468838.7604820598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9468838.7604820598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86</v>
      </c>
      <c r="E38" s="49">
        <f>HLOOKUP($B$6,'RetireUp Market Returns'!A:CT,(1+$B$7+C38),FALSE)</f>
        <v>0.1084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9468838.7604820598</v>
      </c>
      <c r="K38" s="37">
        <f t="shared" ca="1" si="20"/>
        <v>1026422.1216362553</v>
      </c>
      <c r="L38" s="37">
        <f t="shared" ca="1" si="21"/>
        <v>10495260.882118315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15.2</v>
      </c>
      <c r="N38" s="37">
        <f t="shared" ca="1" si="22"/>
        <v>622949.91845276707</v>
      </c>
      <c r="O38" s="37">
        <f t="shared" si="6"/>
        <v>167958.18512976554</v>
      </c>
      <c r="P38" s="37">
        <f t="shared" ca="1" si="7"/>
        <v>622949.91845276707</v>
      </c>
      <c r="Q38" s="37">
        <f t="shared" ca="1" si="8"/>
        <v>9872310.9636655468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9872310.9636655468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87</v>
      </c>
      <c r="E39" s="49">
        <f>HLOOKUP($B$6,'RetireUp Market Returns'!A:CT,(1+$B$7+C39),FALSE)</f>
        <v>8.5300000000000001E-2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9872310.9636655468</v>
      </c>
      <c r="K39" s="37">
        <f t="shared" ca="1" si="20"/>
        <v>842108.12520067114</v>
      </c>
      <c r="L39" s="37">
        <f t="shared" ca="1" si="21"/>
        <v>10714419.088866219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14.4</v>
      </c>
      <c r="N39" s="37">
        <f t="shared" ca="1" si="22"/>
        <v>685577.1502545519</v>
      </c>
      <c r="O39" s="37">
        <f t="shared" si="6"/>
        <v>172157.13975800967</v>
      </c>
      <c r="P39" s="37">
        <f t="shared" ca="1" si="7"/>
        <v>685577.1502545519</v>
      </c>
      <c r="Q39" s="37">
        <f t="shared" ca="1" si="8"/>
        <v>10028841.938611668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10028841.938611668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88</v>
      </c>
      <c r="E40" s="49">
        <f>HLOOKUP($B$6,'RetireUp Market Returns'!A:CT,(1+$B$7+C40),FALSE)</f>
        <v>0.1187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10028841.938611668</v>
      </c>
      <c r="K40" s="37">
        <f t="shared" ca="1" si="20"/>
        <v>1190423.538113205</v>
      </c>
      <c r="L40" s="37">
        <f t="shared" ca="1" si="21"/>
        <v>11219265.476724872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13.7</v>
      </c>
      <c r="N40" s="37">
        <f t="shared" ca="1" si="22"/>
        <v>732032.25829282252</v>
      </c>
      <c r="O40" s="37">
        <f t="shared" si="6"/>
        <v>176461.06825195992</v>
      </c>
      <c r="P40" s="37">
        <f t="shared" ca="1" si="7"/>
        <v>732032.25829282252</v>
      </c>
      <c r="Q40" s="37">
        <f t="shared" ca="1" si="8"/>
        <v>10487233.21843205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10487233.21843205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89</v>
      </c>
      <c r="E41" s="49">
        <f>HLOOKUP($B$6,'RetireUp Market Returns'!A:CT,(1+$B$7+C41),FALSE)</f>
        <v>0.104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10487233.21843205</v>
      </c>
      <c r="K41" s="37">
        <f t="shared" ca="1" si="20"/>
        <v>1090672.2547169332</v>
      </c>
      <c r="L41" s="37">
        <f t="shared" ca="1" si="21"/>
        <v>11577905.473148983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12.9</v>
      </c>
      <c r="N41" s="37">
        <f t="shared" ca="1" si="22"/>
        <v>812963.8153823294</v>
      </c>
      <c r="O41" s="37">
        <f t="shared" si="6"/>
        <v>180872.59495825888</v>
      </c>
      <c r="P41" s="37">
        <f t="shared" ca="1" si="7"/>
        <v>812963.8153823294</v>
      </c>
      <c r="Q41" s="37">
        <f t="shared" ca="1" si="8"/>
        <v>10764941.657766653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10764941.657766653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90</v>
      </c>
      <c r="E42" s="49">
        <f>HLOOKUP($B$6,'RetireUp Market Returns'!A:CT,(1+$B$7+C42),FALSE)</f>
        <v>-5.6000000000000001E-2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10764941.657766653</v>
      </c>
      <c r="K42" s="37">
        <f t="shared" ca="1" si="20"/>
        <v>-602836.73283493263</v>
      </c>
      <c r="L42" s="37">
        <f t="shared" ca="1" si="21"/>
        <v>10162104.92493172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12.2</v>
      </c>
      <c r="N42" s="37">
        <f t="shared" ca="1" si="22"/>
        <v>882372.26703005354</v>
      </c>
      <c r="O42" s="37">
        <f t="shared" si="6"/>
        <v>185394.40983221534</v>
      </c>
      <c r="P42" s="37">
        <f t="shared" ca="1" si="7"/>
        <v>882372.26703005354</v>
      </c>
      <c r="Q42" s="37">
        <f t="shared" ca="1" si="8"/>
        <v>9279732.6579016671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9279732.6579016671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 t="str">
        <f t="shared" si="3"/>
        <v>-</v>
      </c>
      <c r="E43" s="49">
        <f>HLOOKUP($B$6,'RetireUp Market Returns'!A:CT,(1+$B$7+C43),FALSE)</f>
        <v>0.128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9279732.6579016671</v>
      </c>
      <c r="K43" s="37">
        <f t="shared" ca="1" si="20"/>
        <v>1187805.7802114135</v>
      </c>
      <c r="L43" s="37">
        <f t="shared" ca="1" si="21"/>
        <v>10467538.43811308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0</v>
      </c>
      <c r="P43" s="37">
        <f t="shared" si="7"/>
        <v>0</v>
      </c>
      <c r="Q43" s="37">
        <f t="shared" ca="1" si="8"/>
        <v>10467538.43811308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10467538.43811308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 t="str">
        <f t="shared" si="3"/>
        <v>-</v>
      </c>
      <c r="E44" s="49">
        <f>HLOOKUP($B$6,'RetireUp Market Returns'!A:CT,(1+$B$7+C44),FALSE)</f>
        <v>8.6699999999999999E-2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10467538.43811308</v>
      </c>
      <c r="K44" s="37">
        <f t="shared" ca="1" si="20"/>
        <v>907535.58258440404</v>
      </c>
      <c r="L44" s="37">
        <f t="shared" ca="1" si="21"/>
        <v>11375074.020697484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0</v>
      </c>
      <c r="P44" s="37">
        <f t="shared" si="7"/>
        <v>0</v>
      </c>
      <c r="Q44" s="37">
        <f t="shared" ca="1" si="8"/>
        <v>11375074.020697484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11375074.020697484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0.1265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11375074.020697484</v>
      </c>
      <c r="K45" s="37">
        <f t="shared" ca="1" si="20"/>
        <v>1438946.8636182316</v>
      </c>
      <c r="L45" s="37">
        <f t="shared" ca="1" si="21"/>
        <v>12814020.884315716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12814020.884315716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12814020.884315716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6.0299999999999999E-2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12814020.884315716</v>
      </c>
      <c r="K46" s="37">
        <f t="shared" ca="1" si="20"/>
        <v>772685.45932423766</v>
      </c>
      <c r="L46" s="37">
        <f t="shared" ca="1" si="21"/>
        <v>13586706.343639953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13586706.343639953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13586706.343639953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0.14710000000000001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13586706.343639953</v>
      </c>
      <c r="K47" s="37">
        <f t="shared" ca="1" si="20"/>
        <v>1998604.5031494373</v>
      </c>
      <c r="L47" s="37">
        <f t="shared" ca="1" si="21"/>
        <v>15585310.84678939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15585310.84678939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15585310.84678939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5.3900000000000003E-2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15585310.84678939</v>
      </c>
      <c r="K48" s="37">
        <f t="shared" ca="1" si="20"/>
        <v>840048.25464194815</v>
      </c>
      <c r="L48" s="37">
        <f t="shared" ca="1" si="21"/>
        <v>16425359.101431338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16425359.101431338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16425359.101431338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7.1999999999999995E-2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16425359.101431338</v>
      </c>
      <c r="K49" s="37">
        <f t="shared" ca="1" si="20"/>
        <v>1182625.8553030563</v>
      </c>
      <c r="L49" s="37">
        <f t="shared" ca="1" si="21"/>
        <v>17607984.956734393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17607984.956734393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17607984.956734393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0.17599999999999999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17607984.956734393</v>
      </c>
      <c r="K50" s="37">
        <f t="shared" ca="1" si="20"/>
        <v>3099005.3523852532</v>
      </c>
      <c r="L50" s="37">
        <f t="shared" ca="1" si="21"/>
        <v>20706990.309119646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20706990.309119646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20706990.309119646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0.14000000000000001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20706990.309119646</v>
      </c>
      <c r="K51" s="37">
        <f t="shared" ca="1" si="20"/>
        <v>2898978.6432767506</v>
      </c>
      <c r="L51" s="37">
        <f t="shared" ca="1" si="21"/>
        <v>23605968.952396397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23605968.952396397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23605968.952396397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-7.4700000000000003E-2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23605968.952396397</v>
      </c>
      <c r="K52" s="37">
        <f t="shared" ca="1" si="20"/>
        <v>-1763365.8807440109</v>
      </c>
      <c r="L52" s="37">
        <f t="shared" ca="1" si="21"/>
        <v>21842603.071652386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21842603.071652386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21842603.071652386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-0.1133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21842603.071652386</v>
      </c>
      <c r="K53" s="37">
        <f t="shared" ca="1" si="20"/>
        <v>-2474766.9280182151</v>
      </c>
      <c r="L53" s="37">
        <f t="shared" ca="1" si="21"/>
        <v>19367836.14363417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19367836.14363417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19367836.14363417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-0.2157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19367836.14363417</v>
      </c>
      <c r="K54" s="37">
        <f t="shared" ca="1" si="20"/>
        <v>-4177642.2561818906</v>
      </c>
      <c r="L54" s="37">
        <f t="shared" ca="1" si="21"/>
        <v>15190193.88745228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15190193.88745228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15190193.88745228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48" priority="1" operator="lessThan">
      <formula>0</formula>
    </cfRule>
  </conditionalFormatting>
  <dataValidations count="2">
    <dataValidation type="list" allowBlank="1" showInputMessage="1" showErrorMessage="1" sqref="E2" xr:uid="{CFD70933-9011-444A-8C4D-7412131F72C2}">
      <formula1>"Qualified, Non-Qualified"</formula1>
    </dataValidation>
    <dataValidation type="list" allowBlank="1" showInputMessage="1" showErrorMessage="1" sqref="E5 H2" xr:uid="{4A75BDBC-BF3A-FB41-93DB-1E0993B30283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0378EC-93DB-7742-97E3-56DE9273B405}">
          <x14:formula1>
            <xm:f>Scenarios!A3:A100</xm:f>
          </x14:formula1>
          <xm:sqref>A14</xm:sqref>
        </x14:dataValidation>
        <x14:dataValidation type="list" allowBlank="1" showInputMessage="1" showErrorMessage="1" xr:uid="{0837A78E-6B2C-CC45-9DD8-523BE711129E}">
          <x14:formula1>
            <xm:f>Tables!$B$20:$B$36</xm:f>
          </x14:formula1>
          <xm:sqref>E3:E4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9BA74-11A6-A64E-9D24-161EE5368A2A}">
  <sheetPr codeName="Sheet23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64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Monthly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403b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403b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Monthly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0.03</v>
      </c>
      <c r="C6" s="90"/>
      <c r="D6" s="52" t="s">
        <v>58</v>
      </c>
      <c r="E6" s="59">
        <f>VLOOKUP($A$14,Scenarios!$A:$CE,HLOOKUP(D6,Scenarios!$1:$2,2,FALSE),FALSE)</f>
        <v>2000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167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403b with Monthly / Monthly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64</v>
      </c>
      <c r="E17" s="49">
        <f>HLOOKUP($B$6,'RetireUp Market Returns'!A:CT,(1+$B$7+C17),FALSE)</f>
        <v>5.4699999999999999E-2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109400</v>
      </c>
      <c r="L17" s="37">
        <f>J17+K17</f>
        <v>2109400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2109400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12000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43500</v>
      </c>
      <c r="W17" s="37">
        <f>MIN(R17,T17)</f>
        <v>22500</v>
      </c>
      <c r="X17" s="37">
        <f ca="1">MIN(U17,R17-W17)</f>
        <v>1500</v>
      </c>
      <c r="Y17" s="37">
        <f>MIN(S17,V17)</f>
        <v>12000</v>
      </c>
      <c r="Z17" s="37">
        <f ca="1">W17+X17+Y17</f>
        <v>36000</v>
      </c>
      <c r="AA17" s="111">
        <f ca="1">Q17+Z17</f>
        <v>2145400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65</v>
      </c>
      <c r="E18" s="49">
        <f>HLOOKUP($B$6,'RetireUp Market Returns'!A:CT,(1+$B$7+C18),FALSE)</f>
        <v>2.87E-2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2145400</v>
      </c>
      <c r="K18" s="37">
        <f ca="1">J18*E18</f>
        <v>61572.98</v>
      </c>
      <c r="L18" s="37">
        <f ca="1">J18+K18</f>
        <v>2206972.98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2206972.98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12000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44587.5</v>
      </c>
      <c r="W18" s="37">
        <f t="shared" ref="W18:W54" si="14">MIN(R18,T18)</f>
        <v>23062.499999999996</v>
      </c>
      <c r="X18" s="37">
        <f t="shared" ref="X18:X54" ca="1" si="15">MIN(U18,R18-W18)</f>
        <v>937.50000000000364</v>
      </c>
      <c r="Y18" s="37">
        <f t="shared" ref="Y18:Y54" si="16">MIN(S18,V18)</f>
        <v>12000</v>
      </c>
      <c r="Z18" s="37">
        <f t="shared" ref="Z18:Z54" ca="1" si="17">W18+X18+Y18</f>
        <v>36000</v>
      </c>
      <c r="AA18" s="111">
        <f t="shared" ref="AA18:AA54" ca="1" si="18">Q18+W18+X18+Y18</f>
        <v>2242972.98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66</v>
      </c>
      <c r="E19" s="49">
        <f>HLOOKUP($B$6,'RetireUp Market Returns'!A:CT,(1+$B$7+C19),FALSE)</f>
        <v>1.2800000000000001E-2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2242972.98</v>
      </c>
      <c r="K19" s="37">
        <f ca="1">J19*E19</f>
        <v>28710.054144000002</v>
      </c>
      <c r="L19" s="37">
        <f ca="1">J19+K19</f>
        <v>2271683.0341440002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2271683.0341440002</v>
      </c>
      <c r="R19" s="37">
        <f t="shared" si="9"/>
        <v>24000</v>
      </c>
      <c r="S19" s="37">
        <f t="shared" si="10"/>
        <v>12000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45702.1875</v>
      </c>
      <c r="W19" s="37">
        <f t="shared" si="14"/>
        <v>23639.0625</v>
      </c>
      <c r="X19" s="37">
        <f t="shared" ca="1" si="15"/>
        <v>360.9375</v>
      </c>
      <c r="Y19" s="37">
        <f t="shared" si="16"/>
        <v>12000</v>
      </c>
      <c r="Z19" s="37">
        <f t="shared" ca="1" si="17"/>
        <v>36000</v>
      </c>
      <c r="AA19" s="111">
        <f t="shared" ca="1" si="18"/>
        <v>2307683.0341440002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67</v>
      </c>
      <c r="E20" s="49">
        <f>HLOOKUP($B$6,'RetireUp Market Returns'!A:CT,(1+$B$7+C20),FALSE)</f>
        <v>6.6000000000000003E-2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2307683.0341440002</v>
      </c>
      <c r="K20" s="37">
        <f ca="1">J20*E20</f>
        <v>152307.08025350401</v>
      </c>
      <c r="L20" s="37">
        <f ca="1">J20+K20</f>
        <v>2459990.1143975044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2459990.1143975044</v>
      </c>
      <c r="R20" s="37">
        <f t="shared" si="9"/>
        <v>24000</v>
      </c>
      <c r="S20" s="37">
        <f t="shared" si="10"/>
        <v>12000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47074.781249999985</v>
      </c>
      <c r="W20" s="37">
        <f t="shared" si="14"/>
        <v>24000</v>
      </c>
      <c r="X20" s="37">
        <f t="shared" ca="1" si="15"/>
        <v>0</v>
      </c>
      <c r="Y20" s="37">
        <f t="shared" si="16"/>
        <v>12000</v>
      </c>
      <c r="Z20" s="37">
        <f t="shared" ca="1" si="17"/>
        <v>36000</v>
      </c>
      <c r="AA20" s="111">
        <f t="shared" ca="1" si="18"/>
        <v>2495990.1143975044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68</v>
      </c>
      <c r="E21" s="49">
        <f>HLOOKUP($B$6,'RetireUp Market Returns'!A:CT,(1+$B$7+C21),FALSE)</f>
        <v>4.8099999999999997E-2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2495990.1143975044</v>
      </c>
      <c r="K21" s="37">
        <f ca="1">J21*E21</f>
        <v>120057.12450251995</v>
      </c>
      <c r="L21" s="37">
        <f ca="1">J21+K21</f>
        <v>2616047.2389000244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2616047.2389000244</v>
      </c>
      <c r="R21" s="37">
        <f t="shared" si="9"/>
        <v>24000</v>
      </c>
      <c r="S21" s="37">
        <f t="shared" si="10"/>
        <v>12000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48851.650781249991</v>
      </c>
      <c r="W21" s="37">
        <f t="shared" si="14"/>
        <v>24000</v>
      </c>
      <c r="X21" s="37">
        <f t="shared" ca="1" si="15"/>
        <v>0</v>
      </c>
      <c r="Y21" s="37">
        <f t="shared" si="16"/>
        <v>12000</v>
      </c>
      <c r="Z21" s="37">
        <f t="shared" ca="1" si="17"/>
        <v>36000</v>
      </c>
      <c r="AA21" s="111">
        <f t="shared" ca="1" si="18"/>
        <v>2652047.2389000244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69</v>
      </c>
      <c r="E22" s="49">
        <f>HLOOKUP($B$6,'RetireUp Market Returns'!A:CT,(1+$B$7+C22),FALSE)</f>
        <v>4.9099999999999998E-2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2652047.2389000244</v>
      </c>
      <c r="K22" s="37">
        <f t="shared" ref="K22:K54" ca="1" si="20">J22*E22</f>
        <v>130215.5194299912</v>
      </c>
      <c r="L22" s="37">
        <f t="shared" ref="L22:L54" ca="1" si="21">J22+K22</f>
        <v>2782262.7583300155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2782262.7583300155</v>
      </c>
      <c r="R22" s="37">
        <f t="shared" si="9"/>
        <v>24000</v>
      </c>
      <c r="S22" s="37">
        <f t="shared" si="10"/>
        <v>12000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50672.942050781232</v>
      </c>
      <c r="W22" s="37">
        <f t="shared" si="14"/>
        <v>24000</v>
      </c>
      <c r="X22" s="37">
        <f t="shared" ca="1" si="15"/>
        <v>0</v>
      </c>
      <c r="Y22" s="37">
        <f t="shared" si="16"/>
        <v>12000</v>
      </c>
      <c r="Z22" s="37">
        <f t="shared" ca="1" si="17"/>
        <v>36000</v>
      </c>
      <c r="AA22" s="111">
        <f t="shared" ca="1" si="18"/>
        <v>2818262.7583300155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70</v>
      </c>
      <c r="E23" s="49">
        <f>HLOOKUP($B$6,'RetireUp Market Returns'!A:CT,(1+$B$7+C23),FALSE)</f>
        <v>6.0499999999999998E-2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2818262.7583300155</v>
      </c>
      <c r="K23" s="37">
        <f t="shared" ca="1" si="20"/>
        <v>170504.89687896593</v>
      </c>
      <c r="L23" s="37">
        <f t="shared" ca="1" si="21"/>
        <v>2988767.6552089816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2988767.6552089816</v>
      </c>
      <c r="R23" s="37">
        <f t="shared" si="9"/>
        <v>24000</v>
      </c>
      <c r="S23" s="37">
        <f t="shared" si="10"/>
        <v>12000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52539.765602050757</v>
      </c>
      <c r="W23" s="37">
        <f t="shared" si="14"/>
        <v>24000</v>
      </c>
      <c r="X23" s="37">
        <f t="shared" ca="1" si="15"/>
        <v>0</v>
      </c>
      <c r="Y23" s="37">
        <f t="shared" si="16"/>
        <v>12000</v>
      </c>
      <c r="Z23" s="37">
        <f t="shared" ca="1" si="17"/>
        <v>36000</v>
      </c>
      <c r="AA23" s="111">
        <f t="shared" ca="1" si="18"/>
        <v>3024767.6552089816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71</v>
      </c>
      <c r="E24" s="49">
        <f>HLOOKUP($B$6,'RetireUp Market Returns'!A:CT,(1+$B$7+C24),FALSE)</f>
        <v>-2.9499999999999998E-2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3024767.6552089816</v>
      </c>
      <c r="K24" s="37">
        <f t="shared" ca="1" si="20"/>
        <v>-89230.645828664958</v>
      </c>
      <c r="L24" s="37">
        <f t="shared" ca="1" si="21"/>
        <v>2935537.0093803168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2935537.0093803168</v>
      </c>
      <c r="R24" s="37">
        <f t="shared" si="9"/>
        <v>24000</v>
      </c>
      <c r="S24" s="37">
        <f t="shared" si="10"/>
        <v>12000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54453.259742102018</v>
      </c>
      <c r="W24" s="37">
        <f t="shared" si="14"/>
        <v>24000</v>
      </c>
      <c r="X24" s="37">
        <f t="shared" ca="1" si="15"/>
        <v>0</v>
      </c>
      <c r="Y24" s="37">
        <f t="shared" si="16"/>
        <v>12000</v>
      </c>
      <c r="Z24" s="37">
        <f t="shared" ca="1" si="17"/>
        <v>36000</v>
      </c>
      <c r="AA24" s="111">
        <f t="shared" ca="1" si="18"/>
        <v>2971537.0093803168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72</v>
      </c>
      <c r="E25" s="49">
        <f>HLOOKUP($B$6,'RetireUp Market Returns'!A:CT,(1+$B$7+C25),FALSE)</f>
        <v>7.3000000000000001E-3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2971537.0093803168</v>
      </c>
      <c r="K25" s="37">
        <f t="shared" ca="1" si="20"/>
        <v>21692.220168476313</v>
      </c>
      <c r="L25" s="37">
        <f t="shared" ca="1" si="21"/>
        <v>2993229.2295487933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0</v>
      </c>
      <c r="P25" s="37">
        <f t="shared" ca="1" si="7"/>
        <v>0</v>
      </c>
      <c r="Q25" s="37">
        <f t="shared" ca="1" si="8"/>
        <v>2993229.2295487933</v>
      </c>
      <c r="R25" s="37">
        <f t="shared" si="9"/>
        <v>24000</v>
      </c>
      <c r="S25" s="37">
        <f t="shared" si="10"/>
        <v>12000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56414.591235654574</v>
      </c>
      <c r="W25" s="37">
        <f t="shared" si="14"/>
        <v>24000</v>
      </c>
      <c r="X25" s="37">
        <f t="shared" ca="1" si="15"/>
        <v>0</v>
      </c>
      <c r="Y25" s="37">
        <f t="shared" si="16"/>
        <v>12000</v>
      </c>
      <c r="Z25" s="37">
        <f t="shared" ca="1" si="17"/>
        <v>36000</v>
      </c>
      <c r="AA25" s="111">
        <f t="shared" ca="1" si="18"/>
        <v>3029229.2295487933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73</v>
      </c>
      <c r="E26" s="49">
        <f>HLOOKUP($B$6,'RetireUp Market Returns'!A:CT,(1+$B$7+C26),FALSE)</f>
        <v>3.85E-2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3029229.2295487933</v>
      </c>
      <c r="K26" s="37">
        <f t="shared" ca="1" si="20"/>
        <v>116625.32533762854</v>
      </c>
      <c r="L26" s="37">
        <f t="shared" ca="1" si="21"/>
        <v>3145854.5548864217</v>
      </c>
      <c r="M26" s="34">
        <f ca="1">IF(D26="-","-",IF($F$4="Roth","-",IF($E$3="Health Savings Account","-",IF(AND(A26=2033,D26=74),VLOOKUP(D26,Tables!G:H,2,FALSE),IF(AND(A26&gt;2032,D26&lt;75),"-",IF(D26&lt;73,"-",VLOOKUP(D26,Tables!G:H,2,FALSE)))))))</f>
        <v>26.5</v>
      </c>
      <c r="N26" s="37">
        <f t="shared" ca="1" si="22"/>
        <v>114310.53696410541</v>
      </c>
      <c r="O26" s="37">
        <f t="shared" si="6"/>
        <v>0</v>
      </c>
      <c r="P26" s="37">
        <f t="shared" ca="1" si="7"/>
        <v>114310.53696410541</v>
      </c>
      <c r="Q26" s="37">
        <f t="shared" ca="1" si="8"/>
        <v>3031544.0179223162</v>
      </c>
      <c r="R26" s="37">
        <f t="shared" si="9"/>
        <v>24000</v>
      </c>
      <c r="S26" s="37">
        <f t="shared" si="10"/>
        <v>12000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58424.956016545912</v>
      </c>
      <c r="W26" s="37">
        <f t="shared" si="14"/>
        <v>24000</v>
      </c>
      <c r="X26" s="37">
        <f t="shared" ca="1" si="15"/>
        <v>0</v>
      </c>
      <c r="Y26" s="37">
        <f t="shared" si="16"/>
        <v>12000</v>
      </c>
      <c r="Z26" s="37">
        <f t="shared" ca="1" si="17"/>
        <v>36000</v>
      </c>
      <c r="AA26" s="111">
        <f t="shared" ca="1" si="18"/>
        <v>3067544.0179223162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74</v>
      </c>
      <c r="E27" s="49">
        <f>HLOOKUP($B$6,'RetireUp Market Returns'!A:CT,(1+$B$7+C27),FALSE)</f>
        <v>6.4299999999999996E-2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3067544.0179223162</v>
      </c>
      <c r="K27" s="37">
        <f t="shared" ca="1" si="20"/>
        <v>197243.08035240491</v>
      </c>
      <c r="L27" s="37">
        <f t="shared" ca="1" si="21"/>
        <v>3264787.0982747213</v>
      </c>
      <c r="M27" s="34">
        <f ca="1">IF(D27="-","-",IF($F$4="Roth","-",IF($E$3="Health Savings Account","-",IF(AND(A27=2033,D27=74),VLOOKUP(D27,Tables!G:H,2,FALSE),IF(AND(A27&gt;2032,D27&lt;75),"-",IF(D27&lt;73,"-",VLOOKUP(D27,Tables!G:H,2,FALSE)))))))</f>
        <v>25.5</v>
      </c>
      <c r="N27" s="37">
        <f t="shared" ca="1" si="22"/>
        <v>120295.84384009083</v>
      </c>
      <c r="O27" s="37">
        <f t="shared" si="6"/>
        <v>0</v>
      </c>
      <c r="P27" s="37">
        <f t="shared" ca="1" si="7"/>
        <v>120295.84384009083</v>
      </c>
      <c r="Q27" s="37">
        <f t="shared" ca="1" si="8"/>
        <v>3144491.2544346303</v>
      </c>
      <c r="R27" s="37">
        <f t="shared" si="9"/>
        <v>24000</v>
      </c>
      <c r="S27" s="37">
        <f t="shared" si="10"/>
        <v>12000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60485.57991695957</v>
      </c>
      <c r="W27" s="37">
        <f t="shared" si="14"/>
        <v>24000</v>
      </c>
      <c r="X27" s="37">
        <f t="shared" ca="1" si="15"/>
        <v>0</v>
      </c>
      <c r="Y27" s="37">
        <f t="shared" si="16"/>
        <v>12000</v>
      </c>
      <c r="Z27" s="37">
        <f t="shared" ca="1" si="17"/>
        <v>36000</v>
      </c>
      <c r="AA27" s="111">
        <f t="shared" ca="1" si="18"/>
        <v>3180491.2544346303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75</v>
      </c>
      <c r="E28" s="49">
        <f>HLOOKUP($B$6,'RetireUp Market Returns'!A:CT,(1+$B$7+C28),FALSE)</f>
        <v>3.9E-2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3180491.2544346303</v>
      </c>
      <c r="K28" s="37">
        <f t="shared" ca="1" si="20"/>
        <v>124039.15892295058</v>
      </c>
      <c r="L28" s="37">
        <f t="shared" ca="1" si="21"/>
        <v>3304530.413357581</v>
      </c>
      <c r="M28" s="34">
        <f ca="1">IF(D28="-","-",IF($F$4="Roth","-",IF($E$3="Health Savings Account","-",IF(AND(A28=2033,D28=74),VLOOKUP(D28,Tables!G:H,2,FALSE),IF(AND(A28&gt;2032,D28&lt;75),"-",IF(D28&lt;73,"-",VLOOKUP(D28,Tables!G:H,2,FALSE)))))))</f>
        <v>24.6</v>
      </c>
      <c r="N28" s="37">
        <f t="shared" ca="1" si="22"/>
        <v>129288.26237539147</v>
      </c>
      <c r="O28" s="37">
        <f t="shared" si="6"/>
        <v>0</v>
      </c>
      <c r="P28" s="37">
        <f t="shared" ca="1" si="7"/>
        <v>129288.26237539147</v>
      </c>
      <c r="Q28" s="37">
        <f t="shared" ca="1" si="8"/>
        <v>3175242.1509821895</v>
      </c>
      <c r="R28" s="37">
        <f t="shared" si="9"/>
        <v>24000</v>
      </c>
      <c r="S28" s="37">
        <f t="shared" si="10"/>
        <v>12000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62597.719414883555</v>
      </c>
      <c r="W28" s="37">
        <f t="shared" si="14"/>
        <v>24000</v>
      </c>
      <c r="X28" s="37">
        <f t="shared" ca="1" si="15"/>
        <v>0</v>
      </c>
      <c r="Y28" s="37">
        <f t="shared" si="16"/>
        <v>12000</v>
      </c>
      <c r="Z28" s="37">
        <f t="shared" ca="1" si="17"/>
        <v>36000</v>
      </c>
      <c r="AA28" s="111">
        <f t="shared" ca="1" si="18"/>
        <v>3211242.1509821895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76</v>
      </c>
      <c r="E29" s="49">
        <f>HLOOKUP($B$6,'RetireUp Market Returns'!A:CT,(1+$B$7+C29),FALSE)</f>
        <v>4.8000000000000001E-2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3211242.1509821895</v>
      </c>
      <c r="K29" s="37">
        <f t="shared" ca="1" si="20"/>
        <v>154139.62324714509</v>
      </c>
      <c r="L29" s="37">
        <f t="shared" ca="1" si="21"/>
        <v>3365381.7742293347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23.7</v>
      </c>
      <c r="N29" s="37">
        <f t="shared" ca="1" si="22"/>
        <v>135495.44940853122</v>
      </c>
      <c r="O29" s="37">
        <f t="shared" si="6"/>
        <v>134488.88242462976</v>
      </c>
      <c r="P29" s="37">
        <f t="shared" ca="1" si="7"/>
        <v>135495.44940853122</v>
      </c>
      <c r="Q29" s="37">
        <f t="shared" ca="1" si="8"/>
        <v>3229886.3248208035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3229886.3248208035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77</v>
      </c>
      <c r="E30" s="49">
        <f>HLOOKUP($B$6,'RetireUp Market Returns'!A:CT,(1+$B$7+C30),FALSE)</f>
        <v>1.8700000000000001E-2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3229886.3248208035</v>
      </c>
      <c r="K30" s="37">
        <f t="shared" ca="1" si="20"/>
        <v>60398.874274149028</v>
      </c>
      <c r="L30" s="37">
        <f t="shared" ca="1" si="21"/>
        <v>3290285.1990949525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22.9</v>
      </c>
      <c r="N30" s="37">
        <f t="shared" ca="1" si="22"/>
        <v>141043.07095287353</v>
      </c>
      <c r="O30" s="37">
        <f t="shared" si="6"/>
        <v>137851.10448524548</v>
      </c>
      <c r="P30" s="37">
        <f t="shared" ca="1" si="7"/>
        <v>141043.07095287353</v>
      </c>
      <c r="Q30" s="37">
        <f t="shared" ca="1" si="8"/>
        <v>3149242.1281420789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3149242.1281420789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78</v>
      </c>
      <c r="E31" s="49">
        <f>HLOOKUP($B$6,'RetireUp Market Returns'!A:CT,(1+$B$7+C31),FALSE)</f>
        <v>3.3799999999999997E-2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3149242.1281420789</v>
      </c>
      <c r="K31" s="37">
        <f t="shared" ca="1" si="20"/>
        <v>106444.38393120226</v>
      </c>
      <c r="L31" s="37">
        <f t="shared" ca="1" si="21"/>
        <v>3255686.5120732812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22</v>
      </c>
      <c r="N31" s="37">
        <f t="shared" ca="1" si="22"/>
        <v>143147.36946100357</v>
      </c>
      <c r="O31" s="37">
        <f t="shared" si="6"/>
        <v>141297.3820973766</v>
      </c>
      <c r="P31" s="37">
        <f t="shared" ca="1" si="7"/>
        <v>143147.36946100357</v>
      </c>
      <c r="Q31" s="37">
        <f t="shared" ca="1" si="8"/>
        <v>3112539.1426122775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3112539.1426122775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79</v>
      </c>
      <c r="E32" s="49">
        <f>HLOOKUP($B$6,'RetireUp Market Returns'!A:CT,(1+$B$7+C32),FALSE)</f>
        <v>1.6299999999999999E-2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3112539.1426122775</v>
      </c>
      <c r="K32" s="37">
        <f t="shared" ca="1" si="20"/>
        <v>50734.388024580119</v>
      </c>
      <c r="L32" s="37">
        <f t="shared" ca="1" si="21"/>
        <v>3163273.5306368577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21.1</v>
      </c>
      <c r="N32" s="37">
        <f t="shared" ca="1" si="22"/>
        <v>147513.70344134016</v>
      </c>
      <c r="O32" s="37">
        <f t="shared" si="6"/>
        <v>144829.81664981105</v>
      </c>
      <c r="P32" s="37">
        <f t="shared" ca="1" si="7"/>
        <v>147513.70344134016</v>
      </c>
      <c r="Q32" s="37">
        <f t="shared" ca="1" si="8"/>
        <v>3015759.8271955177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3015759.8271955177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80</v>
      </c>
      <c r="E33" s="49">
        <f>HLOOKUP($B$6,'RetireUp Market Returns'!A:CT,(1+$B$7+C33),FALSE)</f>
        <v>9.8799999999999999E-2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3015759.8271955177</v>
      </c>
      <c r="K33" s="37">
        <f t="shared" ca="1" si="20"/>
        <v>297957.07092691713</v>
      </c>
      <c r="L33" s="37">
        <f t="shared" ca="1" si="21"/>
        <v>3313716.898122435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20.2</v>
      </c>
      <c r="N33" s="37">
        <f t="shared" ca="1" si="22"/>
        <v>149295.04095027316</v>
      </c>
      <c r="O33" s="37">
        <f t="shared" si="6"/>
        <v>148450.5620660563</v>
      </c>
      <c r="P33" s="37">
        <f t="shared" ca="1" si="7"/>
        <v>149295.04095027316</v>
      </c>
      <c r="Q33" s="37">
        <f t="shared" ca="1" si="8"/>
        <v>3164421.8571721618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3164421.8571721618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81</v>
      </c>
      <c r="E34" s="49">
        <f>HLOOKUP($B$6,'RetireUp Market Returns'!A:CT,(1+$B$7+C34),FALSE)</f>
        <v>-4.0500000000000001E-2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3164421.8571721618</v>
      </c>
      <c r="K34" s="37">
        <f t="shared" ca="1" si="20"/>
        <v>-128159.08521547256</v>
      </c>
      <c r="L34" s="37">
        <f t="shared" ca="1" si="21"/>
        <v>3036262.7719566892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19.399999999999999</v>
      </c>
      <c r="N34" s="37">
        <f t="shared" ca="1" si="22"/>
        <v>163114.52872021453</v>
      </c>
      <c r="O34" s="37">
        <f t="shared" si="6"/>
        <v>152161.82611770771</v>
      </c>
      <c r="P34" s="37">
        <f t="shared" ca="1" si="7"/>
        <v>163114.52872021453</v>
      </c>
      <c r="Q34" s="37">
        <f t="shared" ca="1" si="8"/>
        <v>2873148.2432364747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2873148.2432364747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82</v>
      </c>
      <c r="E35" s="49">
        <f>HLOOKUP($B$6,'RetireUp Market Returns'!A:CT,(1+$B$7+C35),FALSE)</f>
        <v>7.9600000000000004E-2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2873148.2432364747</v>
      </c>
      <c r="K35" s="37">
        <f t="shared" ca="1" si="20"/>
        <v>228702.60016162338</v>
      </c>
      <c r="L35" s="37">
        <f t="shared" ca="1" si="21"/>
        <v>3101850.8433980979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18.5</v>
      </c>
      <c r="N35" s="37">
        <f t="shared" ca="1" si="22"/>
        <v>155305.31044521485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2945884.9716274473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2945884.9716274473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83</v>
      </c>
      <c r="E36" s="49">
        <f>HLOOKUP($B$6,'RetireUp Market Returns'!A:CT,(1+$B$7+C36),FALSE)</f>
        <v>2.75E-2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2945884.9716274473</v>
      </c>
      <c r="K36" s="37">
        <f t="shared" ca="1" si="20"/>
        <v>81011.836719754807</v>
      </c>
      <c r="L36" s="37">
        <f t="shared" ca="1" si="21"/>
        <v>3026896.8083472019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17.7</v>
      </c>
      <c r="N36" s="37">
        <f t="shared" ca="1" si="22"/>
        <v>166434.17918799137</v>
      </c>
      <c r="O36" s="37">
        <f t="shared" si="6"/>
        <v>159865.01856491665</v>
      </c>
      <c r="P36" s="37">
        <f t="shared" ca="1" si="7"/>
        <v>166434.17918799137</v>
      </c>
      <c r="Q36" s="37">
        <f t="shared" ca="1" si="8"/>
        <v>2860462.6291592107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2860462.6291592107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84</v>
      </c>
      <c r="E37" s="49">
        <f>HLOOKUP($B$6,'RetireUp Market Returns'!A:CT,(1+$B$7+C37),FALSE)</f>
        <v>5.4199999999999998E-2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2860462.6291592107</v>
      </c>
      <c r="K37" s="37">
        <f t="shared" ca="1" si="20"/>
        <v>155037.07450042921</v>
      </c>
      <c r="L37" s="37">
        <f t="shared" ca="1" si="21"/>
        <v>3015499.7036596397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16.8</v>
      </c>
      <c r="N37" s="37">
        <f t="shared" ca="1" si="22"/>
        <v>170265.63268804824</v>
      </c>
      <c r="O37" s="37">
        <f t="shared" si="6"/>
        <v>163861.64402903954</v>
      </c>
      <c r="P37" s="37">
        <f t="shared" ca="1" si="7"/>
        <v>170265.63268804824</v>
      </c>
      <c r="Q37" s="37">
        <f t="shared" ca="1" si="8"/>
        <v>2845234.0709715914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2845234.0709715914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85</v>
      </c>
      <c r="E38" s="49">
        <f>HLOOKUP($B$6,'RetireUp Market Returns'!A:CT,(1+$B$7+C38),FALSE)</f>
        <v>4.0599999999999997E-2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2845234.0709715914</v>
      </c>
      <c r="K38" s="37">
        <f t="shared" ca="1" si="20"/>
        <v>115516.5032814466</v>
      </c>
      <c r="L38" s="37">
        <f t="shared" ca="1" si="21"/>
        <v>2960750.574253038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16</v>
      </c>
      <c r="N38" s="37">
        <f t="shared" ca="1" si="22"/>
        <v>177827.12943572446</v>
      </c>
      <c r="O38" s="37">
        <f t="shared" si="6"/>
        <v>167958.18512976554</v>
      </c>
      <c r="P38" s="37">
        <f t="shared" ca="1" si="7"/>
        <v>177827.12943572446</v>
      </c>
      <c r="Q38" s="37">
        <f t="shared" ca="1" si="8"/>
        <v>2782923.4448173135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2782923.4448173135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86</v>
      </c>
      <c r="E39" s="49">
        <f>HLOOKUP($B$6,'RetireUp Market Returns'!A:CT,(1+$B$7+C39),FALSE)</f>
        <v>3.2000000000000001E-2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2782923.4448173135</v>
      </c>
      <c r="K39" s="37">
        <f t="shared" ca="1" si="20"/>
        <v>89053.550234154027</v>
      </c>
      <c r="L39" s="37">
        <f t="shared" ca="1" si="21"/>
        <v>2871976.9950514673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15.2</v>
      </c>
      <c r="N39" s="37">
        <f t="shared" ca="1" si="22"/>
        <v>183087.06873798117</v>
      </c>
      <c r="O39" s="37">
        <f t="shared" si="6"/>
        <v>172157.13975800967</v>
      </c>
      <c r="P39" s="37">
        <f t="shared" ca="1" si="7"/>
        <v>183087.06873798117</v>
      </c>
      <c r="Q39" s="37">
        <f t="shared" ca="1" si="8"/>
        <v>2688889.926313486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2688889.926313486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87</v>
      </c>
      <c r="E40" s="49">
        <f>HLOOKUP($B$6,'RetireUp Market Returns'!A:CT,(1+$B$7+C40),FALSE)</f>
        <v>4.4499999999999998E-2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2688889.926313486</v>
      </c>
      <c r="K40" s="37">
        <f t="shared" ca="1" si="20"/>
        <v>119655.60172095012</v>
      </c>
      <c r="L40" s="37">
        <f t="shared" ca="1" si="21"/>
        <v>2808545.5280344361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14.4</v>
      </c>
      <c r="N40" s="37">
        <f t="shared" ca="1" si="22"/>
        <v>186728.46710510319</v>
      </c>
      <c r="O40" s="37">
        <f t="shared" si="6"/>
        <v>176461.06825195992</v>
      </c>
      <c r="P40" s="37">
        <f t="shared" ca="1" si="7"/>
        <v>186728.46710510319</v>
      </c>
      <c r="Q40" s="37">
        <f t="shared" ca="1" si="8"/>
        <v>2621817.0609293329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2621817.0609293329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88</v>
      </c>
      <c r="E41" s="49">
        <f>HLOOKUP($B$6,'RetireUp Market Returns'!A:CT,(1+$B$7+C41),FALSE)</f>
        <v>3.9E-2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2621817.0609293329</v>
      </c>
      <c r="K41" s="37">
        <f t="shared" ca="1" si="20"/>
        <v>102250.86537624398</v>
      </c>
      <c r="L41" s="37">
        <f t="shared" ca="1" si="21"/>
        <v>2724067.9263055767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13.7</v>
      </c>
      <c r="N41" s="37">
        <f t="shared" ca="1" si="22"/>
        <v>191373.50809703162</v>
      </c>
      <c r="O41" s="37">
        <f t="shared" si="6"/>
        <v>180872.59495825888</v>
      </c>
      <c r="P41" s="37">
        <f t="shared" ca="1" si="7"/>
        <v>191373.50809703162</v>
      </c>
      <c r="Q41" s="37">
        <f t="shared" ca="1" si="8"/>
        <v>2532694.4182085451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2532694.4182085451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89</v>
      </c>
      <c r="E42" s="49">
        <f>HLOOKUP($B$6,'RetireUp Market Returns'!A:CT,(1+$B$7+C42),FALSE)</f>
        <v>-2.1000000000000001E-2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2532694.4182085451</v>
      </c>
      <c r="K42" s="37">
        <f t="shared" ca="1" si="20"/>
        <v>-53186.582782379453</v>
      </c>
      <c r="L42" s="37">
        <f t="shared" ca="1" si="21"/>
        <v>2479507.8354261657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12.9</v>
      </c>
      <c r="N42" s="37">
        <f t="shared" ca="1" si="22"/>
        <v>196332.90063632131</v>
      </c>
      <c r="O42" s="37">
        <f t="shared" si="6"/>
        <v>185394.40983221534</v>
      </c>
      <c r="P42" s="37">
        <f t="shared" ca="1" si="7"/>
        <v>196332.90063632131</v>
      </c>
      <c r="Q42" s="37">
        <f t="shared" ca="1" si="8"/>
        <v>2283174.9347898443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2283174.9347898443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90</v>
      </c>
      <c r="E43" s="49">
        <f>HLOOKUP($B$6,'RetireUp Market Returns'!A:CT,(1+$B$7+C43),FALSE)</f>
        <v>4.8000000000000001E-2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2283174.9347898443</v>
      </c>
      <c r="K43" s="37">
        <f t="shared" ca="1" si="20"/>
        <v>109592.39686991253</v>
      </c>
      <c r="L43" s="37">
        <f t="shared" ca="1" si="21"/>
        <v>2392767.3316597571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12.2</v>
      </c>
      <c r="N43" s="37">
        <f t="shared" ca="1" si="22"/>
        <v>187145.48645818396</v>
      </c>
      <c r="O43" s="37">
        <f t="shared" si="6"/>
        <v>190029.27007802069</v>
      </c>
      <c r="P43" s="37">
        <f t="shared" ca="1" si="7"/>
        <v>190029.27007802069</v>
      </c>
      <c r="Q43" s="37">
        <f t="shared" ca="1" si="8"/>
        <v>2202738.0615817364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2202738.0615817364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 t="str">
        <f t="shared" si="3"/>
        <v>-</v>
      </c>
      <c r="E44" s="49">
        <f>HLOOKUP($B$6,'RetireUp Market Returns'!A:CT,(1+$B$7+C44),FALSE)</f>
        <v>3.2500000000000001E-2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2202738.0615817364</v>
      </c>
      <c r="K44" s="37">
        <f t="shared" ca="1" si="20"/>
        <v>71588.987001406436</v>
      </c>
      <c r="L44" s="37">
        <f t="shared" ca="1" si="21"/>
        <v>2274327.0485831429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0</v>
      </c>
      <c r="P44" s="37">
        <f t="shared" si="7"/>
        <v>0</v>
      </c>
      <c r="Q44" s="37">
        <f t="shared" ca="1" si="8"/>
        <v>2274327.0485831429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2274327.0485831429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4.7500000000000001E-2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2274327.0485831429</v>
      </c>
      <c r="K45" s="37">
        <f t="shared" ca="1" si="20"/>
        <v>108030.5348076993</v>
      </c>
      <c r="L45" s="37">
        <f t="shared" ca="1" si="21"/>
        <v>2382357.5833908422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2382357.5833908422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2382357.5833908422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2.2599999999999999E-2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2382357.5833908422</v>
      </c>
      <c r="K46" s="37">
        <f t="shared" ca="1" si="20"/>
        <v>53841.281384633032</v>
      </c>
      <c r="L46" s="37">
        <f t="shared" ca="1" si="21"/>
        <v>2436198.8647754751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2436198.8647754751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2436198.8647754751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5.5100000000000003E-2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2436198.8647754751</v>
      </c>
      <c r="K47" s="37">
        <f t="shared" ca="1" si="20"/>
        <v>134234.55744912868</v>
      </c>
      <c r="L47" s="37">
        <f t="shared" ca="1" si="21"/>
        <v>2570433.4222246036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2570433.4222246036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2570433.4222246036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2.0199999999999999E-2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2570433.4222246036</v>
      </c>
      <c r="K48" s="37">
        <f t="shared" ca="1" si="20"/>
        <v>51922.755128936988</v>
      </c>
      <c r="L48" s="37">
        <f t="shared" ca="1" si="21"/>
        <v>2622356.1773535404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2622356.1773535404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2622356.1773535404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2.7E-2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2622356.1773535404</v>
      </c>
      <c r="K49" s="37">
        <f t="shared" ca="1" si="20"/>
        <v>70803.616788545594</v>
      </c>
      <c r="L49" s="37">
        <f t="shared" ca="1" si="21"/>
        <v>2693159.7941420861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2693159.7941420861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2693159.7941420861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6.6000000000000003E-2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2693159.7941420861</v>
      </c>
      <c r="K50" s="37">
        <f t="shared" ca="1" si="20"/>
        <v>177748.54641337768</v>
      </c>
      <c r="L50" s="37">
        <f t="shared" ca="1" si="21"/>
        <v>2870908.3405554639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2870908.3405554639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2870908.3405554639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5.2499999999999998E-2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2870908.3405554639</v>
      </c>
      <c r="K51" s="37">
        <f t="shared" ca="1" si="20"/>
        <v>150722.68787916185</v>
      </c>
      <c r="L51" s="37">
        <f t="shared" ca="1" si="21"/>
        <v>3021631.0284346258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3021631.0284346258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3021631.0284346258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-2.8000000000000001E-2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3021631.0284346258</v>
      </c>
      <c r="K52" s="37">
        <f t="shared" ca="1" si="20"/>
        <v>-84605.668796169528</v>
      </c>
      <c r="L52" s="37">
        <f t="shared" ca="1" si="21"/>
        <v>2937025.3596384563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2937025.3596384563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2937025.3596384563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-4.2500000000000003E-2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2937025.3596384563</v>
      </c>
      <c r="K53" s="37">
        <f t="shared" ca="1" si="20"/>
        <v>-124823.5777846344</v>
      </c>
      <c r="L53" s="37">
        <f t="shared" ca="1" si="21"/>
        <v>2812201.7818538221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2812201.7818538221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2812201.7818538221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-8.09E-2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2812201.7818538221</v>
      </c>
      <c r="K54" s="37">
        <f t="shared" ca="1" si="20"/>
        <v>-227507.12415197422</v>
      </c>
      <c r="L54" s="37">
        <f t="shared" ca="1" si="21"/>
        <v>2584694.6577018481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2584694.6577018481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2584694.6577018481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47" priority="1" operator="lessThan">
      <formula>0</formula>
    </cfRule>
  </conditionalFormatting>
  <dataValidations count="2">
    <dataValidation type="list" allowBlank="1" showInputMessage="1" showErrorMessage="1" sqref="E2" xr:uid="{0950E455-A078-B141-A243-011EE11DC39D}">
      <formula1>"Qualified, Non-Qualified"</formula1>
    </dataValidation>
    <dataValidation type="list" allowBlank="1" showInputMessage="1" showErrorMessage="1" sqref="E5 H2" xr:uid="{CF3366B6-4A2C-1146-BB35-344324A37DF5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3FD7152-5BAB-4344-A2CB-5D8F5B1D03A9}">
          <x14:formula1>
            <xm:f>Scenarios!A3:A100</xm:f>
          </x14:formula1>
          <xm:sqref>A14</xm:sqref>
        </x14:dataValidation>
        <x14:dataValidation type="list" allowBlank="1" showInputMessage="1" showErrorMessage="1" xr:uid="{6B808BE8-F25A-A746-8725-C4C40EBFCE09}">
          <x14:formula1>
            <xm:f>Tables!$B$20:$B$36</xm:f>
          </x14:formula1>
          <xm:sqref>E3:E4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D1BA-D378-EE4A-8CE1-37DEE8CA971D}">
  <sheetPr codeName="Sheet24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64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403b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403b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30000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0.08</v>
      </c>
      <c r="C6" s="90"/>
      <c r="D6" s="52" t="s">
        <v>58</v>
      </c>
      <c r="E6" s="59">
        <f>VLOOKUP($A$14,Scenarios!$A:$CE,HLOOKUP(D6,Scenarios!$1:$2,2,FALSE),FALSE)</f>
        <v>25000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168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403b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64</v>
      </c>
      <c r="E17" s="49">
        <f>HLOOKUP($B$6,'RetireUp Market Returns'!A:CT,(1+$B$7+C17),FALSE)</f>
        <v>0.1459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291800</v>
      </c>
      <c r="L17" s="37">
        <f>J17+K17</f>
        <v>2291800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2291800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30000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43500</v>
      </c>
      <c r="W17" s="37">
        <f>MIN(R17,T17)</f>
        <v>22500</v>
      </c>
      <c r="X17" s="37">
        <f ca="1">MIN(U17,R17-W17)</f>
        <v>2500</v>
      </c>
      <c r="Y17" s="37">
        <f>MIN(S17,V17)</f>
        <v>30000</v>
      </c>
      <c r="Z17" s="37">
        <f ca="1">W17+X17+Y17</f>
        <v>55000</v>
      </c>
      <c r="AA17" s="111">
        <f ca="1">Q17+Z17</f>
        <v>2346800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65</v>
      </c>
      <c r="E18" s="49">
        <f>HLOOKUP($B$6,'RetireUp Market Returns'!A:CT,(1+$B$7+C18),FALSE)</f>
        <v>7.6700000000000004E-2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2346800</v>
      </c>
      <c r="K18" s="37">
        <f ca="1">J18*E18</f>
        <v>179999.56</v>
      </c>
      <c r="L18" s="37">
        <f ca="1">J18+K18</f>
        <v>2526799.56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2526799.56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30000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44587.5</v>
      </c>
      <c r="W18" s="37">
        <f t="shared" ref="W18:W54" si="14">MIN(R18,T18)</f>
        <v>23062.499999999996</v>
      </c>
      <c r="X18" s="37">
        <f t="shared" ref="X18:X54" ca="1" si="15">MIN(U18,R18-W18)</f>
        <v>1937.5000000000036</v>
      </c>
      <c r="Y18" s="37">
        <f t="shared" ref="Y18:Y54" si="16">MIN(S18,V18)</f>
        <v>30000</v>
      </c>
      <c r="Z18" s="37">
        <f t="shared" ref="Z18:Z54" ca="1" si="17">W18+X18+Y18</f>
        <v>55000</v>
      </c>
      <c r="AA18" s="111">
        <f t="shared" ref="AA18:AA54" ca="1" si="18">Q18+W18+X18+Y18</f>
        <v>2581799.56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66</v>
      </c>
      <c r="E19" s="49">
        <f>HLOOKUP($B$6,'RetireUp Market Returns'!A:CT,(1+$B$7+C19),FALSE)</f>
        <v>3.4099999999999998E-2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2581799.56</v>
      </c>
      <c r="K19" s="37">
        <f ca="1">J19*E19</f>
        <v>88039.364996000004</v>
      </c>
      <c r="L19" s="37">
        <f ca="1">J19+K19</f>
        <v>2669838.9249960002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2669838.9249960002</v>
      </c>
      <c r="R19" s="37">
        <f t="shared" si="9"/>
        <v>25000</v>
      </c>
      <c r="S19" s="37">
        <f t="shared" si="10"/>
        <v>30000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45702.1875</v>
      </c>
      <c r="W19" s="37">
        <f t="shared" si="14"/>
        <v>23639.0625</v>
      </c>
      <c r="X19" s="37">
        <f t="shared" ca="1" si="15"/>
        <v>1360.9375</v>
      </c>
      <c r="Y19" s="37">
        <f t="shared" si="16"/>
        <v>30000</v>
      </c>
      <c r="Z19" s="37">
        <f t="shared" ca="1" si="17"/>
        <v>55000</v>
      </c>
      <c r="AA19" s="111">
        <f t="shared" ca="1" si="18"/>
        <v>2724838.9249960002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67</v>
      </c>
      <c r="E20" s="49">
        <f>HLOOKUP($B$6,'RetireUp Market Returns'!A:CT,(1+$B$7+C20),FALSE)</f>
        <v>0.17599999999999999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2724838.9249960002</v>
      </c>
      <c r="K20" s="37">
        <f ca="1">J20*E20</f>
        <v>479571.65079929604</v>
      </c>
      <c r="L20" s="37">
        <f ca="1">J20+K20</f>
        <v>3204410.5757952961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3204410.5757952961</v>
      </c>
      <c r="R20" s="37">
        <f t="shared" si="9"/>
        <v>25000</v>
      </c>
      <c r="S20" s="37">
        <f t="shared" si="10"/>
        <v>30000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46844.742187499985</v>
      </c>
      <c r="W20" s="37">
        <f t="shared" si="14"/>
        <v>24230.039062499996</v>
      </c>
      <c r="X20" s="37">
        <f t="shared" ca="1" si="15"/>
        <v>769.96093750000364</v>
      </c>
      <c r="Y20" s="37">
        <f t="shared" si="16"/>
        <v>30000</v>
      </c>
      <c r="Z20" s="37">
        <f t="shared" ca="1" si="17"/>
        <v>55000</v>
      </c>
      <c r="AA20" s="111">
        <f t="shared" ca="1" si="18"/>
        <v>3259410.5757952961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68</v>
      </c>
      <c r="E21" s="49">
        <f>HLOOKUP($B$6,'RetireUp Market Returns'!A:CT,(1+$B$7+C21),FALSE)</f>
        <v>0.1283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3259410.5757952961</v>
      </c>
      <c r="K21" s="37">
        <f ca="1">J21*E21</f>
        <v>418182.37687453651</v>
      </c>
      <c r="L21" s="37">
        <f ca="1">J21+K21</f>
        <v>3677592.9526698329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3677592.9526698329</v>
      </c>
      <c r="R21" s="37">
        <f t="shared" si="9"/>
        <v>25000</v>
      </c>
      <c r="S21" s="37">
        <f t="shared" si="10"/>
        <v>30000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48015.860742187491</v>
      </c>
      <c r="W21" s="37">
        <f t="shared" si="14"/>
        <v>24835.790039062496</v>
      </c>
      <c r="X21" s="37">
        <f t="shared" ca="1" si="15"/>
        <v>164.20996093750364</v>
      </c>
      <c r="Y21" s="37">
        <f t="shared" si="16"/>
        <v>30000</v>
      </c>
      <c r="Z21" s="37">
        <f t="shared" ca="1" si="17"/>
        <v>55000</v>
      </c>
      <c r="AA21" s="111">
        <f t="shared" ca="1" si="18"/>
        <v>3732592.9526698329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69</v>
      </c>
      <c r="E22" s="49">
        <f>HLOOKUP($B$6,'RetireUp Market Returns'!A:CT,(1+$B$7+C22),FALSE)</f>
        <v>0.1308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3732592.9526698329</v>
      </c>
      <c r="K22" s="37">
        <f t="shared" ref="K22:K54" ca="1" si="20">J22*E22</f>
        <v>488223.15820921416</v>
      </c>
      <c r="L22" s="37">
        <f t="shared" ref="L22:L54" ca="1" si="21">J22+K22</f>
        <v>4220816.1108790468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4220816.1108790468</v>
      </c>
      <c r="R22" s="37">
        <f t="shared" si="9"/>
        <v>25000</v>
      </c>
      <c r="S22" s="37">
        <f t="shared" si="10"/>
        <v>30000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49672.942050781232</v>
      </c>
      <c r="W22" s="37">
        <f t="shared" si="14"/>
        <v>25000</v>
      </c>
      <c r="X22" s="37">
        <f t="shared" ca="1" si="15"/>
        <v>0</v>
      </c>
      <c r="Y22" s="37">
        <f t="shared" si="16"/>
        <v>30000</v>
      </c>
      <c r="Z22" s="37">
        <f t="shared" ca="1" si="17"/>
        <v>55000</v>
      </c>
      <c r="AA22" s="111">
        <f t="shared" ca="1" si="18"/>
        <v>4275816.1108790468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70</v>
      </c>
      <c r="E23" s="49">
        <f>HLOOKUP($B$6,'RetireUp Market Returns'!A:CT,(1+$B$7+C23),FALSE)</f>
        <v>0.1613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4275816.1108790468</v>
      </c>
      <c r="K23" s="37">
        <f t="shared" ca="1" si="20"/>
        <v>689689.13868479023</v>
      </c>
      <c r="L23" s="37">
        <f t="shared" ca="1" si="21"/>
        <v>4965505.2495638374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4965505.2495638374</v>
      </c>
      <c r="R23" s="37">
        <f t="shared" si="9"/>
        <v>25000</v>
      </c>
      <c r="S23" s="37">
        <f t="shared" si="10"/>
        <v>30000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51539.765602050757</v>
      </c>
      <c r="W23" s="37">
        <f t="shared" si="14"/>
        <v>25000</v>
      </c>
      <c r="X23" s="37">
        <f t="shared" ca="1" si="15"/>
        <v>0</v>
      </c>
      <c r="Y23" s="37">
        <f t="shared" si="16"/>
        <v>30000</v>
      </c>
      <c r="Z23" s="37">
        <f t="shared" ca="1" si="17"/>
        <v>55000</v>
      </c>
      <c r="AA23" s="111">
        <f t="shared" ca="1" si="18"/>
        <v>5020505.2495638374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71</v>
      </c>
      <c r="E24" s="49">
        <f>HLOOKUP($B$6,'RetireUp Market Returns'!A:CT,(1+$B$7+C24),FALSE)</f>
        <v>-7.8700000000000006E-2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5020505.2495638374</v>
      </c>
      <c r="K24" s="37">
        <f t="shared" ca="1" si="20"/>
        <v>-395113.76314067404</v>
      </c>
      <c r="L24" s="37">
        <f t="shared" ca="1" si="21"/>
        <v>4625391.4864231637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4625391.4864231637</v>
      </c>
      <c r="R24" s="37">
        <f t="shared" si="9"/>
        <v>25000</v>
      </c>
      <c r="S24" s="37">
        <f t="shared" si="10"/>
        <v>30000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53453.259742102018</v>
      </c>
      <c r="W24" s="37">
        <f t="shared" si="14"/>
        <v>25000</v>
      </c>
      <c r="X24" s="37">
        <f t="shared" ca="1" si="15"/>
        <v>0</v>
      </c>
      <c r="Y24" s="37">
        <f t="shared" si="16"/>
        <v>30000</v>
      </c>
      <c r="Z24" s="37">
        <f t="shared" ca="1" si="17"/>
        <v>55000</v>
      </c>
      <c r="AA24" s="111">
        <f t="shared" ca="1" si="18"/>
        <v>4680391.4864231637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72</v>
      </c>
      <c r="E25" s="49">
        <f>HLOOKUP($B$6,'RetireUp Market Returns'!A:CT,(1+$B$7+C25),FALSE)</f>
        <v>1.9599999999999999E-2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4680391.4864231637</v>
      </c>
      <c r="K25" s="37">
        <f t="shared" ca="1" si="20"/>
        <v>91735.673133894001</v>
      </c>
      <c r="L25" s="37">
        <f t="shared" ca="1" si="21"/>
        <v>4772127.1595570575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0</v>
      </c>
      <c r="P25" s="37">
        <f t="shared" ca="1" si="7"/>
        <v>0</v>
      </c>
      <c r="Q25" s="37">
        <f t="shared" ca="1" si="8"/>
        <v>4772127.1595570575</v>
      </c>
      <c r="R25" s="37">
        <f t="shared" si="9"/>
        <v>25000</v>
      </c>
      <c r="S25" s="37">
        <f t="shared" si="10"/>
        <v>30000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55414.591235654574</v>
      </c>
      <c r="W25" s="37">
        <f t="shared" si="14"/>
        <v>25000</v>
      </c>
      <c r="X25" s="37">
        <f t="shared" ca="1" si="15"/>
        <v>0</v>
      </c>
      <c r="Y25" s="37">
        <f t="shared" si="16"/>
        <v>30000</v>
      </c>
      <c r="Z25" s="37">
        <f t="shared" ca="1" si="17"/>
        <v>55000</v>
      </c>
      <c r="AA25" s="111">
        <f t="shared" ca="1" si="18"/>
        <v>4827127.1595570575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73</v>
      </c>
      <c r="E26" s="49">
        <f>HLOOKUP($B$6,'RetireUp Market Returns'!A:CT,(1+$B$7+C26),FALSE)</f>
        <v>0.10249999999999999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4827127.1595570575</v>
      </c>
      <c r="K26" s="37">
        <f t="shared" ca="1" si="20"/>
        <v>494780.53385459835</v>
      </c>
      <c r="L26" s="37">
        <f t="shared" ca="1" si="21"/>
        <v>5321907.6934116557</v>
      </c>
      <c r="M26" s="34">
        <f ca="1">IF(D26="-","-",IF($F$4="Roth","-",IF($E$3="Health Savings Account","-",IF(AND(A26=2033,D26=74),VLOOKUP(D26,Tables!G:H,2,FALSE),IF(AND(A26&gt;2032,D26&lt;75),"-",IF(D26&lt;73,"-",VLOOKUP(D26,Tables!G:H,2,FALSE)))))))</f>
        <v>26.5</v>
      </c>
      <c r="N26" s="37">
        <f t="shared" ca="1" si="22"/>
        <v>182155.74187007765</v>
      </c>
      <c r="O26" s="37">
        <f t="shared" si="6"/>
        <v>0</v>
      </c>
      <c r="P26" s="37">
        <f t="shared" ca="1" si="7"/>
        <v>182155.74187007765</v>
      </c>
      <c r="Q26" s="37">
        <f t="shared" ca="1" si="8"/>
        <v>5139751.9515415784</v>
      </c>
      <c r="R26" s="37">
        <f t="shared" si="9"/>
        <v>25000</v>
      </c>
      <c r="S26" s="37">
        <f t="shared" si="10"/>
        <v>30000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57424.956016545912</v>
      </c>
      <c r="W26" s="37">
        <f t="shared" si="14"/>
        <v>25000</v>
      </c>
      <c r="X26" s="37">
        <f t="shared" ca="1" si="15"/>
        <v>0</v>
      </c>
      <c r="Y26" s="37">
        <f t="shared" si="16"/>
        <v>30000</v>
      </c>
      <c r="Z26" s="37">
        <f t="shared" ca="1" si="17"/>
        <v>55000</v>
      </c>
      <c r="AA26" s="111">
        <f t="shared" ca="1" si="18"/>
        <v>5194751.9515415784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74</v>
      </c>
      <c r="E27" s="49">
        <f>HLOOKUP($B$6,'RetireUp Market Returns'!A:CT,(1+$B$7+C27),FALSE)</f>
        <v>0.17130000000000001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5194751.9515415784</v>
      </c>
      <c r="K27" s="37">
        <f t="shared" ca="1" si="20"/>
        <v>889861.00929907244</v>
      </c>
      <c r="L27" s="37">
        <f t="shared" ca="1" si="21"/>
        <v>6084612.9608406508</v>
      </c>
      <c r="M27" s="34">
        <f ca="1">IF(D27="-","-",IF($F$4="Roth","-",IF($E$3="Health Savings Account","-",IF(AND(A27=2033,D27=74),VLOOKUP(D27,Tables!G:H,2,FALSE),IF(AND(A27&gt;2032,D27&lt;75),"-",IF(D27&lt;73,"-",VLOOKUP(D27,Tables!G:H,2,FALSE)))))))</f>
        <v>25.5</v>
      </c>
      <c r="N27" s="37">
        <f t="shared" ca="1" si="22"/>
        <v>203715.76280555211</v>
      </c>
      <c r="O27" s="37">
        <f t="shared" si="6"/>
        <v>0</v>
      </c>
      <c r="P27" s="37">
        <f t="shared" ca="1" si="7"/>
        <v>203715.76280555211</v>
      </c>
      <c r="Q27" s="37">
        <f t="shared" ca="1" si="8"/>
        <v>5880897.1980350986</v>
      </c>
      <c r="R27" s="37">
        <f t="shared" si="9"/>
        <v>25000</v>
      </c>
      <c r="S27" s="37">
        <f t="shared" si="10"/>
        <v>30000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59485.57991695957</v>
      </c>
      <c r="W27" s="37">
        <f t="shared" si="14"/>
        <v>25000</v>
      </c>
      <c r="X27" s="37">
        <f t="shared" ca="1" si="15"/>
        <v>0</v>
      </c>
      <c r="Y27" s="37">
        <f t="shared" si="16"/>
        <v>30000</v>
      </c>
      <c r="Z27" s="37">
        <f t="shared" ca="1" si="17"/>
        <v>55000</v>
      </c>
      <c r="AA27" s="111">
        <f t="shared" ca="1" si="18"/>
        <v>5935897.1980350986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75</v>
      </c>
      <c r="E28" s="49">
        <f>HLOOKUP($B$6,'RetireUp Market Returns'!A:CT,(1+$B$7+C28),FALSE)</f>
        <v>0.1041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5935897.1980350986</v>
      </c>
      <c r="K28" s="37">
        <f t="shared" ca="1" si="20"/>
        <v>617926.89831545379</v>
      </c>
      <c r="L28" s="37">
        <f t="shared" ca="1" si="21"/>
        <v>6553824.0963505525</v>
      </c>
      <c r="M28" s="34">
        <f ca="1">IF(D28="-","-",IF($F$4="Roth","-",IF($E$3="Health Savings Account","-",IF(AND(A28=2033,D28=74),VLOOKUP(D28,Tables!G:H,2,FALSE),IF(AND(A28&gt;2032,D28&lt;75),"-",IF(D28&lt;73,"-",VLOOKUP(D28,Tables!G:H,2,FALSE)))))))</f>
        <v>24.6</v>
      </c>
      <c r="N28" s="37">
        <f t="shared" ca="1" si="22"/>
        <v>241296.63406646741</v>
      </c>
      <c r="O28" s="37">
        <f t="shared" si="6"/>
        <v>0</v>
      </c>
      <c r="P28" s="37">
        <f t="shared" ca="1" si="7"/>
        <v>241296.63406646741</v>
      </c>
      <c r="Q28" s="37">
        <f t="shared" ca="1" si="8"/>
        <v>6312527.4622840853</v>
      </c>
      <c r="R28" s="37">
        <f t="shared" si="9"/>
        <v>25000</v>
      </c>
      <c r="S28" s="37">
        <f t="shared" si="10"/>
        <v>30000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61597.719414883555</v>
      </c>
      <c r="W28" s="37">
        <f t="shared" si="14"/>
        <v>25000</v>
      </c>
      <c r="X28" s="37">
        <f t="shared" ca="1" si="15"/>
        <v>0</v>
      </c>
      <c r="Y28" s="37">
        <f t="shared" si="16"/>
        <v>30000</v>
      </c>
      <c r="Z28" s="37">
        <f t="shared" ca="1" si="17"/>
        <v>55000</v>
      </c>
      <c r="AA28" s="111">
        <f t="shared" ca="1" si="18"/>
        <v>6367527.4622840853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76</v>
      </c>
      <c r="E29" s="49">
        <f>HLOOKUP($B$6,'RetireUp Market Returns'!A:CT,(1+$B$7+C29),FALSE)</f>
        <v>0.128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6367527.4622840853</v>
      </c>
      <c r="K29" s="37">
        <f t="shared" ca="1" si="20"/>
        <v>815043.51517236291</v>
      </c>
      <c r="L29" s="37">
        <f t="shared" ca="1" si="21"/>
        <v>7182570.9774564486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23.7</v>
      </c>
      <c r="N29" s="37">
        <f t="shared" ca="1" si="22"/>
        <v>268672.0448221133</v>
      </c>
      <c r="O29" s="37">
        <f t="shared" si="6"/>
        <v>134488.88242462976</v>
      </c>
      <c r="P29" s="37">
        <f t="shared" ca="1" si="7"/>
        <v>268672.0448221133</v>
      </c>
      <c r="Q29" s="37">
        <f t="shared" ca="1" si="8"/>
        <v>6913898.932634335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6913898.932634335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77</v>
      </c>
      <c r="E30" s="49">
        <f>HLOOKUP($B$6,'RetireUp Market Returns'!A:CT,(1+$B$7+C30),FALSE)</f>
        <v>4.9700000000000001E-2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6913898.932634335</v>
      </c>
      <c r="K30" s="37">
        <f t="shared" ca="1" si="20"/>
        <v>343620.77695192647</v>
      </c>
      <c r="L30" s="37">
        <f t="shared" ca="1" si="21"/>
        <v>7257519.7095862618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22.9</v>
      </c>
      <c r="N30" s="37">
        <f t="shared" ca="1" si="22"/>
        <v>301916.98395783122</v>
      </c>
      <c r="O30" s="37">
        <f t="shared" si="6"/>
        <v>137851.10448524548</v>
      </c>
      <c r="P30" s="37">
        <f t="shared" ca="1" si="7"/>
        <v>301916.98395783122</v>
      </c>
      <c r="Q30" s="37">
        <f t="shared" ca="1" si="8"/>
        <v>6955602.725628431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6955602.725628431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78</v>
      </c>
      <c r="E31" s="49">
        <f>HLOOKUP($B$6,'RetireUp Market Returns'!A:CT,(1+$B$7+C31),FALSE)</f>
        <v>9.01E-2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6955602.725628431</v>
      </c>
      <c r="K31" s="37">
        <f t="shared" ca="1" si="20"/>
        <v>626699.80557912157</v>
      </c>
      <c r="L31" s="37">
        <f t="shared" ca="1" si="21"/>
        <v>7582302.5312075522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22</v>
      </c>
      <c r="N31" s="37">
        <f t="shared" ca="1" si="22"/>
        <v>316163.76025583775</v>
      </c>
      <c r="O31" s="37">
        <f t="shared" si="6"/>
        <v>141297.3820973766</v>
      </c>
      <c r="P31" s="37">
        <f t="shared" ca="1" si="7"/>
        <v>316163.76025583775</v>
      </c>
      <c r="Q31" s="37">
        <f t="shared" ca="1" si="8"/>
        <v>7266138.7709517144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7266138.7709517144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79</v>
      </c>
      <c r="E32" s="49">
        <f>HLOOKUP($B$6,'RetireUp Market Returns'!A:CT,(1+$B$7+C32),FALSE)</f>
        <v>4.3499999999999997E-2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7266138.7709517144</v>
      </c>
      <c r="K32" s="37">
        <f t="shared" ca="1" si="20"/>
        <v>316077.03653639957</v>
      </c>
      <c r="L32" s="37">
        <f t="shared" ca="1" si="21"/>
        <v>7582215.8074881136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21.1</v>
      </c>
      <c r="N32" s="37">
        <f t="shared" ca="1" si="22"/>
        <v>344366.76639581582</v>
      </c>
      <c r="O32" s="37">
        <f t="shared" si="6"/>
        <v>144829.81664981105</v>
      </c>
      <c r="P32" s="37">
        <f t="shared" ca="1" si="7"/>
        <v>344366.76639581582</v>
      </c>
      <c r="Q32" s="37">
        <f t="shared" ca="1" si="8"/>
        <v>7237849.041092298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7237849.041092298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80</v>
      </c>
      <c r="E33" s="49">
        <f>HLOOKUP($B$6,'RetireUp Market Returns'!A:CT,(1+$B$7+C33),FALSE)</f>
        <v>0.2636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7237849.041092298</v>
      </c>
      <c r="K33" s="37">
        <f t="shared" ca="1" si="20"/>
        <v>1907897.0072319298</v>
      </c>
      <c r="L33" s="37">
        <f t="shared" ca="1" si="21"/>
        <v>9145746.0483242273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20.2</v>
      </c>
      <c r="N33" s="37">
        <f t="shared" ca="1" si="22"/>
        <v>358309.35846991575</v>
      </c>
      <c r="O33" s="37">
        <f t="shared" si="6"/>
        <v>148450.5620660563</v>
      </c>
      <c r="P33" s="37">
        <f t="shared" ca="1" si="7"/>
        <v>358309.35846991575</v>
      </c>
      <c r="Q33" s="37">
        <f t="shared" ca="1" si="8"/>
        <v>8787436.6898543108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8787436.6898543108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81</v>
      </c>
      <c r="E34" s="49">
        <f>HLOOKUP($B$6,'RetireUp Market Returns'!A:CT,(1+$B$7+C34),FALSE)</f>
        <v>-0.108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8787436.6898543108</v>
      </c>
      <c r="K34" s="37">
        <f t="shared" ca="1" si="20"/>
        <v>-949043.16250426555</v>
      </c>
      <c r="L34" s="37">
        <f t="shared" ca="1" si="21"/>
        <v>7838393.5273500457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19.399999999999999</v>
      </c>
      <c r="N34" s="37">
        <f t="shared" ca="1" si="22"/>
        <v>452960.65411620162</v>
      </c>
      <c r="O34" s="37">
        <f t="shared" si="6"/>
        <v>152161.82611770771</v>
      </c>
      <c r="P34" s="37">
        <f t="shared" ca="1" si="7"/>
        <v>452960.65411620162</v>
      </c>
      <c r="Q34" s="37">
        <f t="shared" ca="1" si="8"/>
        <v>7385432.8732338445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7385432.8732338445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82</v>
      </c>
      <c r="E35" s="49">
        <f>HLOOKUP($B$6,'RetireUp Market Returns'!A:CT,(1+$B$7+C35),FALSE)</f>
        <v>0.21240000000000001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7385432.8732338445</v>
      </c>
      <c r="K35" s="37">
        <f t="shared" ca="1" si="20"/>
        <v>1568665.9422748687</v>
      </c>
      <c r="L35" s="37">
        <f t="shared" ca="1" si="21"/>
        <v>8954098.8155087139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18.5</v>
      </c>
      <c r="N35" s="37">
        <f t="shared" ca="1" si="22"/>
        <v>399212.58774236997</v>
      </c>
      <c r="O35" s="37">
        <f t="shared" si="6"/>
        <v>155965.87177065041</v>
      </c>
      <c r="P35" s="37">
        <f t="shared" ca="1" si="7"/>
        <v>399212.58774236997</v>
      </c>
      <c r="Q35" s="37">
        <f t="shared" ca="1" si="8"/>
        <v>8554886.2277663443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8554886.2277663443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83</v>
      </c>
      <c r="E36" s="49">
        <f>HLOOKUP($B$6,'RetireUp Market Returns'!A:CT,(1+$B$7+C36),FALSE)</f>
        <v>7.3300000000000004E-2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8554886.2277663443</v>
      </c>
      <c r="K36" s="37">
        <f t="shared" ca="1" si="20"/>
        <v>627073.16049527307</v>
      </c>
      <c r="L36" s="37">
        <f t="shared" ca="1" si="21"/>
        <v>9181959.3882616181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17.7</v>
      </c>
      <c r="N36" s="37">
        <f t="shared" ca="1" si="22"/>
        <v>483326.90552352229</v>
      </c>
      <c r="O36" s="37">
        <f t="shared" si="6"/>
        <v>159865.01856491665</v>
      </c>
      <c r="P36" s="37">
        <f t="shared" ca="1" si="7"/>
        <v>483326.90552352229</v>
      </c>
      <c r="Q36" s="37">
        <f t="shared" ca="1" si="8"/>
        <v>8698632.4827380963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8698632.4827380963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84</v>
      </c>
      <c r="E37" s="49">
        <f>HLOOKUP($B$6,'RetireUp Market Returns'!A:CT,(1+$B$7+C37),FALSE)</f>
        <v>0.1447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8698632.4827380963</v>
      </c>
      <c r="K37" s="37">
        <f t="shared" ca="1" si="20"/>
        <v>1258692.1202522025</v>
      </c>
      <c r="L37" s="37">
        <f t="shared" ca="1" si="21"/>
        <v>9957324.6029902995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16.8</v>
      </c>
      <c r="N37" s="37">
        <f t="shared" ca="1" si="22"/>
        <v>517775.74302012473</v>
      </c>
      <c r="O37" s="37">
        <f t="shared" si="6"/>
        <v>163861.64402903954</v>
      </c>
      <c r="P37" s="37">
        <f t="shared" ca="1" si="7"/>
        <v>517775.74302012473</v>
      </c>
      <c r="Q37" s="37">
        <f t="shared" ca="1" si="8"/>
        <v>9439548.8599701747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9439548.8599701747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85</v>
      </c>
      <c r="E38" s="49">
        <f>HLOOKUP($B$6,'RetireUp Market Returns'!A:CT,(1+$B$7+C38),FALSE)</f>
        <v>0.1084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9439548.8599701747</v>
      </c>
      <c r="K38" s="37">
        <f t="shared" ca="1" si="20"/>
        <v>1023247.0964207669</v>
      </c>
      <c r="L38" s="37">
        <f t="shared" ca="1" si="21"/>
        <v>10462795.956390942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16</v>
      </c>
      <c r="N38" s="37">
        <f t="shared" ca="1" si="22"/>
        <v>589971.80374813592</v>
      </c>
      <c r="O38" s="37">
        <f t="shared" si="6"/>
        <v>167958.18512976554</v>
      </c>
      <c r="P38" s="37">
        <f t="shared" ca="1" si="7"/>
        <v>589971.80374813592</v>
      </c>
      <c r="Q38" s="37">
        <f t="shared" ca="1" si="8"/>
        <v>9872824.1526428051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9872824.1526428051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86</v>
      </c>
      <c r="E39" s="49">
        <f>HLOOKUP($B$6,'RetireUp Market Returns'!A:CT,(1+$B$7+C39),FALSE)</f>
        <v>8.5300000000000001E-2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9872824.1526428051</v>
      </c>
      <c r="K39" s="37">
        <f t="shared" ca="1" si="20"/>
        <v>842151.90022043127</v>
      </c>
      <c r="L39" s="37">
        <f t="shared" ca="1" si="21"/>
        <v>10714976.052863237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15.2</v>
      </c>
      <c r="N39" s="37">
        <f t="shared" ca="1" si="22"/>
        <v>649527.90477913199</v>
      </c>
      <c r="O39" s="37">
        <f t="shared" si="6"/>
        <v>172157.13975800967</v>
      </c>
      <c r="P39" s="37">
        <f t="shared" ca="1" si="7"/>
        <v>649527.90477913199</v>
      </c>
      <c r="Q39" s="37">
        <f t="shared" ca="1" si="8"/>
        <v>10065448.148084104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10065448.148084104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87</v>
      </c>
      <c r="E40" s="49">
        <f>HLOOKUP($B$6,'RetireUp Market Returns'!A:CT,(1+$B$7+C40),FALSE)</f>
        <v>0.1187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10065448.148084104</v>
      </c>
      <c r="K40" s="37">
        <f t="shared" ca="1" si="20"/>
        <v>1194768.6951775833</v>
      </c>
      <c r="L40" s="37">
        <f t="shared" ca="1" si="21"/>
        <v>11260216.843261687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14.4</v>
      </c>
      <c r="N40" s="37">
        <f t="shared" ca="1" si="22"/>
        <v>698989.45472806273</v>
      </c>
      <c r="O40" s="37">
        <f t="shared" si="6"/>
        <v>176461.06825195992</v>
      </c>
      <c r="P40" s="37">
        <f t="shared" ca="1" si="7"/>
        <v>698989.45472806273</v>
      </c>
      <c r="Q40" s="37">
        <f t="shared" ca="1" si="8"/>
        <v>10561227.388533624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10561227.388533624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88</v>
      </c>
      <c r="E41" s="49">
        <f>HLOOKUP($B$6,'RetireUp Market Returns'!A:CT,(1+$B$7+C41),FALSE)</f>
        <v>0.104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10561227.388533624</v>
      </c>
      <c r="K41" s="37">
        <f t="shared" ca="1" si="20"/>
        <v>1098367.6484074967</v>
      </c>
      <c r="L41" s="37">
        <f t="shared" ca="1" si="21"/>
        <v>11659595.03694112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13.7</v>
      </c>
      <c r="N41" s="37">
        <f t="shared" ca="1" si="22"/>
        <v>770892.51011194335</v>
      </c>
      <c r="O41" s="37">
        <f t="shared" si="6"/>
        <v>180872.59495825888</v>
      </c>
      <c r="P41" s="37">
        <f t="shared" ca="1" si="7"/>
        <v>770892.51011194335</v>
      </c>
      <c r="Q41" s="37">
        <f t="shared" ca="1" si="8"/>
        <v>10888702.526829178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10888702.526829178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89</v>
      </c>
      <c r="E42" s="49">
        <f>HLOOKUP($B$6,'RetireUp Market Returns'!A:CT,(1+$B$7+C42),FALSE)</f>
        <v>-5.6000000000000001E-2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10888702.526829178</v>
      </c>
      <c r="K42" s="37">
        <f t="shared" ca="1" si="20"/>
        <v>-609767.34150243399</v>
      </c>
      <c r="L42" s="37">
        <f t="shared" ca="1" si="21"/>
        <v>10278935.185326744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12.9</v>
      </c>
      <c r="N42" s="37">
        <f t="shared" ca="1" si="22"/>
        <v>844085.46719606023</v>
      </c>
      <c r="O42" s="37">
        <f t="shared" si="6"/>
        <v>185394.40983221534</v>
      </c>
      <c r="P42" s="37">
        <f t="shared" ca="1" si="7"/>
        <v>844085.46719606023</v>
      </c>
      <c r="Q42" s="37">
        <f t="shared" ca="1" si="8"/>
        <v>9434849.7181306835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9434849.7181306835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90</v>
      </c>
      <c r="E43" s="49">
        <f>HLOOKUP($B$6,'RetireUp Market Returns'!A:CT,(1+$B$7+C43),FALSE)</f>
        <v>0.128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9434849.7181306835</v>
      </c>
      <c r="K43" s="37">
        <f t="shared" ca="1" si="20"/>
        <v>1207660.7639207274</v>
      </c>
      <c r="L43" s="37">
        <f t="shared" ca="1" si="21"/>
        <v>10642510.482051412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12.2</v>
      </c>
      <c r="N43" s="37">
        <f t="shared" ca="1" si="22"/>
        <v>773348.33755169541</v>
      </c>
      <c r="O43" s="37">
        <f t="shared" si="6"/>
        <v>190029.27007802069</v>
      </c>
      <c r="P43" s="37">
        <f t="shared" ca="1" si="7"/>
        <v>773348.33755169541</v>
      </c>
      <c r="Q43" s="37">
        <f t="shared" ca="1" si="8"/>
        <v>9869162.1444997154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9869162.1444997154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 t="str">
        <f t="shared" si="3"/>
        <v>-</v>
      </c>
      <c r="E44" s="49">
        <f>HLOOKUP($B$6,'RetireUp Market Returns'!A:CT,(1+$B$7+C44),FALSE)</f>
        <v>8.6699999999999999E-2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9869162.1444997154</v>
      </c>
      <c r="K44" s="37">
        <f t="shared" ca="1" si="20"/>
        <v>855656.3579281253</v>
      </c>
      <c r="L44" s="37">
        <f t="shared" ca="1" si="21"/>
        <v>10724818.502427841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0</v>
      </c>
      <c r="P44" s="37">
        <f t="shared" si="7"/>
        <v>0</v>
      </c>
      <c r="Q44" s="37">
        <f t="shared" ca="1" si="8"/>
        <v>10724818.502427841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10724818.502427841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0.1265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10724818.502427841</v>
      </c>
      <c r="K45" s="37">
        <f t="shared" ca="1" si="20"/>
        <v>1356689.5405571219</v>
      </c>
      <c r="L45" s="37">
        <f t="shared" ca="1" si="21"/>
        <v>12081508.042984962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12081508.042984962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12081508.042984962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6.0299999999999999E-2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12081508.042984962</v>
      </c>
      <c r="K46" s="37">
        <f t="shared" ca="1" si="20"/>
        <v>728514.93499199324</v>
      </c>
      <c r="L46" s="37">
        <f t="shared" ca="1" si="21"/>
        <v>12810022.977976955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12810022.977976955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12810022.977976955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0.14710000000000001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12810022.977976955</v>
      </c>
      <c r="K47" s="37">
        <f t="shared" ca="1" si="20"/>
        <v>1884354.3800604104</v>
      </c>
      <c r="L47" s="37">
        <f t="shared" ca="1" si="21"/>
        <v>14694377.358037366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14694377.358037366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14694377.358037366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5.3900000000000003E-2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14694377.358037366</v>
      </c>
      <c r="K48" s="37">
        <f t="shared" ca="1" si="20"/>
        <v>792026.93959821411</v>
      </c>
      <c r="L48" s="37">
        <f t="shared" ca="1" si="21"/>
        <v>15486404.297635579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15486404.297635579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15486404.297635579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7.1999999999999995E-2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15486404.297635579</v>
      </c>
      <c r="K49" s="37">
        <f t="shared" ca="1" si="20"/>
        <v>1115021.1094297615</v>
      </c>
      <c r="L49" s="37">
        <f t="shared" ca="1" si="21"/>
        <v>16601425.407065341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16601425.407065341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16601425.407065341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0.17599999999999999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16601425.407065341</v>
      </c>
      <c r="K50" s="37">
        <f t="shared" ca="1" si="20"/>
        <v>2921850.8716434999</v>
      </c>
      <c r="L50" s="37">
        <f t="shared" ca="1" si="21"/>
        <v>19523276.278708842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19523276.278708842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19523276.278708842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0.14000000000000001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19523276.278708842</v>
      </c>
      <c r="K51" s="37">
        <f t="shared" ca="1" si="20"/>
        <v>2733258.6790192379</v>
      </c>
      <c r="L51" s="37">
        <f t="shared" ca="1" si="21"/>
        <v>22256534.95772808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22256534.95772808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22256534.95772808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-7.4700000000000003E-2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22256534.95772808</v>
      </c>
      <c r="K52" s="37">
        <f t="shared" ca="1" si="20"/>
        <v>-1662563.1613422877</v>
      </c>
      <c r="L52" s="37">
        <f t="shared" ca="1" si="21"/>
        <v>20593971.796385791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20593971.796385791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20593971.796385791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-0.1133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20593971.796385791</v>
      </c>
      <c r="K53" s="37">
        <f t="shared" ca="1" si="20"/>
        <v>-2333297.0045305099</v>
      </c>
      <c r="L53" s="37">
        <f t="shared" ca="1" si="21"/>
        <v>18260674.791855283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18260674.791855283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18260674.791855283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-0.2157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18260674.791855283</v>
      </c>
      <c r="K54" s="37">
        <f t="shared" ca="1" si="20"/>
        <v>-3938827.5526031847</v>
      </c>
      <c r="L54" s="37">
        <f t="shared" ca="1" si="21"/>
        <v>14321847.239252098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14321847.239252098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14321847.239252098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46" priority="1" operator="lessThan">
      <formula>0</formula>
    </cfRule>
  </conditionalFormatting>
  <dataValidations count="2">
    <dataValidation type="list" allowBlank="1" showInputMessage="1" showErrorMessage="1" sqref="E2" xr:uid="{436E168E-68F7-6547-8CF7-B43BE3803C47}">
      <formula1>"Qualified, Non-Qualified"</formula1>
    </dataValidation>
    <dataValidation type="list" allowBlank="1" showInputMessage="1" showErrorMessage="1" sqref="E5 H2" xr:uid="{EB7F3CB0-4411-E345-B11B-25538DD463EE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AA692E-9EFF-D440-9C03-D10AF751B478}">
          <x14:formula1>
            <xm:f>Scenarios!A3:A100</xm:f>
          </x14:formula1>
          <xm:sqref>A14</xm:sqref>
        </x14:dataValidation>
        <x14:dataValidation type="list" allowBlank="1" showInputMessage="1" showErrorMessage="1" xr:uid="{C9B6F586-0A9E-6241-99F2-7D85F41EC7BA}">
          <x14:formula1>
            <xm:f>Tables!$B$20:$B$36</xm:f>
          </x14:formula1>
          <xm:sqref>E3:E4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F01C7-0CA5-B54B-927F-D229593D880E}">
  <sheetPr codeName="Sheet25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64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% of Salary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403b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403b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0.05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0.08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169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403b with % of Salary / % of Salary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64</v>
      </c>
      <c r="E17" s="49">
        <f>HLOOKUP($B$6,'RetireUp Market Returns'!A:CT,(1+$B$7+C17),FALSE)</f>
        <v>0.1459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291800</v>
      </c>
      <c r="L17" s="37">
        <f>J17+K17</f>
        <v>2291800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2291800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61000</v>
      </c>
      <c r="W17" s="37">
        <f>MIN(R17,T17)</f>
        <v>5000</v>
      </c>
      <c r="X17" s="37">
        <f ca="1">MIN(U17,R17-W17)</f>
        <v>0</v>
      </c>
      <c r="Y17" s="37">
        <f>MIN(S17,V17)</f>
        <v>5000</v>
      </c>
      <c r="Z17" s="37">
        <f ca="1">W17+X17+Y17</f>
        <v>10000</v>
      </c>
      <c r="AA17" s="111">
        <f ca="1">Q17+Z17</f>
        <v>2301800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65</v>
      </c>
      <c r="E18" s="49">
        <f>HLOOKUP($B$6,'RetireUp Market Returns'!A:CT,(1+$B$7+C18),FALSE)</f>
        <v>7.6700000000000004E-2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2301800</v>
      </c>
      <c r="K18" s="37">
        <f ca="1">J18*E18</f>
        <v>176548.06</v>
      </c>
      <c r="L18" s="37">
        <f ca="1">J18+K18</f>
        <v>2478348.06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2478348.06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5100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62550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5100</v>
      </c>
      <c r="Z18" s="37">
        <f t="shared" ref="Z18:Z54" ca="1" si="17">W18+X18+Y18</f>
        <v>10200</v>
      </c>
      <c r="AA18" s="111">
        <f t="shared" ref="AA18:AA54" ca="1" si="18">Q18+W18+X18+Y18</f>
        <v>2488548.06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66</v>
      </c>
      <c r="E19" s="49">
        <f>HLOOKUP($B$6,'RetireUp Market Returns'!A:CT,(1+$B$7+C19),FALSE)</f>
        <v>3.4099999999999998E-2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2488548.06</v>
      </c>
      <c r="K19" s="37">
        <f ca="1">J19*E19</f>
        <v>84859.488845999993</v>
      </c>
      <c r="L19" s="37">
        <f ca="1">J19+K19</f>
        <v>2573407.5488459999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2573407.5488459999</v>
      </c>
      <c r="R19" s="37">
        <f t="shared" si="9"/>
        <v>5202</v>
      </c>
      <c r="S19" s="37">
        <f t="shared" si="10"/>
        <v>5202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64139.25</v>
      </c>
      <c r="W19" s="37">
        <f t="shared" si="14"/>
        <v>5202</v>
      </c>
      <c r="X19" s="37">
        <f t="shared" ca="1" si="15"/>
        <v>0</v>
      </c>
      <c r="Y19" s="37">
        <f t="shared" si="16"/>
        <v>5202</v>
      </c>
      <c r="Z19" s="37">
        <f t="shared" ca="1" si="17"/>
        <v>10404</v>
      </c>
      <c r="AA19" s="111">
        <f t="shared" ca="1" si="18"/>
        <v>2583811.5488459999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67</v>
      </c>
      <c r="E20" s="49">
        <f>HLOOKUP($B$6,'RetireUp Market Returns'!A:CT,(1+$B$7+C20),FALSE)</f>
        <v>0.17599999999999999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2583811.5488459999</v>
      </c>
      <c r="K20" s="37">
        <f ca="1">J20*E20</f>
        <v>454750.83259689593</v>
      </c>
      <c r="L20" s="37">
        <f ca="1">J20+K20</f>
        <v>3038562.3814428956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3038562.3814428956</v>
      </c>
      <c r="R20" s="37">
        <f t="shared" si="9"/>
        <v>5306.04</v>
      </c>
      <c r="S20" s="37">
        <f t="shared" si="10"/>
        <v>5306.04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65768.741249999992</v>
      </c>
      <c r="W20" s="37">
        <f t="shared" si="14"/>
        <v>5306.04</v>
      </c>
      <c r="X20" s="37">
        <f t="shared" ca="1" si="15"/>
        <v>0</v>
      </c>
      <c r="Y20" s="37">
        <f t="shared" si="16"/>
        <v>5306.04</v>
      </c>
      <c r="Z20" s="37">
        <f t="shared" ca="1" si="17"/>
        <v>10612.08</v>
      </c>
      <c r="AA20" s="111">
        <f t="shared" ca="1" si="18"/>
        <v>3049174.4614428957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68</v>
      </c>
      <c r="E21" s="49">
        <f>HLOOKUP($B$6,'RetireUp Market Returns'!A:CT,(1+$B$7+C21),FALSE)</f>
        <v>0.1283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3049174.4614428957</v>
      </c>
      <c r="K21" s="37">
        <f ca="1">J21*E21</f>
        <v>391209.08340312348</v>
      </c>
      <c r="L21" s="37">
        <f ca="1">J21+K21</f>
        <v>3440383.5448460192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3440383.5448460192</v>
      </c>
      <c r="R21" s="37">
        <f t="shared" si="9"/>
        <v>5412.1608000000006</v>
      </c>
      <c r="S21" s="37">
        <f t="shared" si="10"/>
        <v>5412.1608000000006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67439.489981249993</v>
      </c>
      <c r="W21" s="37">
        <f t="shared" si="14"/>
        <v>5412.1608000000006</v>
      </c>
      <c r="X21" s="37">
        <f t="shared" ca="1" si="15"/>
        <v>0</v>
      </c>
      <c r="Y21" s="37">
        <f t="shared" si="16"/>
        <v>5412.1608000000006</v>
      </c>
      <c r="Z21" s="37">
        <f t="shared" ca="1" si="17"/>
        <v>10824.321600000001</v>
      </c>
      <c r="AA21" s="111">
        <f t="shared" ca="1" si="18"/>
        <v>3451207.8664460196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69</v>
      </c>
      <c r="E22" s="49">
        <f>HLOOKUP($B$6,'RetireUp Market Returns'!A:CT,(1+$B$7+C22),FALSE)</f>
        <v>0.1308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3451207.8664460196</v>
      </c>
      <c r="K22" s="37">
        <f t="shared" ref="K22:K54" ca="1" si="20">J22*E22</f>
        <v>451417.98893113935</v>
      </c>
      <c r="L22" s="37">
        <f t="shared" ref="L22:L54" ca="1" si="21">J22+K22</f>
        <v>3902625.8553771591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3902625.8553771591</v>
      </c>
      <c r="R22" s="37">
        <f t="shared" si="9"/>
        <v>5520.4040160000004</v>
      </c>
      <c r="S22" s="37">
        <f t="shared" si="10"/>
        <v>5520.4040160000004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69152.538034781232</v>
      </c>
      <c r="W22" s="37">
        <f t="shared" si="14"/>
        <v>5520.4040160000004</v>
      </c>
      <c r="X22" s="37">
        <f t="shared" ca="1" si="15"/>
        <v>0</v>
      </c>
      <c r="Y22" s="37">
        <f t="shared" si="16"/>
        <v>5520.4040160000004</v>
      </c>
      <c r="Z22" s="37">
        <f t="shared" ca="1" si="17"/>
        <v>11040.808032000001</v>
      </c>
      <c r="AA22" s="111">
        <f t="shared" ca="1" si="18"/>
        <v>3913666.6634091595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70</v>
      </c>
      <c r="E23" s="49">
        <f>HLOOKUP($B$6,'RetireUp Market Returns'!A:CT,(1+$B$7+C23),FALSE)</f>
        <v>0.1613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3913666.6634091595</v>
      </c>
      <c r="K23" s="37">
        <f t="shared" ca="1" si="20"/>
        <v>631274.43280789745</v>
      </c>
      <c r="L23" s="37">
        <f t="shared" ca="1" si="21"/>
        <v>4544941.0962170567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4544941.0962170567</v>
      </c>
      <c r="R23" s="37">
        <f t="shared" si="9"/>
        <v>5630.8120963200008</v>
      </c>
      <c r="S23" s="37">
        <f t="shared" si="10"/>
        <v>5630.8120963200008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70908.953505730751</v>
      </c>
      <c r="W23" s="37">
        <f t="shared" si="14"/>
        <v>5630.8120963200008</v>
      </c>
      <c r="X23" s="37">
        <f t="shared" ca="1" si="15"/>
        <v>0</v>
      </c>
      <c r="Y23" s="37">
        <f t="shared" si="16"/>
        <v>5630.8120963200008</v>
      </c>
      <c r="Z23" s="37">
        <f t="shared" ca="1" si="17"/>
        <v>11261.624192640002</v>
      </c>
      <c r="AA23" s="111">
        <f t="shared" ca="1" si="18"/>
        <v>4556202.7204096969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71</v>
      </c>
      <c r="E24" s="49">
        <f>HLOOKUP($B$6,'RetireUp Market Returns'!A:CT,(1+$B$7+C24),FALSE)</f>
        <v>-7.8700000000000006E-2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4556202.7204096969</v>
      </c>
      <c r="K24" s="37">
        <f t="shared" ca="1" si="20"/>
        <v>-358573.15409624315</v>
      </c>
      <c r="L24" s="37">
        <f t="shared" ca="1" si="21"/>
        <v>4197629.5663134539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4197629.5663134539</v>
      </c>
      <c r="R24" s="37">
        <f t="shared" si="9"/>
        <v>5743.4283382463991</v>
      </c>
      <c r="S24" s="37">
        <f t="shared" si="10"/>
        <v>5743.4283382463991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72709.831403855613</v>
      </c>
      <c r="W24" s="37">
        <f t="shared" si="14"/>
        <v>5743.4283382463991</v>
      </c>
      <c r="X24" s="37">
        <f t="shared" ca="1" si="15"/>
        <v>0</v>
      </c>
      <c r="Y24" s="37">
        <f t="shared" si="16"/>
        <v>5743.4283382463991</v>
      </c>
      <c r="Z24" s="37">
        <f t="shared" ca="1" si="17"/>
        <v>11486.856676492798</v>
      </c>
      <c r="AA24" s="111">
        <f t="shared" ca="1" si="18"/>
        <v>4209116.4229899468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72</v>
      </c>
      <c r="E25" s="49">
        <f>HLOOKUP($B$6,'RetireUp Market Returns'!A:CT,(1+$B$7+C25),FALSE)</f>
        <v>1.9599999999999999E-2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4209116.4229899468</v>
      </c>
      <c r="K25" s="37">
        <f t="shared" ca="1" si="20"/>
        <v>82498.681890602951</v>
      </c>
      <c r="L25" s="37">
        <f t="shared" ca="1" si="21"/>
        <v>4291615.1048805499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0</v>
      </c>
      <c r="P25" s="37">
        <f t="shared" ca="1" si="7"/>
        <v>0</v>
      </c>
      <c r="Q25" s="37">
        <f t="shared" ca="1" si="8"/>
        <v>4291615.1048805499</v>
      </c>
      <c r="R25" s="37">
        <f t="shared" si="9"/>
        <v>5858.2969050113279</v>
      </c>
      <c r="S25" s="37">
        <f t="shared" si="10"/>
        <v>5858.2969050113279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74556.294330643243</v>
      </c>
      <c r="W25" s="37">
        <f t="shared" si="14"/>
        <v>5858.2969050113279</v>
      </c>
      <c r="X25" s="37">
        <f t="shared" ca="1" si="15"/>
        <v>0</v>
      </c>
      <c r="Y25" s="37">
        <f t="shared" si="16"/>
        <v>5858.2969050113279</v>
      </c>
      <c r="Z25" s="37">
        <f t="shared" ca="1" si="17"/>
        <v>11716.593810022656</v>
      </c>
      <c r="AA25" s="111">
        <f t="shared" ca="1" si="18"/>
        <v>4303331.6986905718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73</v>
      </c>
      <c r="E26" s="49">
        <f>HLOOKUP($B$6,'RetireUp Market Returns'!A:CT,(1+$B$7+C26),FALSE)</f>
        <v>0.10249999999999999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4303331.6986905718</v>
      </c>
      <c r="K26" s="37">
        <f t="shared" ca="1" si="20"/>
        <v>441091.4991157836</v>
      </c>
      <c r="L26" s="37">
        <f t="shared" ca="1" si="21"/>
        <v>4744423.1978063555</v>
      </c>
      <c r="M26" s="34">
        <f ca="1">IF(D26="-","-",IF($F$4="Roth","-",IF($E$3="Health Savings Account","-",IF(AND(A26=2033,D26=74),VLOOKUP(D26,Tables!G:H,2,FALSE),IF(AND(A26&gt;2032,D26&lt;75),"-",IF(D26&lt;73,"-",VLOOKUP(D26,Tables!G:H,2,FALSE)))))))</f>
        <v>26.5</v>
      </c>
      <c r="N26" s="37">
        <f t="shared" ca="1" si="22"/>
        <v>162389.87542228572</v>
      </c>
      <c r="O26" s="37">
        <f t="shared" si="6"/>
        <v>0</v>
      </c>
      <c r="P26" s="37">
        <f t="shared" ca="1" si="7"/>
        <v>162389.87542228572</v>
      </c>
      <c r="Q26" s="37">
        <f t="shared" ca="1" si="8"/>
        <v>4582033.3223840697</v>
      </c>
      <c r="R26" s="37">
        <f t="shared" si="9"/>
        <v>5975.4628431115543</v>
      </c>
      <c r="S26" s="37">
        <f t="shared" si="10"/>
        <v>5975.4628431115543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76449.493173434355</v>
      </c>
      <c r="W26" s="37">
        <f t="shared" si="14"/>
        <v>5975.4628431115543</v>
      </c>
      <c r="X26" s="37">
        <f t="shared" ca="1" si="15"/>
        <v>0</v>
      </c>
      <c r="Y26" s="37">
        <f t="shared" si="16"/>
        <v>5975.4628431115543</v>
      </c>
      <c r="Z26" s="37">
        <f t="shared" ca="1" si="17"/>
        <v>11950.925686223109</v>
      </c>
      <c r="AA26" s="111">
        <f t="shared" ca="1" si="18"/>
        <v>4593984.2480702931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74</v>
      </c>
      <c r="E27" s="49">
        <f>HLOOKUP($B$6,'RetireUp Market Returns'!A:CT,(1+$B$7+C27),FALSE)</f>
        <v>0.17130000000000001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4593984.2480702931</v>
      </c>
      <c r="K27" s="37">
        <f t="shared" ca="1" si="20"/>
        <v>786949.50169444119</v>
      </c>
      <c r="L27" s="37">
        <f t="shared" ca="1" si="21"/>
        <v>5380933.7497647339</v>
      </c>
      <c r="M27" s="34">
        <f ca="1">IF(D27="-","-",IF($F$4="Roth","-",IF($E$3="Health Savings Account","-",IF(AND(A27=2033,D27=74),VLOOKUP(D27,Tables!G:H,2,FALSE),IF(AND(A27&gt;2032,D27&lt;75),"-",IF(D27&lt;73,"-",VLOOKUP(D27,Tables!G:H,2,FALSE)))))))</f>
        <v>25.5</v>
      </c>
      <c r="N27" s="37">
        <f t="shared" ca="1" si="22"/>
        <v>180156.24502236443</v>
      </c>
      <c r="O27" s="37">
        <f t="shared" si="6"/>
        <v>0</v>
      </c>
      <c r="P27" s="37">
        <f t="shared" ca="1" si="7"/>
        <v>180156.24502236443</v>
      </c>
      <c r="Q27" s="37">
        <f t="shared" ca="1" si="8"/>
        <v>5200777.5047423691</v>
      </c>
      <c r="R27" s="37">
        <f t="shared" si="9"/>
        <v>6094.9720999737856</v>
      </c>
      <c r="S27" s="37">
        <f t="shared" si="10"/>
        <v>6094.9720999737856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78390.607816985779</v>
      </c>
      <c r="W27" s="37">
        <f t="shared" si="14"/>
        <v>6094.9720999737856</v>
      </c>
      <c r="X27" s="37">
        <f t="shared" ca="1" si="15"/>
        <v>0</v>
      </c>
      <c r="Y27" s="37">
        <f t="shared" si="16"/>
        <v>6094.9720999737856</v>
      </c>
      <c r="Z27" s="37">
        <f t="shared" ca="1" si="17"/>
        <v>12189.944199947571</v>
      </c>
      <c r="AA27" s="111">
        <f t="shared" ca="1" si="18"/>
        <v>5212967.4489423167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75</v>
      </c>
      <c r="E28" s="49">
        <f>HLOOKUP($B$6,'RetireUp Market Returns'!A:CT,(1+$B$7+C28),FALSE)</f>
        <v>0.1041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5212967.4489423167</v>
      </c>
      <c r="K28" s="37">
        <f t="shared" ca="1" si="20"/>
        <v>542669.91143489513</v>
      </c>
      <c r="L28" s="37">
        <f t="shared" ca="1" si="21"/>
        <v>5755637.3603772121</v>
      </c>
      <c r="M28" s="34">
        <f ca="1">IF(D28="-","-",IF($F$4="Roth","-",IF($E$3="Health Savings Account","-",IF(AND(A28=2033,D28=74),VLOOKUP(D28,Tables!G:H,2,FALSE),IF(AND(A28&gt;2032,D28&lt;75),"-",IF(D28&lt;73,"-",VLOOKUP(D28,Tables!G:H,2,FALSE)))))))</f>
        <v>24.6</v>
      </c>
      <c r="N28" s="37">
        <f t="shared" ca="1" si="22"/>
        <v>211909.24589196409</v>
      </c>
      <c r="O28" s="37">
        <f t="shared" si="6"/>
        <v>0</v>
      </c>
      <c r="P28" s="37">
        <f t="shared" ca="1" si="7"/>
        <v>211909.24589196409</v>
      </c>
      <c r="Q28" s="37">
        <f t="shared" ca="1" si="8"/>
        <v>5543728.114485248</v>
      </c>
      <c r="R28" s="37">
        <f t="shared" si="9"/>
        <v>6216.8715419732607</v>
      </c>
      <c r="S28" s="37">
        <f t="shared" si="10"/>
        <v>6216.8715419732607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80380.847872910294</v>
      </c>
      <c r="W28" s="37">
        <f t="shared" si="14"/>
        <v>6216.8715419732607</v>
      </c>
      <c r="X28" s="37">
        <f t="shared" ca="1" si="15"/>
        <v>0</v>
      </c>
      <c r="Y28" s="37">
        <f t="shared" si="16"/>
        <v>6216.8715419732607</v>
      </c>
      <c r="Z28" s="37">
        <f t="shared" ca="1" si="17"/>
        <v>12433.743083946521</v>
      </c>
      <c r="AA28" s="111">
        <f t="shared" ca="1" si="18"/>
        <v>5556161.8575691944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76</v>
      </c>
      <c r="E29" s="49">
        <f>HLOOKUP($B$6,'RetireUp Market Returns'!A:CT,(1+$B$7+C29),FALSE)</f>
        <v>0.128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5556161.8575691944</v>
      </c>
      <c r="K29" s="37">
        <f t="shared" ca="1" si="20"/>
        <v>711188.71776885691</v>
      </c>
      <c r="L29" s="37">
        <f t="shared" ca="1" si="21"/>
        <v>6267350.5753380517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23.7</v>
      </c>
      <c r="N29" s="37">
        <f t="shared" ca="1" si="22"/>
        <v>234437.20918013479</v>
      </c>
      <c r="O29" s="37">
        <f t="shared" si="6"/>
        <v>134488.88242462976</v>
      </c>
      <c r="P29" s="37">
        <f t="shared" ca="1" si="7"/>
        <v>234437.20918013479</v>
      </c>
      <c r="Q29" s="37">
        <f t="shared" ca="1" si="8"/>
        <v>6032913.3661579173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6032913.3661579173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77</v>
      </c>
      <c r="E30" s="49">
        <f>HLOOKUP($B$6,'RetireUp Market Returns'!A:CT,(1+$B$7+C30),FALSE)</f>
        <v>4.9700000000000001E-2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6032913.3661579173</v>
      </c>
      <c r="K30" s="37">
        <f t="shared" ca="1" si="20"/>
        <v>299835.79429804848</v>
      </c>
      <c r="L30" s="37">
        <f t="shared" ca="1" si="21"/>
        <v>6332749.1604559654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22.9</v>
      </c>
      <c r="N30" s="37">
        <f t="shared" ca="1" si="22"/>
        <v>263445.99852217978</v>
      </c>
      <c r="O30" s="37">
        <f t="shared" si="6"/>
        <v>137851.10448524548</v>
      </c>
      <c r="P30" s="37">
        <f t="shared" ca="1" si="7"/>
        <v>263445.99852217978</v>
      </c>
      <c r="Q30" s="37">
        <f t="shared" ca="1" si="8"/>
        <v>6069303.1619337853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6069303.1619337853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78</v>
      </c>
      <c r="E31" s="49">
        <f>HLOOKUP($B$6,'RetireUp Market Returns'!A:CT,(1+$B$7+C31),FALSE)</f>
        <v>9.01E-2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6069303.1619337853</v>
      </c>
      <c r="K31" s="37">
        <f t="shared" ca="1" si="20"/>
        <v>546844.21489023406</v>
      </c>
      <c r="L31" s="37">
        <f t="shared" ca="1" si="21"/>
        <v>6616147.3768240195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22</v>
      </c>
      <c r="N31" s="37">
        <f t="shared" ca="1" si="22"/>
        <v>275877.41645153571</v>
      </c>
      <c r="O31" s="37">
        <f t="shared" si="6"/>
        <v>141297.3820973766</v>
      </c>
      <c r="P31" s="37">
        <f t="shared" ca="1" si="7"/>
        <v>275877.41645153571</v>
      </c>
      <c r="Q31" s="37">
        <f t="shared" ca="1" si="8"/>
        <v>6340269.9603724834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6340269.9603724834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79</v>
      </c>
      <c r="E32" s="49">
        <f>HLOOKUP($B$6,'RetireUp Market Returns'!A:CT,(1+$B$7+C32),FALSE)</f>
        <v>4.3499999999999997E-2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6340269.9603724834</v>
      </c>
      <c r="K32" s="37">
        <f t="shared" ca="1" si="20"/>
        <v>275801.74327620299</v>
      </c>
      <c r="L32" s="37">
        <f t="shared" ca="1" si="21"/>
        <v>6616071.7036486864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21.1</v>
      </c>
      <c r="N32" s="37">
        <f t="shared" ca="1" si="22"/>
        <v>300486.72797973856</v>
      </c>
      <c r="O32" s="37">
        <f t="shared" si="6"/>
        <v>144829.81664981105</v>
      </c>
      <c r="P32" s="37">
        <f t="shared" ca="1" si="7"/>
        <v>300486.72797973856</v>
      </c>
      <c r="Q32" s="37">
        <f t="shared" ca="1" si="8"/>
        <v>6315584.9756689481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6315584.9756689481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80</v>
      </c>
      <c r="E33" s="49">
        <f>HLOOKUP($B$6,'RetireUp Market Returns'!A:CT,(1+$B$7+C33),FALSE)</f>
        <v>0.2636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6315584.9756689481</v>
      </c>
      <c r="K33" s="37">
        <f t="shared" ca="1" si="20"/>
        <v>1664788.1995863346</v>
      </c>
      <c r="L33" s="37">
        <f t="shared" ca="1" si="21"/>
        <v>7980373.1752552828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20.2</v>
      </c>
      <c r="N33" s="37">
        <f t="shared" ca="1" si="22"/>
        <v>312652.72156776971</v>
      </c>
      <c r="O33" s="37">
        <f t="shared" si="6"/>
        <v>148450.5620660563</v>
      </c>
      <c r="P33" s="37">
        <f t="shared" ca="1" si="7"/>
        <v>312652.72156776971</v>
      </c>
      <c r="Q33" s="37">
        <f t="shared" ca="1" si="8"/>
        <v>7667720.4536875132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7667720.4536875132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81</v>
      </c>
      <c r="E34" s="49">
        <f>HLOOKUP($B$6,'RetireUp Market Returns'!A:CT,(1+$B$7+C34),FALSE)</f>
        <v>-0.108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7667720.4536875132</v>
      </c>
      <c r="K34" s="37">
        <f t="shared" ca="1" si="20"/>
        <v>-828113.80899825145</v>
      </c>
      <c r="L34" s="37">
        <f t="shared" ca="1" si="21"/>
        <v>6839606.6446892619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19.399999999999999</v>
      </c>
      <c r="N34" s="37">
        <f t="shared" ca="1" si="22"/>
        <v>395243.3223550265</v>
      </c>
      <c r="O34" s="37">
        <f t="shared" si="6"/>
        <v>152161.82611770771</v>
      </c>
      <c r="P34" s="37">
        <f t="shared" ca="1" si="7"/>
        <v>395243.3223550265</v>
      </c>
      <c r="Q34" s="37">
        <f t="shared" ca="1" si="8"/>
        <v>6444363.3223342355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6444363.3223342355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82</v>
      </c>
      <c r="E35" s="49">
        <f>HLOOKUP($B$6,'RetireUp Market Returns'!A:CT,(1+$B$7+C35),FALSE)</f>
        <v>0.21240000000000001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6444363.3223342355</v>
      </c>
      <c r="K35" s="37">
        <f t="shared" ca="1" si="20"/>
        <v>1368782.7696637916</v>
      </c>
      <c r="L35" s="37">
        <f t="shared" ca="1" si="21"/>
        <v>7813146.0919980276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18.5</v>
      </c>
      <c r="N35" s="37">
        <f t="shared" ca="1" si="22"/>
        <v>348343.96336941811</v>
      </c>
      <c r="O35" s="37">
        <f t="shared" si="6"/>
        <v>155965.87177065041</v>
      </c>
      <c r="P35" s="37">
        <f t="shared" ca="1" si="7"/>
        <v>348343.96336941811</v>
      </c>
      <c r="Q35" s="37">
        <f t="shared" ca="1" si="8"/>
        <v>7464802.1286286097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7464802.1286286097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83</v>
      </c>
      <c r="E36" s="49">
        <f>HLOOKUP($B$6,'RetireUp Market Returns'!A:CT,(1+$B$7+C36),FALSE)</f>
        <v>7.3300000000000004E-2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7464802.1286286097</v>
      </c>
      <c r="K36" s="37">
        <f t="shared" ca="1" si="20"/>
        <v>547169.99602847709</v>
      </c>
      <c r="L36" s="37">
        <f t="shared" ca="1" si="21"/>
        <v>8011972.124657087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17.7</v>
      </c>
      <c r="N36" s="37">
        <f t="shared" ca="1" si="22"/>
        <v>421740.23325585364</v>
      </c>
      <c r="O36" s="37">
        <f t="shared" si="6"/>
        <v>159865.01856491665</v>
      </c>
      <c r="P36" s="37">
        <f t="shared" ca="1" si="7"/>
        <v>421740.23325585364</v>
      </c>
      <c r="Q36" s="37">
        <f t="shared" ca="1" si="8"/>
        <v>7590231.8914012332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7590231.8914012332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84</v>
      </c>
      <c r="E37" s="49">
        <f>HLOOKUP($B$6,'RetireUp Market Returns'!A:CT,(1+$B$7+C37),FALSE)</f>
        <v>0.1447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7590231.8914012332</v>
      </c>
      <c r="K37" s="37">
        <f t="shared" ca="1" si="20"/>
        <v>1098306.5546857584</v>
      </c>
      <c r="L37" s="37">
        <f t="shared" ca="1" si="21"/>
        <v>8688538.4460869916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16.8</v>
      </c>
      <c r="N37" s="37">
        <f t="shared" ca="1" si="22"/>
        <v>451799.51734531147</v>
      </c>
      <c r="O37" s="37">
        <f t="shared" si="6"/>
        <v>163861.64402903954</v>
      </c>
      <c r="P37" s="37">
        <f t="shared" ca="1" si="7"/>
        <v>451799.51734531147</v>
      </c>
      <c r="Q37" s="37">
        <f t="shared" ca="1" si="8"/>
        <v>8236738.9287416805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8236738.9287416805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85</v>
      </c>
      <c r="E38" s="49">
        <f>HLOOKUP($B$6,'RetireUp Market Returns'!A:CT,(1+$B$7+C38),FALSE)</f>
        <v>0.1084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8236738.9287416805</v>
      </c>
      <c r="K38" s="37">
        <f t="shared" ca="1" si="20"/>
        <v>892862.49987559812</v>
      </c>
      <c r="L38" s="37">
        <f t="shared" ca="1" si="21"/>
        <v>9129601.4286172781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16</v>
      </c>
      <c r="N38" s="37">
        <f t="shared" ca="1" si="22"/>
        <v>514796.18304635503</v>
      </c>
      <c r="O38" s="37">
        <f t="shared" si="6"/>
        <v>167958.18512976554</v>
      </c>
      <c r="P38" s="37">
        <f t="shared" ca="1" si="7"/>
        <v>514796.18304635503</v>
      </c>
      <c r="Q38" s="37">
        <f t="shared" ca="1" si="8"/>
        <v>8614805.2455709223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8614805.2455709223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86</v>
      </c>
      <c r="E39" s="49">
        <f>HLOOKUP($B$6,'RetireUp Market Returns'!A:CT,(1+$B$7+C39),FALSE)</f>
        <v>8.5300000000000001E-2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8614805.2455709223</v>
      </c>
      <c r="K39" s="37">
        <f t="shared" ca="1" si="20"/>
        <v>734842.88744719967</v>
      </c>
      <c r="L39" s="37">
        <f t="shared" ca="1" si="21"/>
        <v>9349648.1330181211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15.2</v>
      </c>
      <c r="N39" s="37">
        <f t="shared" ca="1" si="22"/>
        <v>566763.50299808697</v>
      </c>
      <c r="O39" s="37">
        <f t="shared" si="6"/>
        <v>172157.13975800967</v>
      </c>
      <c r="P39" s="37">
        <f t="shared" ca="1" si="7"/>
        <v>566763.50299808697</v>
      </c>
      <c r="Q39" s="37">
        <f t="shared" ca="1" si="8"/>
        <v>8782884.6300200336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8782884.6300200336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87</v>
      </c>
      <c r="E40" s="49">
        <f>HLOOKUP($B$6,'RetireUp Market Returns'!A:CT,(1+$B$7+C40),FALSE)</f>
        <v>0.1187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8782884.6300200336</v>
      </c>
      <c r="K40" s="37">
        <f t="shared" ca="1" si="20"/>
        <v>1042528.4055833779</v>
      </c>
      <c r="L40" s="37">
        <f t="shared" ca="1" si="21"/>
        <v>9825413.0356034115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14.4</v>
      </c>
      <c r="N40" s="37">
        <f t="shared" ca="1" si="22"/>
        <v>609922.54375139123</v>
      </c>
      <c r="O40" s="37">
        <f t="shared" si="6"/>
        <v>176461.06825195992</v>
      </c>
      <c r="P40" s="37">
        <f t="shared" ca="1" si="7"/>
        <v>609922.54375139123</v>
      </c>
      <c r="Q40" s="37">
        <f t="shared" ca="1" si="8"/>
        <v>9215490.4918520208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9215490.4918520208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88</v>
      </c>
      <c r="E41" s="49">
        <f>HLOOKUP($B$6,'RetireUp Market Returns'!A:CT,(1+$B$7+C41),FALSE)</f>
        <v>0.104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9215490.4918520208</v>
      </c>
      <c r="K41" s="37">
        <f t="shared" ca="1" si="20"/>
        <v>958411.01115261007</v>
      </c>
      <c r="L41" s="37">
        <f t="shared" ca="1" si="21"/>
        <v>10173901.503004631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13.7</v>
      </c>
      <c r="N41" s="37">
        <f t="shared" ca="1" si="22"/>
        <v>672663.53955124249</v>
      </c>
      <c r="O41" s="37">
        <f t="shared" si="6"/>
        <v>180872.59495825888</v>
      </c>
      <c r="P41" s="37">
        <f t="shared" ca="1" si="7"/>
        <v>672663.53955124249</v>
      </c>
      <c r="Q41" s="37">
        <f t="shared" ca="1" si="8"/>
        <v>9501237.9634533878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9501237.9634533878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89</v>
      </c>
      <c r="E42" s="49">
        <f>HLOOKUP($B$6,'RetireUp Market Returns'!A:CT,(1+$B$7+C42),FALSE)</f>
        <v>-5.6000000000000001E-2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9501237.9634533878</v>
      </c>
      <c r="K42" s="37">
        <f t="shared" ca="1" si="20"/>
        <v>-532069.32595338975</v>
      </c>
      <c r="L42" s="37">
        <f t="shared" ca="1" si="21"/>
        <v>8969168.6374999974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12.9</v>
      </c>
      <c r="N42" s="37">
        <f t="shared" ca="1" si="22"/>
        <v>736530.07468630909</v>
      </c>
      <c r="O42" s="37">
        <f t="shared" si="6"/>
        <v>185394.40983221534</v>
      </c>
      <c r="P42" s="37">
        <f t="shared" ca="1" si="7"/>
        <v>736530.07468630909</v>
      </c>
      <c r="Q42" s="37">
        <f t="shared" ca="1" si="8"/>
        <v>8232638.5628136881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8232638.5628136881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90</v>
      </c>
      <c r="E43" s="49">
        <f>HLOOKUP($B$6,'RetireUp Market Returns'!A:CT,(1+$B$7+C43),FALSE)</f>
        <v>0.128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8232638.5628136881</v>
      </c>
      <c r="K43" s="37">
        <f t="shared" ca="1" si="20"/>
        <v>1053777.7360401521</v>
      </c>
      <c r="L43" s="37">
        <f t="shared" ca="1" si="21"/>
        <v>9286416.2988538407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12.2</v>
      </c>
      <c r="N43" s="37">
        <f t="shared" ca="1" si="22"/>
        <v>674806.43957489252</v>
      </c>
      <c r="O43" s="37">
        <f t="shared" si="6"/>
        <v>190029.27007802069</v>
      </c>
      <c r="P43" s="37">
        <f t="shared" ca="1" si="7"/>
        <v>674806.43957489252</v>
      </c>
      <c r="Q43" s="37">
        <f t="shared" ca="1" si="8"/>
        <v>8611609.859278949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8611609.859278949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 t="str">
        <f t="shared" si="3"/>
        <v>-</v>
      </c>
      <c r="E44" s="49">
        <f>HLOOKUP($B$6,'RetireUp Market Returns'!A:CT,(1+$B$7+C44),FALSE)</f>
        <v>8.6699999999999999E-2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8611609.859278949</v>
      </c>
      <c r="K44" s="37">
        <f t="shared" ca="1" si="20"/>
        <v>746626.57479948492</v>
      </c>
      <c r="L44" s="37">
        <f t="shared" ca="1" si="21"/>
        <v>9358236.4340784345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0</v>
      </c>
      <c r="P44" s="37">
        <f t="shared" si="7"/>
        <v>0</v>
      </c>
      <c r="Q44" s="37">
        <f t="shared" ca="1" si="8"/>
        <v>9358236.4340784345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9358236.4340784345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0.1265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9358236.4340784345</v>
      </c>
      <c r="K45" s="37">
        <f t="shared" ca="1" si="20"/>
        <v>1183816.908910922</v>
      </c>
      <c r="L45" s="37">
        <f t="shared" ca="1" si="21"/>
        <v>10542053.342989357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10542053.342989357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10542053.342989357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6.0299999999999999E-2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10542053.342989357</v>
      </c>
      <c r="K46" s="37">
        <f t="shared" ca="1" si="20"/>
        <v>635685.81658225821</v>
      </c>
      <c r="L46" s="37">
        <f t="shared" ca="1" si="21"/>
        <v>11177739.159571616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11177739.159571616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11177739.159571616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0.14710000000000001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11177739.159571616</v>
      </c>
      <c r="K47" s="37">
        <f t="shared" ca="1" si="20"/>
        <v>1644245.4303729848</v>
      </c>
      <c r="L47" s="37">
        <f t="shared" ca="1" si="21"/>
        <v>12821984.589944601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12821984.589944601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12821984.589944601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5.3900000000000003E-2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12821984.589944601</v>
      </c>
      <c r="K48" s="37">
        <f t="shared" ca="1" si="20"/>
        <v>691104.96939801401</v>
      </c>
      <c r="L48" s="37">
        <f t="shared" ca="1" si="21"/>
        <v>13513089.559342615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13513089.559342615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13513089.559342615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7.1999999999999995E-2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13513089.559342615</v>
      </c>
      <c r="K49" s="37">
        <f t="shared" ca="1" si="20"/>
        <v>972942.44827266817</v>
      </c>
      <c r="L49" s="37">
        <f t="shared" ca="1" si="21"/>
        <v>14486032.007615283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14486032.007615283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14486032.007615283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0.17599999999999999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14486032.007615283</v>
      </c>
      <c r="K50" s="37">
        <f t="shared" ca="1" si="20"/>
        <v>2549541.6333402898</v>
      </c>
      <c r="L50" s="37">
        <f t="shared" ca="1" si="21"/>
        <v>17035573.640955575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17035573.640955575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17035573.640955575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0.14000000000000001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17035573.640955575</v>
      </c>
      <c r="K51" s="37">
        <f t="shared" ca="1" si="20"/>
        <v>2384980.3097337806</v>
      </c>
      <c r="L51" s="37">
        <f t="shared" ca="1" si="21"/>
        <v>19420553.950689357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19420553.950689357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19420553.950689357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-7.4700000000000003E-2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19420553.950689357</v>
      </c>
      <c r="K52" s="37">
        <f t="shared" ca="1" si="20"/>
        <v>-1450715.3801164951</v>
      </c>
      <c r="L52" s="37">
        <f t="shared" ca="1" si="21"/>
        <v>17969838.570572861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17969838.570572861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17969838.570572861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-0.1133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17969838.570572861</v>
      </c>
      <c r="K53" s="37">
        <f t="shared" ca="1" si="20"/>
        <v>-2035982.7100459051</v>
      </c>
      <c r="L53" s="37">
        <f t="shared" ca="1" si="21"/>
        <v>15933855.860526955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15933855.860526955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15933855.860526955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-0.2157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15933855.860526955</v>
      </c>
      <c r="K54" s="37">
        <f t="shared" ca="1" si="20"/>
        <v>-3436932.709115664</v>
      </c>
      <c r="L54" s="37">
        <f t="shared" ca="1" si="21"/>
        <v>12496923.151411291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12496923.151411291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12496923.151411291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45" priority="1" operator="lessThan">
      <formula>0</formula>
    </cfRule>
  </conditionalFormatting>
  <dataValidations count="2">
    <dataValidation type="list" allowBlank="1" showInputMessage="1" showErrorMessage="1" sqref="E2" xr:uid="{E70D3235-008C-C64E-98DA-0D01A08AFE2E}">
      <formula1>"Qualified, Non-Qualified"</formula1>
    </dataValidation>
    <dataValidation type="list" allowBlank="1" showInputMessage="1" showErrorMessage="1" sqref="E5 H2" xr:uid="{76F07E2D-E111-F846-9D1F-635F8166ED88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F5D0115-F4AD-0D4A-AA63-C83F3E558D1A}">
          <x14:formula1>
            <xm:f>Scenarios!A3:A100</xm:f>
          </x14:formula1>
          <xm:sqref>A14</xm:sqref>
        </x14:dataValidation>
        <x14:dataValidation type="list" allowBlank="1" showInputMessage="1" showErrorMessage="1" xr:uid="{BF112E8F-38A7-0945-BBDD-CE056A38A7D4}">
          <x14:formula1>
            <xm:f>Tables!$B$20:$B$36</xm:f>
          </x14:formula1>
          <xm:sqref>E3:E4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D14A5-5347-044A-8E64-078B755D3C27}">
  <sheetPr codeName="Sheet26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64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Match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403b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403b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0.5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0.08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0.08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170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403b with % of Salary / Match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64</v>
      </c>
      <c r="E17" s="49">
        <f>HLOOKUP($B$6,'RetireUp Market Returns'!A:CT,(1+$B$7+C17),FALSE)</f>
        <v>0.1459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291800</v>
      </c>
      <c r="L17" s="37">
        <f>J17+K17</f>
        <v>2291800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2291800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2500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61000</v>
      </c>
      <c r="W17" s="37">
        <f>MIN(R17,T17)</f>
        <v>5000</v>
      </c>
      <c r="X17" s="37">
        <f ca="1">MIN(U17,R17-W17)</f>
        <v>0</v>
      </c>
      <c r="Y17" s="37">
        <f>MIN(S17,V17)</f>
        <v>2500</v>
      </c>
      <c r="Z17" s="37">
        <f ca="1">W17+X17+Y17</f>
        <v>7500</v>
      </c>
      <c r="AA17" s="111">
        <f ca="1">Q17+Z17</f>
        <v>2299300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65</v>
      </c>
      <c r="E18" s="49">
        <f>HLOOKUP($B$6,'RetireUp Market Returns'!A:CT,(1+$B$7+C18),FALSE)</f>
        <v>7.6700000000000004E-2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2299300</v>
      </c>
      <c r="K18" s="37">
        <f ca="1">J18*E18</f>
        <v>176356.31</v>
      </c>
      <c r="L18" s="37">
        <f ca="1">J18+K18</f>
        <v>2475656.31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2475656.31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2550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62550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2550</v>
      </c>
      <c r="Z18" s="37">
        <f t="shared" ref="Z18:Z54" ca="1" si="17">W18+X18+Y18</f>
        <v>7650</v>
      </c>
      <c r="AA18" s="111">
        <f t="shared" ref="AA18:AA54" ca="1" si="18">Q18+W18+X18+Y18</f>
        <v>2483306.31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66</v>
      </c>
      <c r="E19" s="49">
        <f>HLOOKUP($B$6,'RetireUp Market Returns'!A:CT,(1+$B$7+C19),FALSE)</f>
        <v>3.4099999999999998E-2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2483306.31</v>
      </c>
      <c r="K19" s="37">
        <f ca="1">J19*E19</f>
        <v>84680.745171000002</v>
      </c>
      <c r="L19" s="37">
        <f ca="1">J19+K19</f>
        <v>2567987.0551709998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2567987.0551709998</v>
      </c>
      <c r="R19" s="37">
        <f t="shared" si="9"/>
        <v>5202</v>
      </c>
      <c r="S19" s="37">
        <f t="shared" si="10"/>
        <v>2601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64139.25</v>
      </c>
      <c r="W19" s="37">
        <f t="shared" si="14"/>
        <v>5202</v>
      </c>
      <c r="X19" s="37">
        <f t="shared" ca="1" si="15"/>
        <v>0</v>
      </c>
      <c r="Y19" s="37">
        <f t="shared" si="16"/>
        <v>2601</v>
      </c>
      <c r="Z19" s="37">
        <f t="shared" ca="1" si="17"/>
        <v>7803</v>
      </c>
      <c r="AA19" s="111">
        <f t="shared" ca="1" si="18"/>
        <v>2575790.0551709998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67</v>
      </c>
      <c r="E20" s="49">
        <f>HLOOKUP($B$6,'RetireUp Market Returns'!A:CT,(1+$B$7+C20),FALSE)</f>
        <v>0.17599999999999999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2575790.0551709998</v>
      </c>
      <c r="K20" s="37">
        <f ca="1">J20*E20</f>
        <v>453339.04971009592</v>
      </c>
      <c r="L20" s="37">
        <f ca="1">J20+K20</f>
        <v>3029129.1048810957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3029129.1048810957</v>
      </c>
      <c r="R20" s="37">
        <f t="shared" si="9"/>
        <v>5306.04</v>
      </c>
      <c r="S20" s="37">
        <f t="shared" si="10"/>
        <v>2653.02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65768.741249999992</v>
      </c>
      <c r="W20" s="37">
        <f t="shared" si="14"/>
        <v>5306.04</v>
      </c>
      <c r="X20" s="37">
        <f t="shared" ca="1" si="15"/>
        <v>0</v>
      </c>
      <c r="Y20" s="37">
        <f t="shared" si="16"/>
        <v>2653.02</v>
      </c>
      <c r="Z20" s="37">
        <f t="shared" ca="1" si="17"/>
        <v>7959.0599999999995</v>
      </c>
      <c r="AA20" s="111">
        <f t="shared" ca="1" si="18"/>
        <v>3037088.1648810958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68</v>
      </c>
      <c r="E21" s="49">
        <f>HLOOKUP($B$6,'RetireUp Market Returns'!A:CT,(1+$B$7+C21),FALSE)</f>
        <v>0.1283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3037088.1648810958</v>
      </c>
      <c r="K21" s="37">
        <f ca="1">J21*E21</f>
        <v>389658.41155424458</v>
      </c>
      <c r="L21" s="37">
        <f ca="1">J21+K21</f>
        <v>3426746.5764353406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3426746.5764353406</v>
      </c>
      <c r="R21" s="37">
        <f t="shared" si="9"/>
        <v>5412.1608000000006</v>
      </c>
      <c r="S21" s="37">
        <f t="shared" si="10"/>
        <v>2706.0804000000003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67439.489981249993</v>
      </c>
      <c r="W21" s="37">
        <f t="shared" si="14"/>
        <v>5412.1608000000006</v>
      </c>
      <c r="X21" s="37">
        <f t="shared" ca="1" si="15"/>
        <v>0</v>
      </c>
      <c r="Y21" s="37">
        <f t="shared" si="16"/>
        <v>2706.0804000000003</v>
      </c>
      <c r="Z21" s="37">
        <f t="shared" ca="1" si="17"/>
        <v>8118.2412000000004</v>
      </c>
      <c r="AA21" s="111">
        <f t="shared" ca="1" si="18"/>
        <v>3434864.8176353406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69</v>
      </c>
      <c r="E22" s="49">
        <f>HLOOKUP($B$6,'RetireUp Market Returns'!A:CT,(1+$B$7+C22),FALSE)</f>
        <v>0.1308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3434864.8176353406</v>
      </c>
      <c r="K22" s="37">
        <f t="shared" ref="K22:K54" ca="1" si="20">J22*E22</f>
        <v>449280.31814670254</v>
      </c>
      <c r="L22" s="37">
        <f t="shared" ref="L22:L54" ca="1" si="21">J22+K22</f>
        <v>3884145.135782043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3884145.135782043</v>
      </c>
      <c r="R22" s="37">
        <f t="shared" si="9"/>
        <v>5520.4040160000004</v>
      </c>
      <c r="S22" s="37">
        <f t="shared" si="10"/>
        <v>2760.2020080000002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69152.538034781232</v>
      </c>
      <c r="W22" s="37">
        <f t="shared" si="14"/>
        <v>5520.4040160000004</v>
      </c>
      <c r="X22" s="37">
        <f t="shared" ca="1" si="15"/>
        <v>0</v>
      </c>
      <c r="Y22" s="37">
        <f t="shared" si="16"/>
        <v>2760.2020080000002</v>
      </c>
      <c r="Z22" s="37">
        <f t="shared" ca="1" si="17"/>
        <v>8280.6060240000006</v>
      </c>
      <c r="AA22" s="111">
        <f t="shared" ca="1" si="18"/>
        <v>3892425.7418060433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70</v>
      </c>
      <c r="E23" s="49">
        <f>HLOOKUP($B$6,'RetireUp Market Returns'!A:CT,(1+$B$7+C23),FALSE)</f>
        <v>0.1613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3892425.7418060433</v>
      </c>
      <c r="K23" s="37">
        <f t="shared" ca="1" si="20"/>
        <v>627848.27215331479</v>
      </c>
      <c r="L23" s="37">
        <f t="shared" ca="1" si="21"/>
        <v>4520274.0139593584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4520274.0139593584</v>
      </c>
      <c r="R23" s="37">
        <f t="shared" si="9"/>
        <v>5630.8120963200008</v>
      </c>
      <c r="S23" s="37">
        <f t="shared" si="10"/>
        <v>2815.4060481600004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70908.953505730751</v>
      </c>
      <c r="W23" s="37">
        <f t="shared" si="14"/>
        <v>5630.8120963200008</v>
      </c>
      <c r="X23" s="37">
        <f t="shared" ca="1" si="15"/>
        <v>0</v>
      </c>
      <c r="Y23" s="37">
        <f t="shared" si="16"/>
        <v>2815.4060481600004</v>
      </c>
      <c r="Z23" s="37">
        <f t="shared" ca="1" si="17"/>
        <v>8446.2181444800008</v>
      </c>
      <c r="AA23" s="111">
        <f t="shared" ca="1" si="18"/>
        <v>4528720.2321038386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71</v>
      </c>
      <c r="E24" s="49">
        <f>HLOOKUP($B$6,'RetireUp Market Returns'!A:CT,(1+$B$7+C24),FALSE)</f>
        <v>-7.8700000000000006E-2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4528720.2321038386</v>
      </c>
      <c r="K24" s="37">
        <f t="shared" ca="1" si="20"/>
        <v>-356410.28226657212</v>
      </c>
      <c r="L24" s="37">
        <f t="shared" ca="1" si="21"/>
        <v>4172309.9498372665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4172309.9498372665</v>
      </c>
      <c r="R24" s="37">
        <f t="shared" si="9"/>
        <v>5743.4283382463991</v>
      </c>
      <c r="S24" s="37">
        <f t="shared" si="10"/>
        <v>2871.7141691231996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72709.831403855613</v>
      </c>
      <c r="W24" s="37">
        <f t="shared" si="14"/>
        <v>5743.4283382463991</v>
      </c>
      <c r="X24" s="37">
        <f t="shared" ca="1" si="15"/>
        <v>0</v>
      </c>
      <c r="Y24" s="37">
        <f t="shared" si="16"/>
        <v>2871.7141691231996</v>
      </c>
      <c r="Z24" s="37">
        <f t="shared" ca="1" si="17"/>
        <v>8615.1425073695991</v>
      </c>
      <c r="AA24" s="111">
        <f t="shared" ca="1" si="18"/>
        <v>4180925.0923446361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72</v>
      </c>
      <c r="E25" s="49">
        <f>HLOOKUP($B$6,'RetireUp Market Returns'!A:CT,(1+$B$7+C25),FALSE)</f>
        <v>1.9599999999999999E-2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4180925.0923446361</v>
      </c>
      <c r="K25" s="37">
        <f t="shared" ca="1" si="20"/>
        <v>81946.131809954866</v>
      </c>
      <c r="L25" s="37">
        <f t="shared" ca="1" si="21"/>
        <v>4262871.2241545906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0</v>
      </c>
      <c r="P25" s="37">
        <f t="shared" ca="1" si="7"/>
        <v>0</v>
      </c>
      <c r="Q25" s="37">
        <f t="shared" ca="1" si="8"/>
        <v>4262871.2241545906</v>
      </c>
      <c r="R25" s="37">
        <f t="shared" si="9"/>
        <v>5858.2969050113279</v>
      </c>
      <c r="S25" s="37">
        <f t="shared" si="10"/>
        <v>2929.148452505664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74556.294330643243</v>
      </c>
      <c r="W25" s="37">
        <f t="shared" si="14"/>
        <v>5858.2969050113279</v>
      </c>
      <c r="X25" s="37">
        <f t="shared" ca="1" si="15"/>
        <v>0</v>
      </c>
      <c r="Y25" s="37">
        <f t="shared" si="16"/>
        <v>2929.148452505664</v>
      </c>
      <c r="Z25" s="37">
        <f t="shared" ca="1" si="17"/>
        <v>8787.4453575169919</v>
      </c>
      <c r="AA25" s="111">
        <f t="shared" ca="1" si="18"/>
        <v>4271658.669512107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73</v>
      </c>
      <c r="E26" s="49">
        <f>HLOOKUP($B$6,'RetireUp Market Returns'!A:CT,(1+$B$7+C26),FALSE)</f>
        <v>0.10249999999999999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4271658.669512107</v>
      </c>
      <c r="K26" s="37">
        <f t="shared" ca="1" si="20"/>
        <v>437845.01362499094</v>
      </c>
      <c r="L26" s="37">
        <f t="shared" ca="1" si="21"/>
        <v>4709503.6831370983</v>
      </c>
      <c r="M26" s="34">
        <f ca="1">IF(D26="-","-",IF($F$4="Roth","-",IF($E$3="Health Savings Account","-",IF(AND(A26=2033,D26=74),VLOOKUP(D26,Tables!G:H,2,FALSE),IF(AND(A26&gt;2032,D26&lt;75),"-",IF(D26&lt;73,"-",VLOOKUP(D26,Tables!G:H,2,FALSE)))))))</f>
        <v>26.5</v>
      </c>
      <c r="N26" s="37">
        <f t="shared" ca="1" si="22"/>
        <v>161194.66677404178</v>
      </c>
      <c r="O26" s="37">
        <f t="shared" si="6"/>
        <v>0</v>
      </c>
      <c r="P26" s="37">
        <f t="shared" ca="1" si="7"/>
        <v>161194.66677404178</v>
      </c>
      <c r="Q26" s="37">
        <f t="shared" ca="1" si="8"/>
        <v>4548309.0163630564</v>
      </c>
      <c r="R26" s="37">
        <f t="shared" si="9"/>
        <v>5975.4628431115543</v>
      </c>
      <c r="S26" s="37">
        <f t="shared" si="10"/>
        <v>2987.7314215557772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76449.493173434355</v>
      </c>
      <c r="W26" s="37">
        <f t="shared" si="14"/>
        <v>5975.4628431115543</v>
      </c>
      <c r="X26" s="37">
        <f t="shared" ca="1" si="15"/>
        <v>0</v>
      </c>
      <c r="Y26" s="37">
        <f t="shared" si="16"/>
        <v>2987.7314215557772</v>
      </c>
      <c r="Z26" s="37">
        <f t="shared" ca="1" si="17"/>
        <v>8963.1942646673306</v>
      </c>
      <c r="AA26" s="111">
        <f t="shared" ca="1" si="18"/>
        <v>4557272.2106277235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74</v>
      </c>
      <c r="E27" s="49">
        <f>HLOOKUP($B$6,'RetireUp Market Returns'!A:CT,(1+$B$7+C27),FALSE)</f>
        <v>0.17130000000000001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4557272.2106277235</v>
      </c>
      <c r="K27" s="37">
        <f t="shared" ca="1" si="20"/>
        <v>780660.7296805291</v>
      </c>
      <c r="L27" s="37">
        <f t="shared" ca="1" si="21"/>
        <v>5337932.9403082523</v>
      </c>
      <c r="M27" s="34">
        <f ca="1">IF(D27="-","-",IF($F$4="Roth","-",IF($E$3="Health Savings Account","-",IF(AND(A27=2033,D27=74),VLOOKUP(D27,Tables!G:H,2,FALSE),IF(AND(A27&gt;2032,D27&lt;75),"-",IF(D27&lt;73,"-",VLOOKUP(D27,Tables!G:H,2,FALSE)))))))</f>
        <v>25.5</v>
      </c>
      <c r="N27" s="37">
        <f t="shared" ca="1" si="22"/>
        <v>178716.55727951857</v>
      </c>
      <c r="O27" s="37">
        <f t="shared" si="6"/>
        <v>0</v>
      </c>
      <c r="P27" s="37">
        <f t="shared" ca="1" si="7"/>
        <v>178716.55727951857</v>
      </c>
      <c r="Q27" s="37">
        <f t="shared" ca="1" si="8"/>
        <v>5159216.3830287335</v>
      </c>
      <c r="R27" s="37">
        <f t="shared" si="9"/>
        <v>6094.9720999737856</v>
      </c>
      <c r="S27" s="37">
        <f t="shared" si="10"/>
        <v>3047.4860499868928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78390.607816985779</v>
      </c>
      <c r="W27" s="37">
        <f t="shared" si="14"/>
        <v>6094.9720999737856</v>
      </c>
      <c r="X27" s="37">
        <f t="shared" ca="1" si="15"/>
        <v>0</v>
      </c>
      <c r="Y27" s="37">
        <f t="shared" si="16"/>
        <v>3047.4860499868928</v>
      </c>
      <c r="Z27" s="37">
        <f t="shared" ca="1" si="17"/>
        <v>9142.4581499606793</v>
      </c>
      <c r="AA27" s="111">
        <f t="shared" ca="1" si="18"/>
        <v>5168358.8411786938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75</v>
      </c>
      <c r="E28" s="49">
        <f>HLOOKUP($B$6,'RetireUp Market Returns'!A:CT,(1+$B$7+C28),FALSE)</f>
        <v>0.1041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5168358.8411786938</v>
      </c>
      <c r="K28" s="37">
        <f t="shared" ca="1" si="20"/>
        <v>538026.15536670201</v>
      </c>
      <c r="L28" s="37">
        <f t="shared" ca="1" si="21"/>
        <v>5706384.9965453958</v>
      </c>
      <c r="M28" s="34">
        <f ca="1">IF(D28="-","-",IF($F$4="Roth","-",IF($E$3="Health Savings Account","-",IF(AND(A28=2033,D28=74),VLOOKUP(D28,Tables!G:H,2,FALSE),IF(AND(A28&gt;2032,D28&lt;75),"-",IF(D28&lt;73,"-",VLOOKUP(D28,Tables!G:H,2,FALSE)))))))</f>
        <v>24.6</v>
      </c>
      <c r="N28" s="37">
        <f t="shared" ca="1" si="22"/>
        <v>210095.88785279242</v>
      </c>
      <c r="O28" s="37">
        <f t="shared" si="6"/>
        <v>0</v>
      </c>
      <c r="P28" s="37">
        <f t="shared" ca="1" si="7"/>
        <v>210095.88785279242</v>
      </c>
      <c r="Q28" s="37">
        <f t="shared" ca="1" si="8"/>
        <v>5496289.1086926032</v>
      </c>
      <c r="R28" s="37">
        <f t="shared" si="9"/>
        <v>6216.8715419732607</v>
      </c>
      <c r="S28" s="37">
        <f t="shared" si="10"/>
        <v>3108.4357709866304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80380.847872910294</v>
      </c>
      <c r="W28" s="37">
        <f t="shared" si="14"/>
        <v>6216.8715419732607</v>
      </c>
      <c r="X28" s="37">
        <f t="shared" ca="1" si="15"/>
        <v>0</v>
      </c>
      <c r="Y28" s="37">
        <f t="shared" si="16"/>
        <v>3108.4357709866304</v>
      </c>
      <c r="Z28" s="37">
        <f t="shared" ca="1" si="17"/>
        <v>9325.3073129598906</v>
      </c>
      <c r="AA28" s="111">
        <f t="shared" ca="1" si="18"/>
        <v>5505614.416005563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76</v>
      </c>
      <c r="E29" s="49">
        <f>HLOOKUP($B$6,'RetireUp Market Returns'!A:CT,(1+$B$7+C29),FALSE)</f>
        <v>0.128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5505614.416005563</v>
      </c>
      <c r="K29" s="37">
        <f t="shared" ca="1" si="20"/>
        <v>704718.64524871204</v>
      </c>
      <c r="L29" s="37">
        <f t="shared" ca="1" si="21"/>
        <v>6210333.061254275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23.7</v>
      </c>
      <c r="N29" s="37">
        <f t="shared" ca="1" si="22"/>
        <v>232304.40573863135</v>
      </c>
      <c r="O29" s="37">
        <f t="shared" si="6"/>
        <v>134488.88242462976</v>
      </c>
      <c r="P29" s="37">
        <f t="shared" ca="1" si="7"/>
        <v>232304.40573863135</v>
      </c>
      <c r="Q29" s="37">
        <f t="shared" ca="1" si="8"/>
        <v>5978028.6555156438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5978028.6555156438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77</v>
      </c>
      <c r="E30" s="49">
        <f>HLOOKUP($B$6,'RetireUp Market Returns'!A:CT,(1+$B$7+C30),FALSE)</f>
        <v>4.9700000000000001E-2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5978028.6555156438</v>
      </c>
      <c r="K30" s="37">
        <f t="shared" ca="1" si="20"/>
        <v>297108.02417912747</v>
      </c>
      <c r="L30" s="37">
        <f t="shared" ca="1" si="21"/>
        <v>6275136.6796947708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22.9</v>
      </c>
      <c r="N30" s="37">
        <f t="shared" ca="1" si="22"/>
        <v>261049.28626705869</v>
      </c>
      <c r="O30" s="37">
        <f t="shared" si="6"/>
        <v>137851.10448524548</v>
      </c>
      <c r="P30" s="37">
        <f t="shared" ca="1" si="7"/>
        <v>261049.28626705869</v>
      </c>
      <c r="Q30" s="37">
        <f t="shared" ca="1" si="8"/>
        <v>6014087.3934277119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6014087.3934277119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78</v>
      </c>
      <c r="E31" s="49">
        <f>HLOOKUP($B$6,'RetireUp Market Returns'!A:CT,(1+$B$7+C31),FALSE)</f>
        <v>9.01E-2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6014087.3934277119</v>
      </c>
      <c r="K31" s="37">
        <f t="shared" ca="1" si="20"/>
        <v>541869.27414783684</v>
      </c>
      <c r="L31" s="37">
        <f t="shared" ca="1" si="21"/>
        <v>6555956.6675755484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22</v>
      </c>
      <c r="N31" s="37">
        <f t="shared" ca="1" si="22"/>
        <v>273367.60879216873</v>
      </c>
      <c r="O31" s="37">
        <f t="shared" si="6"/>
        <v>141297.3820973766</v>
      </c>
      <c r="P31" s="37">
        <f t="shared" ca="1" si="7"/>
        <v>273367.60879216873</v>
      </c>
      <c r="Q31" s="37">
        <f t="shared" ca="1" si="8"/>
        <v>6282589.0587833794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6282589.0587833794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79</v>
      </c>
      <c r="E32" s="49">
        <f>HLOOKUP($B$6,'RetireUp Market Returns'!A:CT,(1+$B$7+C32),FALSE)</f>
        <v>4.3499999999999997E-2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6282589.0587833794</v>
      </c>
      <c r="K32" s="37">
        <f t="shared" ca="1" si="20"/>
        <v>273292.62405707699</v>
      </c>
      <c r="L32" s="37">
        <f t="shared" ca="1" si="21"/>
        <v>6555881.6828404563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21.1</v>
      </c>
      <c r="N32" s="37">
        <f t="shared" ca="1" si="22"/>
        <v>297753.03596129757</v>
      </c>
      <c r="O32" s="37">
        <f t="shared" si="6"/>
        <v>144829.81664981105</v>
      </c>
      <c r="P32" s="37">
        <f t="shared" ca="1" si="7"/>
        <v>297753.03596129757</v>
      </c>
      <c r="Q32" s="37">
        <f t="shared" ca="1" si="8"/>
        <v>6258128.6468791589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6258128.6468791589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80</v>
      </c>
      <c r="E33" s="49">
        <f>HLOOKUP($B$6,'RetireUp Market Returns'!A:CT,(1+$B$7+C33),FALSE)</f>
        <v>0.2636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6258128.6468791589</v>
      </c>
      <c r="K33" s="37">
        <f t="shared" ca="1" si="20"/>
        <v>1649642.7113173462</v>
      </c>
      <c r="L33" s="37">
        <f t="shared" ca="1" si="21"/>
        <v>7907771.3581965053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20.2</v>
      </c>
      <c r="N33" s="37">
        <f t="shared" ca="1" si="22"/>
        <v>309808.34885540389</v>
      </c>
      <c r="O33" s="37">
        <f t="shared" si="6"/>
        <v>148450.5620660563</v>
      </c>
      <c r="P33" s="37">
        <f t="shared" ca="1" si="7"/>
        <v>309808.34885540389</v>
      </c>
      <c r="Q33" s="37">
        <f t="shared" ca="1" si="8"/>
        <v>7597963.0093411012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7597963.0093411012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81</v>
      </c>
      <c r="E34" s="49">
        <f>HLOOKUP($B$6,'RetireUp Market Returns'!A:CT,(1+$B$7+C34),FALSE)</f>
        <v>-0.108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7597963.0093411012</v>
      </c>
      <c r="K34" s="37">
        <f t="shared" ca="1" si="20"/>
        <v>-820580.00500883895</v>
      </c>
      <c r="L34" s="37">
        <f t="shared" ca="1" si="21"/>
        <v>6777383.0043322621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19.399999999999999</v>
      </c>
      <c r="N34" s="37">
        <f t="shared" ca="1" si="22"/>
        <v>391647.5778010877</v>
      </c>
      <c r="O34" s="37">
        <f t="shared" si="6"/>
        <v>152161.82611770771</v>
      </c>
      <c r="P34" s="37">
        <f t="shared" ca="1" si="7"/>
        <v>391647.5778010877</v>
      </c>
      <c r="Q34" s="37">
        <f t="shared" ca="1" si="8"/>
        <v>6385735.4265311742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6385735.4265311742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82</v>
      </c>
      <c r="E35" s="49">
        <f>HLOOKUP($B$6,'RetireUp Market Returns'!A:CT,(1+$B$7+C35),FALSE)</f>
        <v>0.21240000000000001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6385735.4265311742</v>
      </c>
      <c r="K35" s="37">
        <f t="shared" ca="1" si="20"/>
        <v>1356330.2045952214</v>
      </c>
      <c r="L35" s="37">
        <f t="shared" ca="1" si="21"/>
        <v>7742065.6311263954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18.5</v>
      </c>
      <c r="N35" s="37">
        <f t="shared" ca="1" si="22"/>
        <v>345174.88792060403</v>
      </c>
      <c r="O35" s="37">
        <f t="shared" si="6"/>
        <v>155965.87177065041</v>
      </c>
      <c r="P35" s="37">
        <f t="shared" ca="1" si="7"/>
        <v>345174.88792060403</v>
      </c>
      <c r="Q35" s="37">
        <f t="shared" ca="1" si="8"/>
        <v>7396890.7432057913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7396890.7432057913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83</v>
      </c>
      <c r="E36" s="49">
        <f>HLOOKUP($B$6,'RetireUp Market Returns'!A:CT,(1+$B$7+C36),FALSE)</f>
        <v>7.3300000000000004E-2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7396890.7432057913</v>
      </c>
      <c r="K36" s="37">
        <f t="shared" ca="1" si="20"/>
        <v>542192.09147698455</v>
      </c>
      <c r="L36" s="37">
        <f t="shared" ca="1" si="21"/>
        <v>7939082.8346827757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17.7</v>
      </c>
      <c r="N36" s="37">
        <f t="shared" ca="1" si="22"/>
        <v>417903.43181953626</v>
      </c>
      <c r="O36" s="37">
        <f t="shared" si="6"/>
        <v>159865.01856491665</v>
      </c>
      <c r="P36" s="37">
        <f t="shared" ca="1" si="7"/>
        <v>417903.43181953626</v>
      </c>
      <c r="Q36" s="37">
        <f t="shared" ca="1" si="8"/>
        <v>7521179.4028632399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7521179.4028632399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84</v>
      </c>
      <c r="E37" s="49">
        <f>HLOOKUP($B$6,'RetireUp Market Returns'!A:CT,(1+$B$7+C37),FALSE)</f>
        <v>0.1447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7521179.4028632399</v>
      </c>
      <c r="K37" s="37">
        <f t="shared" ca="1" si="20"/>
        <v>1088314.6595943107</v>
      </c>
      <c r="L37" s="37">
        <f t="shared" ca="1" si="21"/>
        <v>8609494.0624575503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16.8</v>
      </c>
      <c r="N37" s="37">
        <f t="shared" ca="1" si="22"/>
        <v>447689.25017043093</v>
      </c>
      <c r="O37" s="37">
        <f t="shared" si="6"/>
        <v>163861.64402903954</v>
      </c>
      <c r="P37" s="37">
        <f t="shared" ca="1" si="7"/>
        <v>447689.25017043093</v>
      </c>
      <c r="Q37" s="37">
        <f t="shared" ca="1" si="8"/>
        <v>8161804.8122871192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8161804.8122871192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85</v>
      </c>
      <c r="E38" s="49">
        <f>HLOOKUP($B$6,'RetireUp Market Returns'!A:CT,(1+$B$7+C38),FALSE)</f>
        <v>0.1084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8161804.8122871192</v>
      </c>
      <c r="K38" s="37">
        <f t="shared" ca="1" si="20"/>
        <v>884739.64165192365</v>
      </c>
      <c r="L38" s="37">
        <f t="shared" ca="1" si="21"/>
        <v>9046544.453939043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16</v>
      </c>
      <c r="N38" s="37">
        <f t="shared" ca="1" si="22"/>
        <v>510112.80076794495</v>
      </c>
      <c r="O38" s="37">
        <f t="shared" si="6"/>
        <v>167958.18512976554</v>
      </c>
      <c r="P38" s="37">
        <f t="shared" ca="1" si="7"/>
        <v>510112.80076794495</v>
      </c>
      <c r="Q38" s="37">
        <f t="shared" ca="1" si="8"/>
        <v>8536431.6531710979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8536431.6531710979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86</v>
      </c>
      <c r="E39" s="49">
        <f>HLOOKUP($B$6,'RetireUp Market Returns'!A:CT,(1+$B$7+C39),FALSE)</f>
        <v>8.5300000000000001E-2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8536431.6531710979</v>
      </c>
      <c r="K39" s="37">
        <f t="shared" ca="1" si="20"/>
        <v>728157.62001549464</v>
      </c>
      <c r="L39" s="37">
        <f t="shared" ca="1" si="21"/>
        <v>9264589.2731865924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15.2</v>
      </c>
      <c r="N39" s="37">
        <f t="shared" ca="1" si="22"/>
        <v>561607.34560336173</v>
      </c>
      <c r="O39" s="37">
        <f t="shared" si="6"/>
        <v>172157.13975800967</v>
      </c>
      <c r="P39" s="37">
        <f t="shared" ca="1" si="7"/>
        <v>561607.34560336173</v>
      </c>
      <c r="Q39" s="37">
        <f t="shared" ca="1" si="8"/>
        <v>8702981.9275832307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8702981.9275832307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87</v>
      </c>
      <c r="E40" s="49">
        <f>HLOOKUP($B$6,'RetireUp Market Returns'!A:CT,(1+$B$7+C40),FALSE)</f>
        <v>0.1187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8702981.9275832307</v>
      </c>
      <c r="K40" s="37">
        <f t="shared" ca="1" si="20"/>
        <v>1033043.9548041294</v>
      </c>
      <c r="L40" s="37">
        <f t="shared" ca="1" si="21"/>
        <v>9736025.8823873606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14.4</v>
      </c>
      <c r="N40" s="37">
        <f t="shared" ca="1" si="22"/>
        <v>604373.74497105763</v>
      </c>
      <c r="O40" s="37">
        <f t="shared" si="6"/>
        <v>176461.06825195992</v>
      </c>
      <c r="P40" s="37">
        <f t="shared" ca="1" si="7"/>
        <v>604373.74497105763</v>
      </c>
      <c r="Q40" s="37">
        <f t="shared" ca="1" si="8"/>
        <v>9131652.1374163032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9131652.1374163032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88</v>
      </c>
      <c r="E41" s="49">
        <f>HLOOKUP($B$6,'RetireUp Market Returns'!A:CT,(1+$B$7+C41),FALSE)</f>
        <v>0.104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9131652.1374163032</v>
      </c>
      <c r="K41" s="37">
        <f t="shared" ca="1" si="20"/>
        <v>949691.82229129551</v>
      </c>
      <c r="L41" s="37">
        <f t="shared" ca="1" si="21"/>
        <v>10081343.959707599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13.7</v>
      </c>
      <c r="N41" s="37">
        <f t="shared" ca="1" si="22"/>
        <v>666543.9516362265</v>
      </c>
      <c r="O41" s="37">
        <f t="shared" si="6"/>
        <v>180872.59495825888</v>
      </c>
      <c r="P41" s="37">
        <f t="shared" ca="1" si="7"/>
        <v>666543.9516362265</v>
      </c>
      <c r="Q41" s="37">
        <f t="shared" ca="1" si="8"/>
        <v>9414800.0080713723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9414800.0080713723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89</v>
      </c>
      <c r="E42" s="49">
        <f>HLOOKUP($B$6,'RetireUp Market Returns'!A:CT,(1+$B$7+C42),FALSE)</f>
        <v>-5.6000000000000001E-2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9414800.0080713723</v>
      </c>
      <c r="K42" s="37">
        <f t="shared" ca="1" si="20"/>
        <v>-527228.80045199685</v>
      </c>
      <c r="L42" s="37">
        <f t="shared" ca="1" si="21"/>
        <v>8887571.2076193746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12.9</v>
      </c>
      <c r="N42" s="37">
        <f t="shared" ca="1" si="22"/>
        <v>729829.4579900289</v>
      </c>
      <c r="O42" s="37">
        <f t="shared" si="6"/>
        <v>185394.40983221534</v>
      </c>
      <c r="P42" s="37">
        <f t="shared" ca="1" si="7"/>
        <v>729829.4579900289</v>
      </c>
      <c r="Q42" s="37">
        <f t="shared" ca="1" si="8"/>
        <v>8157741.7496293457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8157741.7496293457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90</v>
      </c>
      <c r="E43" s="49">
        <f>HLOOKUP($B$6,'RetireUp Market Returns'!A:CT,(1+$B$7+C43),FALSE)</f>
        <v>0.128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8157741.7496293457</v>
      </c>
      <c r="K43" s="37">
        <f t="shared" ca="1" si="20"/>
        <v>1044190.9439525562</v>
      </c>
      <c r="L43" s="37">
        <f t="shared" ca="1" si="21"/>
        <v>9201932.6935819015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12.2</v>
      </c>
      <c r="N43" s="37">
        <f t="shared" ca="1" si="22"/>
        <v>668667.35652699554</v>
      </c>
      <c r="O43" s="37">
        <f t="shared" si="6"/>
        <v>190029.27007802069</v>
      </c>
      <c r="P43" s="37">
        <f t="shared" ca="1" si="7"/>
        <v>668667.35652699554</v>
      </c>
      <c r="Q43" s="37">
        <f t="shared" ca="1" si="8"/>
        <v>8533265.3370549064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8533265.3370549064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 t="str">
        <f t="shared" si="3"/>
        <v>-</v>
      </c>
      <c r="E44" s="49">
        <f>HLOOKUP($B$6,'RetireUp Market Returns'!A:CT,(1+$B$7+C44),FALSE)</f>
        <v>8.6699999999999999E-2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8533265.3370549064</v>
      </c>
      <c r="K44" s="37">
        <f t="shared" ca="1" si="20"/>
        <v>739834.10472266038</v>
      </c>
      <c r="L44" s="37">
        <f t="shared" ca="1" si="21"/>
        <v>9273099.4417775664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0</v>
      </c>
      <c r="P44" s="37">
        <f t="shared" si="7"/>
        <v>0</v>
      </c>
      <c r="Q44" s="37">
        <f t="shared" ca="1" si="8"/>
        <v>9273099.4417775664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9273099.4417775664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0.1265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9273099.4417775664</v>
      </c>
      <c r="K45" s="37">
        <f t="shared" ca="1" si="20"/>
        <v>1173047.0793848622</v>
      </c>
      <c r="L45" s="37">
        <f t="shared" ca="1" si="21"/>
        <v>10446146.521162428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10446146.521162428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10446146.521162428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6.0299999999999999E-2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10446146.521162428</v>
      </c>
      <c r="K46" s="37">
        <f t="shared" ca="1" si="20"/>
        <v>629902.6352260944</v>
      </c>
      <c r="L46" s="37">
        <f t="shared" ca="1" si="21"/>
        <v>11076049.156388523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11076049.156388523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11076049.156388523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0.14710000000000001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11076049.156388523</v>
      </c>
      <c r="K47" s="37">
        <f t="shared" ca="1" si="20"/>
        <v>1629286.8309047518</v>
      </c>
      <c r="L47" s="37">
        <f t="shared" ca="1" si="21"/>
        <v>12705335.987293275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12705335.987293275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12705335.987293275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5.3900000000000003E-2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12705335.987293275</v>
      </c>
      <c r="K48" s="37">
        <f t="shared" ca="1" si="20"/>
        <v>684817.6097151076</v>
      </c>
      <c r="L48" s="37">
        <f t="shared" ca="1" si="21"/>
        <v>13390153.597008383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13390153.597008383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13390153.597008383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7.1999999999999995E-2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13390153.597008383</v>
      </c>
      <c r="K49" s="37">
        <f t="shared" ca="1" si="20"/>
        <v>964091.0589846035</v>
      </c>
      <c r="L49" s="37">
        <f t="shared" ca="1" si="21"/>
        <v>14354244.655992987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14354244.655992987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14354244.655992987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0.17599999999999999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14354244.655992987</v>
      </c>
      <c r="K50" s="37">
        <f t="shared" ca="1" si="20"/>
        <v>2526347.0594547656</v>
      </c>
      <c r="L50" s="37">
        <f t="shared" ca="1" si="21"/>
        <v>16880591.715447754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16880591.715447754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16880591.715447754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0.14000000000000001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16880591.715447754</v>
      </c>
      <c r="K51" s="37">
        <f t="shared" ca="1" si="20"/>
        <v>2363282.8401626856</v>
      </c>
      <c r="L51" s="37">
        <f t="shared" ca="1" si="21"/>
        <v>19243874.555610441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19243874.555610441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19243874.555610441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-7.4700000000000003E-2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19243874.555610441</v>
      </c>
      <c r="K52" s="37">
        <f t="shared" ca="1" si="20"/>
        <v>-1437517.4293040999</v>
      </c>
      <c r="L52" s="37">
        <f t="shared" ca="1" si="21"/>
        <v>17806357.12630634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17806357.12630634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17806357.12630634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-0.1133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17806357.12630634</v>
      </c>
      <c r="K53" s="37">
        <f t="shared" ca="1" si="20"/>
        <v>-2017460.2624105082</v>
      </c>
      <c r="L53" s="37">
        <f t="shared" ca="1" si="21"/>
        <v>15788896.863895832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15788896.863895832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15788896.863895832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-0.2157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15788896.863895832</v>
      </c>
      <c r="K54" s="37">
        <f t="shared" ca="1" si="20"/>
        <v>-3405665.0535423309</v>
      </c>
      <c r="L54" s="37">
        <f t="shared" ca="1" si="21"/>
        <v>12383231.810353501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12383231.810353501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12383231.810353501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44" priority="1" operator="lessThan">
      <formula>0</formula>
    </cfRule>
  </conditionalFormatting>
  <dataValidations count="2">
    <dataValidation type="list" allowBlank="1" showInputMessage="1" showErrorMessage="1" sqref="E2" xr:uid="{4A24047F-884B-C646-9B6E-80A267C0ADA8}">
      <formula1>"Qualified, Non-Qualified"</formula1>
    </dataValidation>
    <dataValidation type="list" allowBlank="1" showInputMessage="1" showErrorMessage="1" sqref="E5 H2" xr:uid="{4AB477B9-573D-2849-A5FF-78409C62452A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E66D07C-3097-8149-A88E-7992F34DC08A}">
          <x14:formula1>
            <xm:f>Scenarios!A3:A100</xm:f>
          </x14:formula1>
          <xm:sqref>A14</xm:sqref>
        </x14:dataValidation>
        <x14:dataValidation type="list" allowBlank="1" showInputMessage="1" showErrorMessage="1" xr:uid="{73B66A76-B3A5-444A-B059-828ED3D0C971}">
          <x14:formula1>
            <xm:f>Tables!$B$20:$B$36</xm:f>
          </x14:formula1>
          <xm:sqref>E3:E4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83947-8AD5-D646-AF8D-9A5ACBE12861}">
  <sheetPr codeName="Sheet27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48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Maximum Allowable</v>
      </c>
      <c r="J2" s="129" t="s">
        <v>70</v>
      </c>
      <c r="K2" s="57">
        <f>Tables!B3</f>
        <v>22500</v>
      </c>
      <c r="M2" s="130" t="s">
        <v>55</v>
      </c>
      <c r="N2" s="35" t="str">
        <f>E3</f>
        <v>457b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457b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6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Maximum Allowable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0.04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22500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171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457b with Maximum Allowable / Maximum Allowable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48</v>
      </c>
      <c r="E17" s="49">
        <f>HLOOKUP($B$6,'RetireUp Market Returns'!A:CT,(1+$B$7+C17),FALSE)</f>
        <v>7.2900000000000006E-2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145800</v>
      </c>
      <c r="L17" s="37">
        <f>J17+K17</f>
        <v>2145800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2145800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22500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22500</v>
      </c>
      <c r="U17" s="37">
        <f>IF(AND($F$3=4,D17&lt;55),0,IF(D17&lt;50,0,IF(A17&lt;2025,$N$5*(1+$B$10)^(C17-1),IF(AND(D17&gt;59,D17&lt;64),$N$5*IF($N$3=2,1.5,1)*(1+$B$10)^(C17-1),$N$5*(1+$B$10)^(C17-1)))))</f>
        <v>0</v>
      </c>
      <c r="V17" s="37">
        <f>IF($N$3=1,0,$N$6*(1+$B$10)^(C17-1)-W17)</f>
        <v>0</v>
      </c>
      <c r="W17" s="37">
        <f>MIN(R17,T17)</f>
        <v>22500</v>
      </c>
      <c r="X17" s="37">
        <f>MIN(U17,R17-W17)</f>
        <v>0</v>
      </c>
      <c r="Y17" s="37">
        <f>MIN(S17,V17)</f>
        <v>0</v>
      </c>
      <c r="Z17" s="37">
        <f>W17+X17+Y17</f>
        <v>22500</v>
      </c>
      <c r="AA17" s="111">
        <f ca="1">Q17+Z17</f>
        <v>2168300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49</v>
      </c>
      <c r="E18" s="49">
        <f>HLOOKUP($B$6,'RetireUp Market Returns'!A:CT,(1+$B$7+C18),FALSE)</f>
        <v>3.8300000000000001E-2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2168300</v>
      </c>
      <c r="K18" s="37">
        <f ca="1">J18*E18</f>
        <v>83045.89</v>
      </c>
      <c r="L18" s="37">
        <f ca="1">J18+K18</f>
        <v>2251345.89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2251345.89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23062.499999999996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23062.499999999996</v>
      </c>
      <c r="U18" s="37">
        <f t="shared" ref="U18:U54" si="12">IF(AND($F$3=4,D18&lt;55),0,IF(D18&lt;50,0,IF(A18&lt;2025,$N$5*(1+$B$10)^(C18-1),IF(AND(D18&gt;59,D18&lt;64),$N$5*IF($N$3=2,1.5,1)*(1+$B$10)^(C18-1),$N$5*(1+$B$10)^(C18-1)))))</f>
        <v>0</v>
      </c>
      <c r="V18" s="37">
        <f t="shared" ref="V18:V54" si="13">IF($N$3=1,0,$N$6*(1+$B$10)^(C18-1)-W18)</f>
        <v>0</v>
      </c>
      <c r="W18" s="37">
        <f t="shared" ref="W18:W54" si="14">MIN(R18,T18)</f>
        <v>23062.499999999996</v>
      </c>
      <c r="X18" s="37">
        <f t="shared" ref="X18:X54" si="15">MIN(U18,R18-W18)</f>
        <v>0</v>
      </c>
      <c r="Y18" s="37">
        <f t="shared" ref="Y18:Y54" si="16">MIN(S18,V18)</f>
        <v>0</v>
      </c>
      <c r="Z18" s="37">
        <f t="shared" ref="Z18:Z54" si="17">W18+X18+Y18</f>
        <v>23062.499999999996</v>
      </c>
      <c r="AA18" s="111">
        <f t="shared" ref="AA18:AA54" ca="1" si="18">Q18+W18+X18+Y18</f>
        <v>2274408.39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50</v>
      </c>
      <c r="E19" s="49">
        <f>HLOOKUP($B$6,'RetireUp Market Returns'!A:CT,(1+$B$7+C19),FALSE)</f>
        <v>1.7100000000000001E-2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2274408.39</v>
      </c>
      <c r="K19" s="37">
        <f ca="1">J19*E19</f>
        <v>38892.383469</v>
      </c>
      <c r="L19" s="37">
        <f ca="1">J19+K19</f>
        <v>2313300.7734690001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2313300.7734690001</v>
      </c>
      <c r="R19" s="37">
        <f t="shared" ca="1" si="9"/>
        <v>31518.75</v>
      </c>
      <c r="S19" s="37">
        <f t="shared" ca="1" si="10"/>
        <v>0</v>
      </c>
      <c r="T19" s="37">
        <f t="shared" si="11"/>
        <v>23639.0625</v>
      </c>
      <c r="U19" s="37">
        <f t="shared" ca="1" si="12"/>
        <v>7879.6874999999991</v>
      </c>
      <c r="V19" s="37">
        <f t="shared" ca="1" si="13"/>
        <v>0</v>
      </c>
      <c r="W19" s="37">
        <f t="shared" ca="1" si="14"/>
        <v>23639.0625</v>
      </c>
      <c r="X19" s="37">
        <f t="shared" ca="1" si="15"/>
        <v>7879.6874999999991</v>
      </c>
      <c r="Y19" s="37">
        <f t="shared" ca="1" si="16"/>
        <v>0</v>
      </c>
      <c r="Z19" s="37">
        <f t="shared" ca="1" si="17"/>
        <v>31518.75</v>
      </c>
      <c r="AA19" s="111">
        <f t="shared" ca="1" si="18"/>
        <v>2344819.5234690001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51</v>
      </c>
      <c r="E20" s="49">
        <f>HLOOKUP($B$6,'RetireUp Market Returns'!A:CT,(1+$B$7+C20),FALSE)</f>
        <v>8.7999999999999995E-2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2344819.5234690001</v>
      </c>
      <c r="K20" s="37">
        <f ca="1">J20*E20</f>
        <v>206344.11806527199</v>
      </c>
      <c r="L20" s="37">
        <f ca="1">J20+K20</f>
        <v>2551163.6415342721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2551163.6415342721</v>
      </c>
      <c r="R20" s="37">
        <f t="shared" ca="1" si="9"/>
        <v>32306.718749999996</v>
      </c>
      <c r="S20" s="37">
        <f t="shared" ca="1" si="10"/>
        <v>0</v>
      </c>
      <c r="T20" s="37">
        <f t="shared" si="11"/>
        <v>24230.039062499996</v>
      </c>
      <c r="U20" s="37">
        <f t="shared" ca="1" si="12"/>
        <v>8076.6796874999991</v>
      </c>
      <c r="V20" s="37">
        <f t="shared" ca="1" si="13"/>
        <v>0</v>
      </c>
      <c r="W20" s="37">
        <f t="shared" ca="1" si="14"/>
        <v>24230.039062499996</v>
      </c>
      <c r="X20" s="37">
        <f t="shared" ca="1" si="15"/>
        <v>8076.6796874999991</v>
      </c>
      <c r="Y20" s="37">
        <f t="shared" ca="1" si="16"/>
        <v>0</v>
      </c>
      <c r="Z20" s="37">
        <f t="shared" ca="1" si="17"/>
        <v>32306.718749999996</v>
      </c>
      <c r="AA20" s="111">
        <f t="shared" ca="1" si="18"/>
        <v>2583470.3602842721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52</v>
      </c>
      <c r="E21" s="49">
        <f>HLOOKUP($B$6,'RetireUp Market Returns'!A:CT,(1+$B$7+C21),FALSE)</f>
        <v>6.4100000000000004E-2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2583470.3602842721</v>
      </c>
      <c r="K21" s="37">
        <f ca="1">J21*E21</f>
        <v>165600.45009422186</v>
      </c>
      <c r="L21" s="37">
        <f ca="1">J21+K21</f>
        <v>2749070.8103784937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2749070.8103784937</v>
      </c>
      <c r="R21" s="37">
        <f t="shared" ca="1" si="9"/>
        <v>33114.386718749993</v>
      </c>
      <c r="S21" s="37">
        <f t="shared" ca="1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ca="1" si="13"/>
        <v>0</v>
      </c>
      <c r="W21" s="37">
        <f t="shared" ca="1" si="14"/>
        <v>24835.790039062496</v>
      </c>
      <c r="X21" s="37">
        <f t="shared" ca="1" si="15"/>
        <v>8278.5966796874964</v>
      </c>
      <c r="Y21" s="37">
        <f t="shared" ca="1" si="16"/>
        <v>0</v>
      </c>
      <c r="Z21" s="37">
        <f t="shared" ca="1" si="17"/>
        <v>33114.386718749993</v>
      </c>
      <c r="AA21" s="111">
        <f t="shared" ca="1" si="18"/>
        <v>2782185.1970972437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53</v>
      </c>
      <c r="E22" s="49">
        <f>HLOOKUP($B$6,'RetireUp Market Returns'!A:CT,(1+$B$7+C22),FALSE)</f>
        <v>6.54E-2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2782185.1970972437</v>
      </c>
      <c r="K22" s="37">
        <f t="shared" ref="K22:K54" ca="1" si="20">J22*E22</f>
        <v>181954.91189015974</v>
      </c>
      <c r="L22" s="37">
        <f t="shared" ref="L22:L54" ca="1" si="21">J22+K22</f>
        <v>2964140.1089874036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2964140.1089874036</v>
      </c>
      <c r="R22" s="37">
        <f t="shared" ca="1" si="9"/>
        <v>33942.24638671874</v>
      </c>
      <c r="S22" s="37">
        <f t="shared" ca="1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ca="1" si="13"/>
        <v>0</v>
      </c>
      <c r="W22" s="37">
        <f t="shared" ca="1" si="14"/>
        <v>25456.684790039053</v>
      </c>
      <c r="X22" s="37">
        <f t="shared" ca="1" si="15"/>
        <v>8485.561596679685</v>
      </c>
      <c r="Y22" s="37">
        <f t="shared" ca="1" si="16"/>
        <v>0</v>
      </c>
      <c r="Z22" s="37">
        <f t="shared" ca="1" si="17"/>
        <v>33942.24638671874</v>
      </c>
      <c r="AA22" s="111">
        <f t="shared" ca="1" si="18"/>
        <v>2998082.355374122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54</v>
      </c>
      <c r="E23" s="49">
        <f>HLOOKUP($B$6,'RetireUp Market Returns'!A:CT,(1+$B$7+C23),FALSE)</f>
        <v>8.0699999999999994E-2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2998082.355374122</v>
      </c>
      <c r="K23" s="37">
        <f t="shared" ca="1" si="20"/>
        <v>241945.24607869162</v>
      </c>
      <c r="L23" s="37">
        <f t="shared" ca="1" si="21"/>
        <v>3240027.6014528135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3240027.6014528135</v>
      </c>
      <c r="R23" s="37">
        <f t="shared" ca="1" si="9"/>
        <v>34790.802546386709</v>
      </c>
      <c r="S23" s="37">
        <f t="shared" ca="1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ca="1" si="13"/>
        <v>0</v>
      </c>
      <c r="W23" s="37">
        <f t="shared" ca="1" si="14"/>
        <v>26093.101909790028</v>
      </c>
      <c r="X23" s="37">
        <f t="shared" ca="1" si="15"/>
        <v>8697.7006365966772</v>
      </c>
      <c r="Y23" s="37">
        <f t="shared" ca="1" si="16"/>
        <v>0</v>
      </c>
      <c r="Z23" s="37">
        <f t="shared" ca="1" si="17"/>
        <v>34790.802546386709</v>
      </c>
      <c r="AA23" s="111">
        <f t="shared" ca="1" si="18"/>
        <v>3274818.4039992006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55</v>
      </c>
      <c r="E24" s="49">
        <f>HLOOKUP($B$6,'RetireUp Market Returns'!A:CT,(1+$B$7+C24),FALSE)</f>
        <v>-3.9300000000000002E-2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3274818.4039992006</v>
      </c>
      <c r="K24" s="37">
        <f t="shared" ca="1" si="20"/>
        <v>-128700.36327716858</v>
      </c>
      <c r="L24" s="37">
        <f t="shared" ca="1" si="21"/>
        <v>3146118.0407220321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3146118.0407220321</v>
      </c>
      <c r="R24" s="37">
        <f t="shared" ca="1" si="9"/>
        <v>35660.572610046373</v>
      </c>
      <c r="S24" s="37">
        <f t="shared" ca="1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ca="1" si="13"/>
        <v>0</v>
      </c>
      <c r="W24" s="37">
        <f t="shared" ca="1" si="14"/>
        <v>26745.429457534781</v>
      </c>
      <c r="X24" s="37">
        <f t="shared" ca="1" si="15"/>
        <v>8915.1431525115913</v>
      </c>
      <c r="Y24" s="37">
        <f t="shared" ca="1" si="16"/>
        <v>0</v>
      </c>
      <c r="Z24" s="37">
        <f t="shared" ca="1" si="17"/>
        <v>35660.572610046373</v>
      </c>
      <c r="AA24" s="111">
        <f t="shared" ca="1" si="18"/>
        <v>3181778.6133320783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56</v>
      </c>
      <c r="E25" s="49">
        <f>HLOOKUP($B$6,'RetireUp Market Returns'!A:CT,(1+$B$7+C25),FALSE)</f>
        <v>9.7999999999999997E-3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3181778.6133320783</v>
      </c>
      <c r="K25" s="37">
        <f t="shared" ca="1" si="20"/>
        <v>31181.430410654368</v>
      </c>
      <c r="L25" s="37">
        <f t="shared" ca="1" si="21"/>
        <v>3212960.0437427326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0</v>
      </c>
      <c r="P25" s="37">
        <f t="shared" ca="1" si="7"/>
        <v>0</v>
      </c>
      <c r="Q25" s="37">
        <f t="shared" ca="1" si="8"/>
        <v>3212960.0437427326</v>
      </c>
      <c r="R25" s="37">
        <f t="shared" ca="1" si="9"/>
        <v>36552.086925297532</v>
      </c>
      <c r="S25" s="37">
        <f t="shared" ca="1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ca="1" si="13"/>
        <v>0</v>
      </c>
      <c r="W25" s="37">
        <f t="shared" ca="1" si="14"/>
        <v>27414.065193973147</v>
      </c>
      <c r="X25" s="37">
        <f t="shared" ca="1" si="15"/>
        <v>9138.0217313243829</v>
      </c>
      <c r="Y25" s="37">
        <f t="shared" ca="1" si="16"/>
        <v>0</v>
      </c>
      <c r="Z25" s="37">
        <f t="shared" ca="1" si="17"/>
        <v>36552.086925297532</v>
      </c>
      <c r="AA25" s="111">
        <f t="shared" ca="1" si="18"/>
        <v>3249512.1306680301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57</v>
      </c>
      <c r="E26" s="49">
        <f>HLOOKUP($B$6,'RetireUp Market Returns'!A:CT,(1+$B$7+C26),FALSE)</f>
        <v>5.1299999999999998E-2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3249512.1306680301</v>
      </c>
      <c r="K26" s="37">
        <f t="shared" ca="1" si="20"/>
        <v>166699.97230326993</v>
      </c>
      <c r="L26" s="37">
        <f t="shared" ca="1" si="21"/>
        <v>3416212.1029713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0</v>
      </c>
      <c r="P26" s="37">
        <f t="shared" ca="1" si="7"/>
        <v>0</v>
      </c>
      <c r="Q26" s="37">
        <f t="shared" ca="1" si="8"/>
        <v>3416212.1029713</v>
      </c>
      <c r="R26" s="37">
        <f t="shared" ca="1" si="9"/>
        <v>37465.889098429965</v>
      </c>
      <c r="S26" s="37">
        <f t="shared" ca="1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ca="1" si="13"/>
        <v>0</v>
      </c>
      <c r="W26" s="37">
        <f t="shared" ca="1" si="14"/>
        <v>28099.416823822474</v>
      </c>
      <c r="X26" s="37">
        <f t="shared" ca="1" si="15"/>
        <v>9366.4722746074913</v>
      </c>
      <c r="Y26" s="37">
        <f t="shared" ca="1" si="16"/>
        <v>0</v>
      </c>
      <c r="Z26" s="37">
        <f t="shared" ca="1" si="17"/>
        <v>37465.889098429965</v>
      </c>
      <c r="AA26" s="111">
        <f t="shared" ca="1" si="18"/>
        <v>3453677.9920697301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58</v>
      </c>
      <c r="E27" s="49">
        <f>HLOOKUP($B$6,'RetireUp Market Returns'!A:CT,(1+$B$7+C27),FALSE)</f>
        <v>8.5699999999999998E-2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3453677.9920697301</v>
      </c>
      <c r="K27" s="37">
        <f t="shared" ca="1" si="20"/>
        <v>295980.20392037585</v>
      </c>
      <c r="L27" s="37">
        <f t="shared" ca="1" si="21"/>
        <v>3749658.1959901061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0</v>
      </c>
      <c r="P27" s="37">
        <f t="shared" ca="1" si="7"/>
        <v>0</v>
      </c>
      <c r="Q27" s="37">
        <f t="shared" ca="1" si="8"/>
        <v>3749658.1959901061</v>
      </c>
      <c r="R27" s="37">
        <f t="shared" ca="1" si="9"/>
        <v>38402.536325890709</v>
      </c>
      <c r="S27" s="37">
        <f t="shared" ca="1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ca="1" si="13"/>
        <v>0</v>
      </c>
      <c r="W27" s="37">
        <f t="shared" ca="1" si="14"/>
        <v>28801.902244418034</v>
      </c>
      <c r="X27" s="37">
        <f t="shared" ca="1" si="15"/>
        <v>9600.6340814726755</v>
      </c>
      <c r="Y27" s="37">
        <f t="shared" ca="1" si="16"/>
        <v>0</v>
      </c>
      <c r="Z27" s="37">
        <f t="shared" ca="1" si="17"/>
        <v>38402.536325890709</v>
      </c>
      <c r="AA27" s="111">
        <f t="shared" ca="1" si="18"/>
        <v>3788060.7323159967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59</v>
      </c>
      <c r="E28" s="49">
        <f>HLOOKUP($B$6,'RetireUp Market Returns'!A:CT,(1+$B$7+C28),FALSE)</f>
        <v>5.21E-2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3788060.7323159967</v>
      </c>
      <c r="K28" s="37">
        <f t="shared" ca="1" si="20"/>
        <v>197357.96415366343</v>
      </c>
      <c r="L28" s="37">
        <f t="shared" ca="1" si="21"/>
        <v>3985418.6964696599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0</v>
      </c>
      <c r="P28" s="37">
        <f t="shared" ca="1" si="7"/>
        <v>0</v>
      </c>
      <c r="Q28" s="37">
        <f t="shared" ca="1" si="8"/>
        <v>3985418.6964696599</v>
      </c>
      <c r="R28" s="37">
        <f t="shared" ca="1" si="9"/>
        <v>39362.599734037976</v>
      </c>
      <c r="S28" s="37">
        <f t="shared" ca="1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ca="1" si="13"/>
        <v>0</v>
      </c>
      <c r="W28" s="37">
        <f t="shared" ca="1" si="14"/>
        <v>29521.949800528484</v>
      </c>
      <c r="X28" s="37">
        <f t="shared" ca="1" si="15"/>
        <v>9840.6499335094923</v>
      </c>
      <c r="Y28" s="37">
        <f t="shared" ca="1" si="16"/>
        <v>0</v>
      </c>
      <c r="Z28" s="37">
        <f t="shared" ca="1" si="17"/>
        <v>39362.599734037976</v>
      </c>
      <c r="AA28" s="111">
        <f t="shared" ca="1" si="18"/>
        <v>4024781.296203698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60</v>
      </c>
      <c r="E29" s="49">
        <f>HLOOKUP($B$6,'RetireUp Market Returns'!A:CT,(1+$B$7+C29),FALSE)</f>
        <v>6.4000000000000001E-2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4024781.296203698</v>
      </c>
      <c r="K29" s="37">
        <f t="shared" ca="1" si="20"/>
        <v>257586.00295703669</v>
      </c>
      <c r="L29" s="37">
        <f t="shared" ca="1" si="21"/>
        <v>4282367.2991607348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0</v>
      </c>
      <c r="P29" s="37">
        <f t="shared" ca="1" si="7"/>
        <v>0</v>
      </c>
      <c r="Q29" s="37">
        <f t="shared" ca="1" si="8"/>
        <v>4282367.2991607348</v>
      </c>
      <c r="R29" s="37">
        <f t="shared" ca="1" si="9"/>
        <v>40346.664727388925</v>
      </c>
      <c r="S29" s="37">
        <f t="shared" ca="1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ca="1" si="13"/>
        <v>0</v>
      </c>
      <c r="W29" s="37">
        <f t="shared" ca="1" si="14"/>
        <v>30259.998545541694</v>
      </c>
      <c r="X29" s="37">
        <f t="shared" ca="1" si="15"/>
        <v>10086.666181847231</v>
      </c>
      <c r="Y29" s="37">
        <f t="shared" ca="1" si="16"/>
        <v>0</v>
      </c>
      <c r="Z29" s="37">
        <f t="shared" ca="1" si="17"/>
        <v>40346.664727388925</v>
      </c>
      <c r="AA29" s="111">
        <f t="shared" ca="1" si="18"/>
        <v>4322713.9638881236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61</v>
      </c>
      <c r="E30" s="49">
        <f>HLOOKUP($B$6,'RetireUp Market Returns'!A:CT,(1+$B$7+C30),FALSE)</f>
        <v>2.4899999999999999E-2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4322713.9638881236</v>
      </c>
      <c r="K30" s="37">
        <f t="shared" ca="1" si="20"/>
        <v>107635.57770081428</v>
      </c>
      <c r="L30" s="37">
        <f t="shared" ca="1" si="21"/>
        <v>4430349.5415889379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0</v>
      </c>
      <c r="P30" s="37">
        <f t="shared" ca="1" si="7"/>
        <v>0</v>
      </c>
      <c r="Q30" s="37">
        <f t="shared" ca="1" si="8"/>
        <v>4430349.5415889379</v>
      </c>
      <c r="R30" s="37">
        <f t="shared" ca="1" si="9"/>
        <v>41355.33134557365</v>
      </c>
      <c r="S30" s="37">
        <f t="shared" ca="1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ca="1" si="13"/>
        <v>0</v>
      </c>
      <c r="W30" s="37">
        <f t="shared" ca="1" si="14"/>
        <v>31016.498509180234</v>
      </c>
      <c r="X30" s="37">
        <f t="shared" ca="1" si="15"/>
        <v>10338.832836393412</v>
      </c>
      <c r="Y30" s="37">
        <f t="shared" ca="1" si="16"/>
        <v>0</v>
      </c>
      <c r="Z30" s="37">
        <f t="shared" ca="1" si="17"/>
        <v>41355.33134557365</v>
      </c>
      <c r="AA30" s="111">
        <f t="shared" ca="1" si="18"/>
        <v>4471704.8729345109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62</v>
      </c>
      <c r="E31" s="49">
        <f>HLOOKUP($B$6,'RetireUp Market Returns'!A:CT,(1+$B$7+C31),FALSE)</f>
        <v>4.5100000000000001E-2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4471704.8729345109</v>
      </c>
      <c r="K31" s="37">
        <f t="shared" ca="1" si="20"/>
        <v>201673.88976934645</v>
      </c>
      <c r="L31" s="37">
        <f t="shared" ca="1" si="21"/>
        <v>4673378.7627038574</v>
      </c>
      <c r="M31" s="34" t="str">
        <f ca="1"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ca="1" si="22"/>
        <v>0</v>
      </c>
      <c r="O31" s="37">
        <f t="shared" si="6"/>
        <v>0</v>
      </c>
      <c r="P31" s="37">
        <f t="shared" ca="1" si="7"/>
        <v>0</v>
      </c>
      <c r="Q31" s="37">
        <f t="shared" ca="1" si="8"/>
        <v>4673378.7627038574</v>
      </c>
      <c r="R31" s="37">
        <f t="shared" ca="1" si="9"/>
        <v>42389.214629212984</v>
      </c>
      <c r="S31" s="37">
        <f t="shared" ca="1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ca="1" si="13"/>
        <v>0</v>
      </c>
      <c r="W31" s="37">
        <f t="shared" ca="1" si="14"/>
        <v>31791.910971909736</v>
      </c>
      <c r="X31" s="37">
        <f t="shared" ca="1" si="15"/>
        <v>10597.303657303246</v>
      </c>
      <c r="Y31" s="37">
        <f t="shared" ca="1" si="16"/>
        <v>0</v>
      </c>
      <c r="Z31" s="37">
        <f t="shared" ca="1" si="17"/>
        <v>42389.214629212984</v>
      </c>
      <c r="AA31" s="111">
        <f t="shared" ca="1" si="18"/>
        <v>4715767.9773330707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63</v>
      </c>
      <c r="E32" s="49">
        <f>HLOOKUP($B$6,'RetireUp Market Returns'!A:CT,(1+$B$7+C32),FALSE)</f>
        <v>2.1700000000000001E-2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4715767.9773330707</v>
      </c>
      <c r="K32" s="37">
        <f t="shared" ca="1" si="20"/>
        <v>102332.16510812764</v>
      </c>
      <c r="L32" s="37">
        <f t="shared" ca="1" si="21"/>
        <v>4818100.1424411982</v>
      </c>
      <c r="M32" s="34" t="str">
        <f ca="1"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ca="1" si="22"/>
        <v>0</v>
      </c>
      <c r="O32" s="37">
        <f t="shared" si="6"/>
        <v>0</v>
      </c>
      <c r="P32" s="37">
        <f t="shared" ca="1" si="7"/>
        <v>0</v>
      </c>
      <c r="Q32" s="37">
        <f t="shared" ca="1" si="8"/>
        <v>4818100.1424411982</v>
      </c>
      <c r="R32" s="37">
        <f t="shared" ca="1" si="9"/>
        <v>43448.944994943318</v>
      </c>
      <c r="S32" s="37">
        <f t="shared" ca="1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ca="1" si="13"/>
        <v>0</v>
      </c>
      <c r="W32" s="37">
        <f t="shared" ca="1" si="14"/>
        <v>32586.708746207485</v>
      </c>
      <c r="X32" s="37">
        <f t="shared" ca="1" si="15"/>
        <v>10862.23624873583</v>
      </c>
      <c r="Y32" s="37">
        <f t="shared" ca="1" si="16"/>
        <v>0</v>
      </c>
      <c r="Z32" s="37">
        <f t="shared" ca="1" si="17"/>
        <v>43448.944994943318</v>
      </c>
      <c r="AA32" s="111">
        <f t="shared" ca="1" si="18"/>
        <v>4861549.0874361424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64</v>
      </c>
      <c r="E33" s="49">
        <f>HLOOKUP($B$6,'RetireUp Market Returns'!A:CT,(1+$B$7+C33),FALSE)</f>
        <v>0.1318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4861549.0874361424</v>
      </c>
      <c r="K33" s="37">
        <f t="shared" ca="1" si="20"/>
        <v>640752.16972408362</v>
      </c>
      <c r="L33" s="37">
        <f t="shared" ca="1" si="21"/>
        <v>5502301.2571602259</v>
      </c>
      <c r="M33" s="34" t="str">
        <f ca="1"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ca="1" si="22"/>
        <v>0</v>
      </c>
      <c r="O33" s="37">
        <f t="shared" si="6"/>
        <v>0</v>
      </c>
      <c r="P33" s="37">
        <f t="shared" ca="1" si="7"/>
        <v>0</v>
      </c>
      <c r="Q33" s="37">
        <f t="shared" ca="1" si="8"/>
        <v>5502301.2571602259</v>
      </c>
      <c r="R33" s="37">
        <f t="shared" ca="1" si="9"/>
        <v>44535.16861981689</v>
      </c>
      <c r="S33" s="37">
        <f t="shared" ca="1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ca="1" si="13"/>
        <v>0</v>
      </c>
      <c r="W33" s="37">
        <f t="shared" ca="1" si="14"/>
        <v>33401.376464862667</v>
      </c>
      <c r="X33" s="37">
        <f t="shared" ca="1" si="15"/>
        <v>11133.792154954222</v>
      </c>
      <c r="Y33" s="37">
        <f t="shared" ca="1" si="16"/>
        <v>0</v>
      </c>
      <c r="Z33" s="37">
        <f t="shared" ca="1" si="17"/>
        <v>44535.16861981689</v>
      </c>
      <c r="AA33" s="111">
        <f t="shared" ca="1" si="18"/>
        <v>5546836.4257800421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65</v>
      </c>
      <c r="E34" s="49">
        <f>HLOOKUP($B$6,'RetireUp Market Returns'!A:CT,(1+$B$7+C34),FALSE)</f>
        <v>-5.3999999999999999E-2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5546836.4257800421</v>
      </c>
      <c r="K34" s="37">
        <f t="shared" ca="1" si="20"/>
        <v>-299529.16699212225</v>
      </c>
      <c r="L34" s="37">
        <f t="shared" ca="1" si="21"/>
        <v>5247307.2587879198</v>
      </c>
      <c r="M34" s="34" t="str">
        <f ca="1"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ca="1" si="22"/>
        <v>0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5095145.4326702124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34236.410876484231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5095145.4326702124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66</v>
      </c>
      <c r="E35" s="49">
        <f>HLOOKUP($B$6,'RetireUp Market Returns'!A:CT,(1+$B$7+C35),FALSE)</f>
        <v>0.1062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5095145.4326702124</v>
      </c>
      <c r="K35" s="37">
        <f t="shared" ca="1" si="20"/>
        <v>541104.44494957651</v>
      </c>
      <c r="L35" s="37">
        <f t="shared" ca="1" si="21"/>
        <v>5636249.877619789</v>
      </c>
      <c r="M35" s="34" t="str">
        <f ca="1"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ca="1" si="22"/>
        <v>0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5480284.0058491388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35092.321148396339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5480284.0058491388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67</v>
      </c>
      <c r="E36" s="49">
        <f>HLOOKUP($B$6,'RetireUp Market Returns'!A:CT,(1+$B$7+C36),FALSE)</f>
        <v>3.6700000000000003E-2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5480284.0058491388</v>
      </c>
      <c r="K36" s="37">
        <f t="shared" ca="1" si="20"/>
        <v>201126.42301466342</v>
      </c>
      <c r="L36" s="37">
        <f t="shared" ca="1" si="21"/>
        <v>5681410.428863802</v>
      </c>
      <c r="M36" s="34" t="str">
        <f ca="1"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ca="1" si="22"/>
        <v>0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5521545.4102988858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35969.629177106246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5521545.4102988858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68</v>
      </c>
      <c r="E37" s="49">
        <f>HLOOKUP($B$6,'RetireUp Market Returns'!A:CT,(1+$B$7+C37),FALSE)</f>
        <v>7.2300000000000003E-2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5521545.4102988858</v>
      </c>
      <c r="K37" s="37">
        <f t="shared" ca="1" si="20"/>
        <v>399207.73316460947</v>
      </c>
      <c r="L37" s="37">
        <f t="shared" ca="1" si="21"/>
        <v>5920753.1434634952</v>
      </c>
      <c r="M37" s="34" t="str">
        <f ca="1"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ca="1" si="22"/>
        <v>0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5756891.4994344553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36868.869906533902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5756891.4994344553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69</v>
      </c>
      <c r="E38" s="49">
        <f>HLOOKUP($B$6,'RetireUp Market Returns'!A:CT,(1+$B$7+C38),FALSE)</f>
        <v>5.4199999999999998E-2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5756891.4994344553</v>
      </c>
      <c r="K38" s="37">
        <f t="shared" ca="1" si="20"/>
        <v>312023.51926934748</v>
      </c>
      <c r="L38" s="37">
        <f t="shared" ca="1" si="21"/>
        <v>6068915.0187038025</v>
      </c>
      <c r="M38" s="34" t="str">
        <f ca="1"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ca="1" si="22"/>
        <v>0</v>
      </c>
      <c r="O38" s="37">
        <f t="shared" si="6"/>
        <v>167958.18512976554</v>
      </c>
      <c r="P38" s="37">
        <f t="shared" ca="1" si="7"/>
        <v>167958.18512976554</v>
      </c>
      <c r="Q38" s="37">
        <f t="shared" ca="1" si="8"/>
        <v>5900956.8335740371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37790.59165419724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5900956.8335740371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70</v>
      </c>
      <c r="E39" s="49">
        <f>HLOOKUP($B$6,'RetireUp Market Returns'!A:CT,(1+$B$7+C39),FALSE)</f>
        <v>4.2700000000000002E-2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5900956.8335740371</v>
      </c>
      <c r="K39" s="37">
        <f t="shared" ca="1" si="20"/>
        <v>251970.8567936114</v>
      </c>
      <c r="L39" s="37">
        <f t="shared" ca="1" si="21"/>
        <v>6152927.6903676484</v>
      </c>
      <c r="M39" s="34" t="str">
        <f ca="1"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ca="1" si="22"/>
        <v>0</v>
      </c>
      <c r="O39" s="37">
        <f t="shared" si="6"/>
        <v>172157.13975800967</v>
      </c>
      <c r="P39" s="37">
        <f t="shared" ca="1" si="7"/>
        <v>172157.13975800967</v>
      </c>
      <c r="Q39" s="37">
        <f t="shared" ca="1" si="8"/>
        <v>5980770.5506096389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38735.35644555217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5980770.5506096389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71</v>
      </c>
      <c r="E40" s="49">
        <f>HLOOKUP($B$6,'RetireUp Market Returns'!A:CT,(1+$B$7+C40),FALSE)</f>
        <v>5.9299999999999999E-2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5980770.5506096389</v>
      </c>
      <c r="K40" s="37">
        <f t="shared" ca="1" si="20"/>
        <v>354659.69365115155</v>
      </c>
      <c r="L40" s="37">
        <f t="shared" ca="1" si="21"/>
        <v>6335430.2442607908</v>
      </c>
      <c r="M40" s="34" t="str">
        <f ca="1"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ca="1" si="22"/>
        <v>0</v>
      </c>
      <c r="O40" s="37">
        <f t="shared" si="6"/>
        <v>176461.06825195992</v>
      </c>
      <c r="P40" s="37">
        <f t="shared" ca="1" si="7"/>
        <v>176461.06825195992</v>
      </c>
      <c r="Q40" s="37">
        <f t="shared" ca="1" si="8"/>
        <v>6158969.1760088308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39703.740356690978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6158969.1760088308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72</v>
      </c>
      <c r="E41" s="49">
        <f>HLOOKUP($B$6,'RetireUp Market Returns'!A:CT,(1+$B$7+C41),FALSE)</f>
        <v>5.1999999999999998E-2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6158969.1760088308</v>
      </c>
      <c r="K41" s="37">
        <f t="shared" ca="1" si="20"/>
        <v>320266.39715245919</v>
      </c>
      <c r="L41" s="37">
        <f t="shared" ca="1" si="21"/>
        <v>6479235.57316129</v>
      </c>
      <c r="M41" s="34" t="str">
        <f ca="1"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ca="1" si="22"/>
        <v>0</v>
      </c>
      <c r="O41" s="37">
        <f t="shared" si="6"/>
        <v>180872.59495825888</v>
      </c>
      <c r="P41" s="37">
        <f t="shared" ca="1" si="7"/>
        <v>180872.59495825888</v>
      </c>
      <c r="Q41" s="37">
        <f t="shared" ca="1" si="8"/>
        <v>6298362.9782030312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40696.333865608249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6298362.9782030312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73</v>
      </c>
      <c r="E42" s="49">
        <f>HLOOKUP($B$6,'RetireUp Market Returns'!A:CT,(1+$B$7+C42),FALSE)</f>
        <v>-2.8000000000000001E-2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6298362.9782030312</v>
      </c>
      <c r="K42" s="37">
        <f t="shared" ca="1" si="20"/>
        <v>-176354.16338968487</v>
      </c>
      <c r="L42" s="37">
        <f t="shared" ca="1" si="21"/>
        <v>6122008.8148133466</v>
      </c>
      <c r="M42" s="34" t="str">
        <f ca="1"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ca="1" si="22"/>
        <v>0</v>
      </c>
      <c r="O42" s="37">
        <f t="shared" si="6"/>
        <v>185394.40983221534</v>
      </c>
      <c r="P42" s="37">
        <f t="shared" ca="1" si="7"/>
        <v>185394.40983221534</v>
      </c>
      <c r="Q42" s="37">
        <f t="shared" ca="1" si="8"/>
        <v>5936614.4049811317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41713.74221224845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5936614.4049811317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74</v>
      </c>
      <c r="E43" s="49">
        <f>HLOOKUP($B$6,'RetireUp Market Returns'!A:CT,(1+$B$7+C43),FALSE)</f>
        <v>6.4000000000000001E-2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5936614.4049811317</v>
      </c>
      <c r="K43" s="37">
        <f t="shared" ca="1" si="20"/>
        <v>379943.32191879244</v>
      </c>
      <c r="L43" s="37">
        <f t="shared" ca="1" si="21"/>
        <v>6316557.7268999238</v>
      </c>
      <c r="M43" s="34" t="str">
        <f ca="1"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ca="1" si="22"/>
        <v>0</v>
      </c>
      <c r="O43" s="37">
        <f t="shared" si="6"/>
        <v>190029.27007802069</v>
      </c>
      <c r="P43" s="37">
        <f t="shared" ca="1" si="7"/>
        <v>190029.27007802069</v>
      </c>
      <c r="Q43" s="37">
        <f t="shared" ca="1" si="8"/>
        <v>6126528.4568219027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42756.585767554658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6126528.4568219027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75</v>
      </c>
      <c r="E44" s="49">
        <f>HLOOKUP($B$6,'RetireUp Market Returns'!A:CT,(1+$B$7+C44),FALSE)</f>
        <v>4.3299999999999998E-2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6126528.4568219027</v>
      </c>
      <c r="K44" s="37">
        <f t="shared" ca="1" si="20"/>
        <v>265278.68218038836</v>
      </c>
      <c r="L44" s="37">
        <f t="shared" ca="1" si="21"/>
        <v>6391807.1390022915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24.6</v>
      </c>
      <c r="N44" s="37">
        <f t="shared" ca="1" si="22"/>
        <v>249045.87222853262</v>
      </c>
      <c r="O44" s="37">
        <f t="shared" si="6"/>
        <v>194780.00182997121</v>
      </c>
      <c r="P44" s="37">
        <f t="shared" ca="1" si="7"/>
        <v>249045.87222853262</v>
      </c>
      <c r="Q44" s="37">
        <f t="shared" ca="1" si="8"/>
        <v>6142761.2667737585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43825.500411743524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6142761.2667737585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76</v>
      </c>
      <c r="E45" s="49">
        <f>HLOOKUP($B$6,'RetireUp Market Returns'!A:CT,(1+$B$7+C45),FALSE)</f>
        <v>6.3299999999999995E-2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6142761.2667737585</v>
      </c>
      <c r="K45" s="37">
        <f t="shared" ca="1" si="20"/>
        <v>388836.7881867789</v>
      </c>
      <c r="L45" s="37">
        <f t="shared" ca="1" si="21"/>
        <v>6531598.0549605377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23.7</v>
      </c>
      <c r="N45" s="37">
        <f t="shared" ca="1" si="22"/>
        <v>259188.23910437801</v>
      </c>
      <c r="O45" s="37">
        <f t="shared" si="6"/>
        <v>199649.50187572048</v>
      </c>
      <c r="P45" s="37">
        <f t="shared" ca="1" si="7"/>
        <v>259188.23910437801</v>
      </c>
      <c r="Q45" s="37">
        <f t="shared" ca="1" si="8"/>
        <v>6272409.8158561597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44921.137922037109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6272409.8158561597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77</v>
      </c>
      <c r="E46" s="49">
        <f>HLOOKUP($B$6,'RetireUp Market Returns'!A:CT,(1+$B$7+C46),FALSE)</f>
        <v>3.0099999999999998E-2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6272409.8158561597</v>
      </c>
      <c r="K46" s="37">
        <f t="shared" ca="1" si="20"/>
        <v>188799.53545727039</v>
      </c>
      <c r="L46" s="37">
        <f t="shared" ca="1" si="21"/>
        <v>6461209.3513134299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22.9</v>
      </c>
      <c r="N46" s="37">
        <f t="shared" ca="1" si="22"/>
        <v>273904.35877101135</v>
      </c>
      <c r="O46" s="37">
        <f t="shared" si="6"/>
        <v>204640.73942261352</v>
      </c>
      <c r="P46" s="37">
        <f t="shared" ca="1" si="7"/>
        <v>273904.35877101135</v>
      </c>
      <c r="Q46" s="37">
        <f t="shared" ca="1" si="8"/>
        <v>6187304.9925424187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46044.166370088038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6187304.9925424187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>
        <f t="shared" si="3"/>
        <v>78</v>
      </c>
      <c r="E47" s="49">
        <f>HLOOKUP($B$6,'RetireUp Market Returns'!A:CT,(1+$B$7+C47),FALSE)</f>
        <v>7.3499999999999996E-2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6187304.9925424187</v>
      </c>
      <c r="K47" s="37">
        <f t="shared" ca="1" si="20"/>
        <v>454766.91695186775</v>
      </c>
      <c r="L47" s="37">
        <f t="shared" ca="1" si="21"/>
        <v>6642071.9094942864</v>
      </c>
      <c r="M47" s="34">
        <f ca="1">IF(D47="-","-",IF($F$4="Roth","-",IF($E$3="Health Savings Account","-",IF(AND(A47=2033,D47=74),VLOOKUP(D47,Tables!G:H,2,FALSE),IF(AND(A47&gt;2032,D47&lt;75),"-",IF(D47&lt;73,"-",VLOOKUP(D47,Tables!G:H,2,FALSE)))))))</f>
        <v>22</v>
      </c>
      <c r="N47" s="37">
        <f t="shared" ca="1" si="22"/>
        <v>281241.13602465537</v>
      </c>
      <c r="O47" s="37">
        <f t="shared" si="6"/>
        <v>209756.75790817881</v>
      </c>
      <c r="P47" s="37">
        <f t="shared" ca="1" si="7"/>
        <v>281241.13602465537</v>
      </c>
      <c r="Q47" s="37">
        <f t="shared" ca="1" si="8"/>
        <v>6360830.7734696306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47195.270529340232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6360830.7734696306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>
        <f t="shared" si="3"/>
        <v>79</v>
      </c>
      <c r="E48" s="49">
        <f>HLOOKUP($B$6,'RetireUp Market Returns'!A:CT,(1+$B$7+C48),FALSE)</f>
        <v>2.69E-2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6360830.7734696306</v>
      </c>
      <c r="K48" s="37">
        <f t="shared" ca="1" si="20"/>
        <v>171106.34780633307</v>
      </c>
      <c r="L48" s="37">
        <f t="shared" ca="1" si="21"/>
        <v>6531937.1212759633</v>
      </c>
      <c r="M48" s="34">
        <f ca="1">IF(D48="-","-",IF($F$4="Roth","-",IF($E$3="Health Savings Account","-",IF(AND(A48=2033,D48=74),VLOOKUP(D48,Tables!G:H,2,FALSE),IF(AND(A48&gt;2032,D48&lt;75),"-",IF(D48&lt;73,"-",VLOOKUP(D48,Tables!G:H,2,FALSE)))))))</f>
        <v>21.1</v>
      </c>
      <c r="N48" s="37">
        <f t="shared" ca="1" si="22"/>
        <v>301461.17409808672</v>
      </c>
      <c r="O48" s="37">
        <f t="shared" si="6"/>
        <v>215000.67685588333</v>
      </c>
      <c r="P48" s="37">
        <f t="shared" ca="1" si="7"/>
        <v>301461.17409808672</v>
      </c>
      <c r="Q48" s="37">
        <f t="shared" ca="1" si="8"/>
        <v>6230475.9471778767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48375.152292573752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6230475.9471778767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>
        <f t="shared" si="3"/>
        <v>80</v>
      </c>
      <c r="E49" s="49">
        <f>HLOOKUP($B$6,'RetireUp Market Returns'!A:CT,(1+$B$7+C49),FALSE)</f>
        <v>3.5999999999999997E-2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6230475.9471778767</v>
      </c>
      <c r="K49" s="37">
        <f t="shared" ca="1" si="20"/>
        <v>224297.13409840353</v>
      </c>
      <c r="L49" s="37">
        <f t="shared" ca="1" si="21"/>
        <v>6454773.0812762799</v>
      </c>
      <c r="M49" s="34">
        <f ca="1">IF(D49="-","-",IF($F$4="Roth","-",IF($E$3="Health Savings Account","-",IF(AND(A49=2033,D49=74),VLOOKUP(D49,Tables!G:H,2,FALSE),IF(AND(A49&gt;2032,D49&lt;75),"-",IF(D49&lt;73,"-",VLOOKUP(D49,Tables!G:H,2,FALSE)))))))</f>
        <v>20.2</v>
      </c>
      <c r="N49" s="37">
        <f t="shared" ca="1" si="22"/>
        <v>308439.40332563745</v>
      </c>
      <c r="O49" s="37">
        <f t="shared" si="6"/>
        <v>220375.69377728036</v>
      </c>
      <c r="P49" s="37">
        <f t="shared" ca="1" si="7"/>
        <v>308439.40332563745</v>
      </c>
      <c r="Q49" s="37">
        <f t="shared" ca="1" si="8"/>
        <v>6146333.6779506421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49584.531099888081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6146333.6779506421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>
        <f t="shared" si="3"/>
        <v>81</v>
      </c>
      <c r="E50" s="49">
        <f>HLOOKUP($B$6,'RetireUp Market Returns'!A:CT,(1+$B$7+C50),FALSE)</f>
        <v>8.7999999999999995E-2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6146333.6779506421</v>
      </c>
      <c r="K50" s="37">
        <f t="shared" ca="1" si="20"/>
        <v>540877.36365965649</v>
      </c>
      <c r="L50" s="37">
        <f t="shared" ca="1" si="21"/>
        <v>6687211.0416102987</v>
      </c>
      <c r="M50" s="34">
        <f ca="1">IF(D50="-","-",IF($F$4="Roth","-",IF($E$3="Health Savings Account","-",IF(AND(A50=2033,D50=74),VLOOKUP(D50,Tables!G:H,2,FALSE),IF(AND(A50&gt;2032,D50&lt;75),"-",IF(D50&lt;73,"-",VLOOKUP(D50,Tables!G:H,2,FALSE)))))))</f>
        <v>19.399999999999999</v>
      </c>
      <c r="N50" s="37">
        <f t="shared" ca="1" si="22"/>
        <v>316821.32360570325</v>
      </c>
      <c r="O50" s="37">
        <f t="shared" si="6"/>
        <v>225885.08612171237</v>
      </c>
      <c r="P50" s="37">
        <f t="shared" ca="1" si="7"/>
        <v>316821.32360570325</v>
      </c>
      <c r="Q50" s="37">
        <f t="shared" ca="1" si="8"/>
        <v>6370389.7180045955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50824.144377385281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6370389.7180045955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>
        <f t="shared" si="3"/>
        <v>82</v>
      </c>
      <c r="E51" s="49">
        <f>HLOOKUP($B$6,'RetireUp Market Returns'!A:CT,(1+$B$7+C51),FALSE)</f>
        <v>7.0000000000000007E-2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6370389.7180045955</v>
      </c>
      <c r="K51" s="37">
        <f t="shared" ca="1" si="20"/>
        <v>445927.28026032174</v>
      </c>
      <c r="L51" s="37">
        <f t="shared" ca="1" si="21"/>
        <v>6816316.9982649172</v>
      </c>
      <c r="M51" s="34">
        <f ca="1">IF(D51="-","-",IF($F$4="Roth","-",IF($E$3="Health Savings Account","-",IF(AND(A51=2033,D51=74),VLOOKUP(D51,Tables!G:H,2,FALSE),IF(AND(A51&gt;2032,D51&lt;75),"-",IF(D51&lt;73,"-",VLOOKUP(D51,Tables!G:H,2,FALSE)))))))</f>
        <v>18.5</v>
      </c>
      <c r="N51" s="37">
        <f t="shared" ca="1" si="22"/>
        <v>344345.39016241056</v>
      </c>
      <c r="O51" s="37">
        <f t="shared" si="6"/>
        <v>231532.21327475517</v>
      </c>
      <c r="P51" s="37">
        <f t="shared" ca="1" si="7"/>
        <v>344345.39016241056</v>
      </c>
      <c r="Q51" s="37">
        <f t="shared" ca="1" si="8"/>
        <v>6471971.608102507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52094.747986819915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6471971.608102507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>
        <f t="shared" si="3"/>
        <v>83</v>
      </c>
      <c r="E52" s="49">
        <f>HLOOKUP($B$6,'RetireUp Market Returns'!A:CT,(1+$B$7+C52),FALSE)</f>
        <v>-3.73E-2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6471971.608102507</v>
      </c>
      <c r="K52" s="37">
        <f t="shared" ca="1" si="20"/>
        <v>-241404.54098222349</v>
      </c>
      <c r="L52" s="37">
        <f t="shared" ca="1" si="21"/>
        <v>6230567.0671202838</v>
      </c>
      <c r="M52" s="34">
        <f ca="1">IF(D52="-","-",IF($F$4="Roth","-",IF($E$3="Health Savings Account","-",IF(AND(A52=2033,D52=74),VLOOKUP(D52,Tables!G:H,2,FALSE),IF(AND(A52&gt;2032,D52&lt;75),"-",IF(D52&lt;73,"-",VLOOKUP(D52,Tables!G:H,2,FALSE)))))))</f>
        <v>17.7</v>
      </c>
      <c r="N52" s="37">
        <f t="shared" ca="1" si="22"/>
        <v>365648.11345211905</v>
      </c>
      <c r="O52" s="37">
        <f t="shared" si="6"/>
        <v>237320.51860662401</v>
      </c>
      <c r="P52" s="37">
        <f t="shared" ca="1" si="7"/>
        <v>365648.11345211905</v>
      </c>
      <c r="Q52" s="37">
        <f t="shared" ca="1" si="8"/>
        <v>5864918.953668165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53397.116686490408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5864918.953668165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>
        <f t="shared" si="3"/>
        <v>84</v>
      </c>
      <c r="E53" s="49">
        <f>HLOOKUP($B$6,'RetireUp Market Returns'!A:CT,(1+$B$7+C53),FALSE)</f>
        <v>-5.67E-2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5864918.953668165</v>
      </c>
      <c r="K53" s="37">
        <f t="shared" ca="1" si="20"/>
        <v>-332540.90467298497</v>
      </c>
      <c r="L53" s="37">
        <f t="shared" ca="1" si="21"/>
        <v>5532378.0489951801</v>
      </c>
      <c r="M53" s="34">
        <f ca="1">IF(D53="-","-",IF($F$4="Roth","-",IF($E$3="Health Savings Account","-",IF(AND(A53=2033,D53=74),VLOOKUP(D53,Tables!G:H,2,FALSE),IF(AND(A53&gt;2032,D53&lt;75),"-",IF(D53&lt;73,"-",VLOOKUP(D53,Tables!G:H,2,FALSE)))))))</f>
        <v>16.8</v>
      </c>
      <c r="N53" s="37">
        <f t="shared" ca="1" si="22"/>
        <v>349102.31867072411</v>
      </c>
      <c r="O53" s="37">
        <f t="shared" si="6"/>
        <v>243253.53157178964</v>
      </c>
      <c r="P53" s="37">
        <f t="shared" ca="1" si="7"/>
        <v>349102.31867072411</v>
      </c>
      <c r="Q53" s="37">
        <f t="shared" ca="1" si="8"/>
        <v>5183275.7303244555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54732.04460365267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5183275.7303244555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>
        <f t="shared" si="3"/>
        <v>85</v>
      </c>
      <c r="E54" s="49">
        <f>HLOOKUP($B$6,'RetireUp Market Returns'!A:CT,(1+$B$7+C54),FALSE)</f>
        <v>-0.1079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5183275.7303244555</v>
      </c>
      <c r="K54" s="37">
        <f t="shared" ca="1" si="20"/>
        <v>-559275.4513020087</v>
      </c>
      <c r="L54" s="37">
        <f t="shared" ca="1" si="21"/>
        <v>4624000.2790224468</v>
      </c>
      <c r="M54" s="34">
        <f ca="1">IF(D54="-","-",IF($F$4="Roth","-",IF($E$3="Health Savings Account","-",IF(AND(A54=2033,D54=74),VLOOKUP(D54,Tables!G:H,2,FALSE),IF(AND(A54&gt;2032,D54&lt;75),"-",IF(D54&lt;73,"-",VLOOKUP(D54,Tables!G:H,2,FALSE)))))))</f>
        <v>16</v>
      </c>
      <c r="N54" s="37">
        <f t="shared" ca="1" si="22"/>
        <v>323954.73314527847</v>
      </c>
      <c r="O54" s="37">
        <f t="shared" si="6"/>
        <v>249334.86986108436</v>
      </c>
      <c r="P54" s="37">
        <f t="shared" ca="1" si="7"/>
        <v>323954.73314527847</v>
      </c>
      <c r="Q54" s="37">
        <f t="shared" ca="1" si="8"/>
        <v>4300045.545877168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56100.345718743978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4300045.545877168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43" priority="1" operator="lessThan">
      <formula>0</formula>
    </cfRule>
  </conditionalFormatting>
  <dataValidations count="2">
    <dataValidation type="list" allowBlank="1" showInputMessage="1" showErrorMessage="1" sqref="E2" xr:uid="{F3C8E3A1-147D-7146-8C36-A78560DA5C53}">
      <formula1>"Qualified, Non-Qualified"</formula1>
    </dataValidation>
    <dataValidation type="list" allowBlank="1" showInputMessage="1" showErrorMessage="1" sqref="E5 H2" xr:uid="{DEB0353B-9E45-B841-979C-50F42798F321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A78C1D-781D-EF46-BD4C-4D1892E65F0E}">
          <x14:formula1>
            <xm:f>Scenarios!A3:A100</xm:f>
          </x14:formula1>
          <xm:sqref>A14</xm:sqref>
        </x14:dataValidation>
        <x14:dataValidation type="list" allowBlank="1" showInputMessage="1" showErrorMessage="1" xr:uid="{A65776AF-FF6C-8743-9470-0A9C262FA139}">
          <x14:formula1>
            <xm:f>Tables!$B$20:$B$36</xm:f>
          </x14:formula1>
          <xm:sqref>E3:E4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73A0-FDA4-7543-8893-9C430BA8F885}">
  <sheetPr codeName="Sheet28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65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Monthly</v>
      </c>
      <c r="J2" s="129" t="s">
        <v>70</v>
      </c>
      <c r="K2" s="57">
        <f>Tables!B3</f>
        <v>22500</v>
      </c>
      <c r="M2" s="130" t="s">
        <v>55</v>
      </c>
      <c r="N2" s="35" t="str">
        <f>E3</f>
        <v>457b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457b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6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Monthly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22500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172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457b with Monthly / Monthly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65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12000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0</v>
      </c>
      <c r="W17" s="37">
        <f>MIN(R17,T17)</f>
        <v>22500</v>
      </c>
      <c r="X17" s="37">
        <f ca="1">MIN(U17,R17-W17)</f>
        <v>1500</v>
      </c>
      <c r="Y17" s="37">
        <f>MIN(S17,V17)</f>
        <v>0</v>
      </c>
      <c r="Z17" s="37">
        <f ca="1">W17+X17+Y17</f>
        <v>24000</v>
      </c>
      <c r="AA17" s="111">
        <f ca="1">Q17+Z17</f>
        <v>2206400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66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2206400</v>
      </c>
      <c r="K18" s="37">
        <f ca="1">J18*E18</f>
        <v>105686.56</v>
      </c>
      <c r="L18" s="37">
        <f ca="1">J18+K18</f>
        <v>2312086.56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2312086.56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12000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0</v>
      </c>
      <c r="W18" s="37">
        <f t="shared" ref="W18:W54" si="14">MIN(R18,T18)</f>
        <v>23062.499999999996</v>
      </c>
      <c r="X18" s="37">
        <f t="shared" ref="X18:X54" ca="1" si="15">MIN(U18,R18-W18)</f>
        <v>937.50000000000364</v>
      </c>
      <c r="Y18" s="37">
        <f t="shared" ref="Y18:Y54" si="16">MIN(S18,V18)</f>
        <v>0</v>
      </c>
      <c r="Z18" s="37">
        <f t="shared" ref="Z18:Z54" ca="1" si="17">W18+X18+Y18</f>
        <v>24000</v>
      </c>
      <c r="AA18" s="111">
        <f t="shared" ref="AA18:AA54" ca="1" si="18">Q18+W18+X18+Y18</f>
        <v>2336086.56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67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2336086.56</v>
      </c>
      <c r="K19" s="37">
        <f ca="1">J19*E19</f>
        <v>49758.643728000003</v>
      </c>
      <c r="L19" s="37">
        <f ca="1">J19+K19</f>
        <v>2385845.2037280002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2385845.2037280002</v>
      </c>
      <c r="R19" s="37">
        <f t="shared" si="9"/>
        <v>24000</v>
      </c>
      <c r="S19" s="37">
        <f t="shared" si="10"/>
        <v>12000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0</v>
      </c>
      <c r="W19" s="37">
        <f t="shared" si="14"/>
        <v>23639.0625</v>
      </c>
      <c r="X19" s="37">
        <f t="shared" ca="1" si="15"/>
        <v>360.9375</v>
      </c>
      <c r="Y19" s="37">
        <f t="shared" si="16"/>
        <v>0</v>
      </c>
      <c r="Z19" s="37">
        <f t="shared" ca="1" si="17"/>
        <v>24000</v>
      </c>
      <c r="AA19" s="111">
        <f t="shared" ca="1" si="18"/>
        <v>2409845.2037280002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68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2409845.2037280002</v>
      </c>
      <c r="K20" s="37">
        <f ca="1">J20*E20</f>
        <v>265082.97241008002</v>
      </c>
      <c r="L20" s="37">
        <f ca="1">J20+K20</f>
        <v>2674928.1761380802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2674928.1761380802</v>
      </c>
      <c r="R20" s="37">
        <f t="shared" si="9"/>
        <v>24000</v>
      </c>
      <c r="S20" s="37">
        <f t="shared" si="10"/>
        <v>12000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230.03906249999636</v>
      </c>
      <c r="W20" s="37">
        <f t="shared" si="14"/>
        <v>24000</v>
      </c>
      <c r="X20" s="37">
        <f t="shared" ca="1" si="15"/>
        <v>0</v>
      </c>
      <c r="Y20" s="37">
        <f t="shared" si="16"/>
        <v>230.03906249999636</v>
      </c>
      <c r="Z20" s="37">
        <f t="shared" ca="1" si="17"/>
        <v>24230.039062499996</v>
      </c>
      <c r="AA20" s="111">
        <f t="shared" ca="1" si="18"/>
        <v>2699158.2152005802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69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2699158.2152005802</v>
      </c>
      <c r="K21" s="37">
        <f ca="1">J21*E21</f>
        <v>216472.4888590865</v>
      </c>
      <c r="L21" s="37">
        <f ca="1">J21+K21</f>
        <v>2915630.7040596665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2915630.7040596665</v>
      </c>
      <c r="R21" s="37">
        <f t="shared" si="9"/>
        <v>24000</v>
      </c>
      <c r="S21" s="37">
        <f t="shared" si="10"/>
        <v>12000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835.79003906249636</v>
      </c>
      <c r="W21" s="37">
        <f t="shared" si="14"/>
        <v>24000</v>
      </c>
      <c r="X21" s="37">
        <f t="shared" ca="1" si="15"/>
        <v>0</v>
      </c>
      <c r="Y21" s="37">
        <f t="shared" si="16"/>
        <v>835.79003906249636</v>
      </c>
      <c r="Z21" s="37">
        <f t="shared" ca="1" si="17"/>
        <v>24835.790039062496</v>
      </c>
      <c r="AA21" s="111">
        <f t="shared" ca="1" si="18"/>
        <v>2940466.494098729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70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2940466.494098729</v>
      </c>
      <c r="K22" s="37">
        <f t="shared" ref="K22:K54" ca="1" si="20">J22*E22</f>
        <v>240530.15921727603</v>
      </c>
      <c r="L22" s="37">
        <f t="shared" ref="L22:L54" ca="1" si="21">J22+K22</f>
        <v>3180996.6533160051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3180996.6533160051</v>
      </c>
      <c r="R22" s="37">
        <f t="shared" si="9"/>
        <v>24000</v>
      </c>
      <c r="S22" s="37">
        <f t="shared" si="10"/>
        <v>12000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1456.684790039053</v>
      </c>
      <c r="W22" s="37">
        <f t="shared" si="14"/>
        <v>24000</v>
      </c>
      <c r="X22" s="37">
        <f t="shared" ca="1" si="15"/>
        <v>0</v>
      </c>
      <c r="Y22" s="37">
        <f t="shared" si="16"/>
        <v>1456.684790039053</v>
      </c>
      <c r="Z22" s="37">
        <f t="shared" ca="1" si="17"/>
        <v>25456.684790039053</v>
      </c>
      <c r="AA22" s="111">
        <f t="shared" ca="1" si="18"/>
        <v>3206453.3381060441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71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3206453.3381060441</v>
      </c>
      <c r="K23" s="37">
        <f t="shared" ca="1" si="20"/>
        <v>323210.49648108927</v>
      </c>
      <c r="L23" s="37">
        <f t="shared" ca="1" si="21"/>
        <v>3529663.8345871335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3529663.8345871335</v>
      </c>
      <c r="R23" s="37">
        <f t="shared" si="9"/>
        <v>24000</v>
      </c>
      <c r="S23" s="37">
        <f t="shared" si="10"/>
        <v>12000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2093.101909790028</v>
      </c>
      <c r="W23" s="37">
        <f t="shared" si="14"/>
        <v>24000</v>
      </c>
      <c r="X23" s="37">
        <f t="shared" ca="1" si="15"/>
        <v>0</v>
      </c>
      <c r="Y23" s="37">
        <f t="shared" si="16"/>
        <v>2093.101909790028</v>
      </c>
      <c r="Z23" s="37">
        <f t="shared" ca="1" si="17"/>
        <v>26093.101909790028</v>
      </c>
      <c r="AA23" s="111">
        <f t="shared" ca="1" si="18"/>
        <v>3555756.9364969237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72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3555756.9364969237</v>
      </c>
      <c r="K24" s="37">
        <f t="shared" ca="1" si="20"/>
        <v>-174943.24127564864</v>
      </c>
      <c r="L24" s="37">
        <f t="shared" ca="1" si="21"/>
        <v>3380813.6952212751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3380813.6952212751</v>
      </c>
      <c r="R24" s="37">
        <f t="shared" si="9"/>
        <v>24000</v>
      </c>
      <c r="S24" s="37">
        <f t="shared" si="10"/>
        <v>12000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2745.4294575347812</v>
      </c>
      <c r="W24" s="37">
        <f t="shared" si="14"/>
        <v>24000</v>
      </c>
      <c r="X24" s="37">
        <f t="shared" ca="1" si="15"/>
        <v>0</v>
      </c>
      <c r="Y24" s="37">
        <f t="shared" si="16"/>
        <v>2745.4294575347812</v>
      </c>
      <c r="Z24" s="37">
        <f t="shared" ca="1" si="17"/>
        <v>26745.429457534781</v>
      </c>
      <c r="AA24" s="111">
        <f t="shared" ca="1" si="18"/>
        <v>3407559.1246788097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73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3407559.1246788097</v>
      </c>
      <c r="K25" s="37">
        <f t="shared" ca="1" si="20"/>
        <v>41912.977233549362</v>
      </c>
      <c r="L25" s="37">
        <f t="shared" ca="1" si="21"/>
        <v>3449472.1019123592</v>
      </c>
      <c r="M25" s="34">
        <f ca="1">IF(D25="-","-",IF($F$4="Roth","-",IF($E$3="Health Savings Account","-",IF(AND(A25=2033,D25=74),VLOOKUP(D25,Tables!G:H,2,FALSE),IF(AND(A25&gt;2032,D25&lt;75),"-",IF(D25&lt;73,"-",VLOOKUP(D25,Tables!G:H,2,FALSE)))))))</f>
        <v>26.5</v>
      </c>
      <c r="N25" s="37">
        <f t="shared" ca="1" si="22"/>
        <v>128587.13678033244</v>
      </c>
      <c r="O25" s="37">
        <f t="shared" si="6"/>
        <v>0</v>
      </c>
      <c r="P25" s="37">
        <f t="shared" ca="1" si="7"/>
        <v>128587.13678033244</v>
      </c>
      <c r="Q25" s="37">
        <f t="shared" ca="1" si="8"/>
        <v>3320884.9651320269</v>
      </c>
      <c r="R25" s="37">
        <f t="shared" si="9"/>
        <v>24000</v>
      </c>
      <c r="S25" s="37">
        <f t="shared" si="10"/>
        <v>12000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3414.065193973147</v>
      </c>
      <c r="W25" s="37">
        <f t="shared" si="14"/>
        <v>24000</v>
      </c>
      <c r="X25" s="37">
        <f t="shared" ca="1" si="15"/>
        <v>0</v>
      </c>
      <c r="Y25" s="37">
        <f t="shared" si="16"/>
        <v>3414.065193973147</v>
      </c>
      <c r="Z25" s="37">
        <f t="shared" ca="1" si="17"/>
        <v>27414.065193973147</v>
      </c>
      <c r="AA25" s="111">
        <f t="shared" ca="1" si="18"/>
        <v>3348299.0303259999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74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3348299.0303259999</v>
      </c>
      <c r="K26" s="37">
        <f t="shared" ca="1" si="20"/>
        <v>214625.96784389662</v>
      </c>
      <c r="L26" s="37">
        <f t="shared" ca="1" si="21"/>
        <v>3562924.9981698967</v>
      </c>
      <c r="M26" s="34">
        <f ca="1">IF(D26="-","-",IF($F$4="Roth","-",IF($E$3="Health Savings Account","-",IF(AND(A26=2033,D26=74),VLOOKUP(D26,Tables!G:H,2,FALSE),IF(AND(A26&gt;2032,D26&lt;75),"-",IF(D26&lt;73,"-",VLOOKUP(D26,Tables!G:H,2,FALSE)))))))</f>
        <v>25.5</v>
      </c>
      <c r="N26" s="37">
        <f t="shared" ca="1" si="22"/>
        <v>131305.8443265098</v>
      </c>
      <c r="O26" s="37">
        <f t="shared" si="6"/>
        <v>0</v>
      </c>
      <c r="P26" s="37">
        <f t="shared" ca="1" si="7"/>
        <v>131305.8443265098</v>
      </c>
      <c r="Q26" s="37">
        <f t="shared" ca="1" si="8"/>
        <v>3431619.153843387</v>
      </c>
      <c r="R26" s="37">
        <f t="shared" si="9"/>
        <v>24000</v>
      </c>
      <c r="S26" s="37">
        <f t="shared" si="10"/>
        <v>12000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4099.4168238224738</v>
      </c>
      <c r="W26" s="37">
        <f t="shared" si="14"/>
        <v>24000</v>
      </c>
      <c r="X26" s="37">
        <f t="shared" ca="1" si="15"/>
        <v>0</v>
      </c>
      <c r="Y26" s="37">
        <f t="shared" si="16"/>
        <v>4099.4168238224738</v>
      </c>
      <c r="Z26" s="37">
        <f t="shared" ca="1" si="17"/>
        <v>28099.416823822474</v>
      </c>
      <c r="AA26" s="111">
        <f t="shared" ca="1" si="18"/>
        <v>3459718.5706672096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75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3459718.5706672096</v>
      </c>
      <c r="K27" s="37">
        <f t="shared" ca="1" si="20"/>
        <v>370535.85891845817</v>
      </c>
      <c r="L27" s="37">
        <f t="shared" ca="1" si="21"/>
        <v>3830254.4295856678</v>
      </c>
      <c r="M27" s="34">
        <f ca="1">IF(D27="-","-",IF($F$4="Roth","-",IF($E$3="Health Savings Account","-",IF(AND(A27=2033,D27=74),VLOOKUP(D27,Tables!G:H,2,FALSE),IF(AND(A27&gt;2032,D27&lt;75),"-",IF(D27&lt;73,"-",VLOOKUP(D27,Tables!G:H,2,FALSE)))))))</f>
        <v>24.6</v>
      </c>
      <c r="N27" s="37">
        <f t="shared" ca="1" si="22"/>
        <v>140638.96628728494</v>
      </c>
      <c r="O27" s="37">
        <f t="shared" si="6"/>
        <v>0</v>
      </c>
      <c r="P27" s="37">
        <f t="shared" ca="1" si="7"/>
        <v>140638.96628728494</v>
      </c>
      <c r="Q27" s="37">
        <f t="shared" ca="1" si="8"/>
        <v>3689615.4632983827</v>
      </c>
      <c r="R27" s="37">
        <f t="shared" si="9"/>
        <v>24000</v>
      </c>
      <c r="S27" s="37">
        <f t="shared" si="10"/>
        <v>12000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4801.9022444180337</v>
      </c>
      <c r="W27" s="37">
        <f t="shared" si="14"/>
        <v>24000</v>
      </c>
      <c r="X27" s="37">
        <f t="shared" ca="1" si="15"/>
        <v>0</v>
      </c>
      <c r="Y27" s="37">
        <f t="shared" si="16"/>
        <v>4801.9022444180337</v>
      </c>
      <c r="Z27" s="37">
        <f t="shared" ca="1" si="17"/>
        <v>28801.902244418034</v>
      </c>
      <c r="AA27" s="111">
        <f t="shared" ca="1" si="18"/>
        <v>3718417.3655428006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76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3718417.3655428006</v>
      </c>
      <c r="K28" s="37">
        <f t="shared" ca="1" si="20"/>
        <v>242068.97049683635</v>
      </c>
      <c r="L28" s="37">
        <f t="shared" ca="1" si="21"/>
        <v>3960486.3360396372</v>
      </c>
      <c r="M28" s="34">
        <f ca="1">IF(D28="-","-",IF($F$4="Roth","-",IF($E$3="Health Savings Account","-",IF(AND(A28=2033,D28=74),VLOOKUP(D28,Tables!G:H,2,FALSE),IF(AND(A28&gt;2032,D28&lt;75),"-",IF(D28&lt;73,"-",VLOOKUP(D28,Tables!G:H,2,FALSE)))))))</f>
        <v>23.7</v>
      </c>
      <c r="N28" s="37">
        <f t="shared" ca="1" si="22"/>
        <v>156895.24749125741</v>
      </c>
      <c r="O28" s="37">
        <f t="shared" si="6"/>
        <v>131208.66578012661</v>
      </c>
      <c r="P28" s="37">
        <f t="shared" ca="1" si="7"/>
        <v>156895.24749125741</v>
      </c>
      <c r="Q28" s="37">
        <f t="shared" ca="1" si="8"/>
        <v>3803591.08854838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29521.949800528484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3803591.08854838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77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3803591.08854838</v>
      </c>
      <c r="K29" s="37">
        <f t="shared" ca="1" si="20"/>
        <v>304287.28708387038</v>
      </c>
      <c r="L29" s="37">
        <f t="shared" ca="1" si="21"/>
        <v>4107878.3756322502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22.9</v>
      </c>
      <c r="N29" s="37">
        <f t="shared" ca="1" si="22"/>
        <v>166095.68072263669</v>
      </c>
      <c r="O29" s="37">
        <f t="shared" si="6"/>
        <v>134488.88242462976</v>
      </c>
      <c r="P29" s="37">
        <f t="shared" ca="1" si="7"/>
        <v>166095.68072263669</v>
      </c>
      <c r="Q29" s="37">
        <f t="shared" ca="1" si="8"/>
        <v>3941782.6949096136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30259.998545541694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3941782.6949096136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78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3941782.6949096136</v>
      </c>
      <c r="K30" s="37">
        <f t="shared" ca="1" si="20"/>
        <v>122589.44181168897</v>
      </c>
      <c r="L30" s="37">
        <f t="shared" ca="1" si="21"/>
        <v>4064372.1367213028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22</v>
      </c>
      <c r="N30" s="37">
        <f t="shared" ca="1" si="22"/>
        <v>179171.9406777097</v>
      </c>
      <c r="O30" s="37">
        <f t="shared" si="6"/>
        <v>137851.10448524548</v>
      </c>
      <c r="P30" s="37">
        <f t="shared" ca="1" si="7"/>
        <v>179171.9406777097</v>
      </c>
      <c r="Q30" s="37">
        <f t="shared" ca="1" si="8"/>
        <v>3885200.1960435929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31016.498509180234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3885200.1960435929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79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3885200.1960435929</v>
      </c>
      <c r="K31" s="37">
        <f t="shared" ca="1" si="20"/>
        <v>218736.77103725428</v>
      </c>
      <c r="L31" s="37">
        <f t="shared" ca="1" si="21"/>
        <v>4103936.9670808474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21.1</v>
      </c>
      <c r="N31" s="37">
        <f t="shared" ca="1" si="22"/>
        <v>184132.71071296648</v>
      </c>
      <c r="O31" s="37">
        <f t="shared" si="6"/>
        <v>141297.3820973766</v>
      </c>
      <c r="P31" s="37">
        <f t="shared" ca="1" si="7"/>
        <v>184132.71071296648</v>
      </c>
      <c r="Q31" s="37">
        <f t="shared" ca="1" si="8"/>
        <v>3919804.2563678809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31791.910971909736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3919804.2563678809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80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3919804.2563678809</v>
      </c>
      <c r="K32" s="37">
        <f t="shared" ca="1" si="20"/>
        <v>106618.67577320636</v>
      </c>
      <c r="L32" s="37">
        <f t="shared" ca="1" si="21"/>
        <v>4026422.932141087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20.2</v>
      </c>
      <c r="N32" s="37">
        <f t="shared" ca="1" si="22"/>
        <v>194049.71566177628</v>
      </c>
      <c r="O32" s="37">
        <f t="shared" si="6"/>
        <v>144829.81664981105</v>
      </c>
      <c r="P32" s="37">
        <f t="shared" ca="1" si="7"/>
        <v>194049.71566177628</v>
      </c>
      <c r="Q32" s="37">
        <f t="shared" ca="1" si="8"/>
        <v>3832373.2164793108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32586.708746207485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3832373.2164793108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81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3832373.2164793108</v>
      </c>
      <c r="K33" s="37">
        <f t="shared" ca="1" si="20"/>
        <v>631575.10607579048</v>
      </c>
      <c r="L33" s="37">
        <f t="shared" ca="1" si="21"/>
        <v>4463948.3225551015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19.399999999999999</v>
      </c>
      <c r="N33" s="37">
        <f t="shared" ca="1" si="22"/>
        <v>197545.01115872737</v>
      </c>
      <c r="O33" s="37">
        <f t="shared" si="6"/>
        <v>148450.5620660563</v>
      </c>
      <c r="P33" s="37">
        <f t="shared" ca="1" si="7"/>
        <v>197545.01115872737</v>
      </c>
      <c r="Q33" s="37">
        <f t="shared" ca="1" si="8"/>
        <v>4266403.3113963744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33401.376464862667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4266403.3113963744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82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4266403.3113963744</v>
      </c>
      <c r="K34" s="37">
        <f t="shared" ca="1" si="20"/>
        <v>-287982.22351925529</v>
      </c>
      <c r="L34" s="37">
        <f t="shared" ca="1" si="21"/>
        <v>3978421.087877119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18.5</v>
      </c>
      <c r="N34" s="37">
        <f t="shared" ca="1" si="22"/>
        <v>230616.39521061484</v>
      </c>
      <c r="O34" s="37">
        <f t="shared" si="6"/>
        <v>152161.82611770771</v>
      </c>
      <c r="P34" s="37">
        <f t="shared" ca="1" si="7"/>
        <v>230616.39521061484</v>
      </c>
      <c r="Q34" s="37">
        <f t="shared" ca="1" si="8"/>
        <v>3747804.6926665041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34236.410876484231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3747804.6926665041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83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3747804.6926665041</v>
      </c>
      <c r="K35" s="37">
        <f t="shared" ca="1" si="20"/>
        <v>497708.46318611177</v>
      </c>
      <c r="L35" s="37">
        <f t="shared" ca="1" si="21"/>
        <v>4245513.1558526158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17.7</v>
      </c>
      <c r="N35" s="37">
        <f t="shared" ca="1" si="22"/>
        <v>211740.37811675164</v>
      </c>
      <c r="O35" s="37">
        <f t="shared" si="6"/>
        <v>155965.87177065041</v>
      </c>
      <c r="P35" s="37">
        <f t="shared" ca="1" si="7"/>
        <v>211740.37811675164</v>
      </c>
      <c r="Q35" s="37">
        <f t="shared" ca="1" si="8"/>
        <v>4033772.7777358643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35092.321148396339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4033772.7777358643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84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4033772.7777358643</v>
      </c>
      <c r="K36" s="37">
        <f t="shared" ca="1" si="20"/>
        <v>184746.79322030258</v>
      </c>
      <c r="L36" s="37">
        <f t="shared" ca="1" si="21"/>
        <v>4218519.5709561668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16.8</v>
      </c>
      <c r="N36" s="37">
        <f t="shared" ca="1" si="22"/>
        <v>240105.52248427764</v>
      </c>
      <c r="O36" s="37">
        <f t="shared" si="6"/>
        <v>159865.01856491665</v>
      </c>
      <c r="P36" s="37">
        <f t="shared" ca="1" si="7"/>
        <v>240105.52248427764</v>
      </c>
      <c r="Q36" s="37">
        <f t="shared" ca="1" si="8"/>
        <v>3978414.048471889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35969.629177106246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3978414.048471889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85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3978414.048471889</v>
      </c>
      <c r="K37" s="37">
        <f t="shared" ca="1" si="20"/>
        <v>359648.62998185871</v>
      </c>
      <c r="L37" s="37">
        <f t="shared" ca="1" si="21"/>
        <v>4338062.6784537481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16</v>
      </c>
      <c r="N37" s="37">
        <f t="shared" ca="1" si="22"/>
        <v>248650.87802949306</v>
      </c>
      <c r="O37" s="37">
        <f t="shared" si="6"/>
        <v>163861.64402903954</v>
      </c>
      <c r="P37" s="37">
        <f t="shared" ca="1" si="7"/>
        <v>248650.87802949306</v>
      </c>
      <c r="Q37" s="37">
        <f t="shared" ca="1" si="8"/>
        <v>4089411.800424255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36868.869906533902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4089411.800424255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86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4089411.800424255</v>
      </c>
      <c r="K38" s="37">
        <f t="shared" ca="1" si="20"/>
        <v>277262.12006876449</v>
      </c>
      <c r="L38" s="37">
        <f t="shared" ca="1" si="21"/>
        <v>4366673.9204930197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15.2</v>
      </c>
      <c r="N38" s="37">
        <f t="shared" ca="1" si="22"/>
        <v>269040.2500279115</v>
      </c>
      <c r="O38" s="37">
        <f t="shared" si="6"/>
        <v>167958.18512976554</v>
      </c>
      <c r="P38" s="37">
        <f t="shared" ca="1" si="7"/>
        <v>269040.2500279115</v>
      </c>
      <c r="Q38" s="37">
        <f t="shared" ca="1" si="8"/>
        <v>4097633.670465108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37790.59165419724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4097633.670465108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87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4097633.670465108</v>
      </c>
      <c r="K39" s="37">
        <f t="shared" ca="1" si="20"/>
        <v>218403.87463579027</v>
      </c>
      <c r="L39" s="37">
        <f t="shared" ca="1" si="21"/>
        <v>4316037.5451008985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14.4</v>
      </c>
      <c r="N39" s="37">
        <f t="shared" ca="1" si="22"/>
        <v>284557.89378229919</v>
      </c>
      <c r="O39" s="37">
        <f t="shared" si="6"/>
        <v>172157.13975800967</v>
      </c>
      <c r="P39" s="37">
        <f t="shared" ca="1" si="7"/>
        <v>284557.89378229919</v>
      </c>
      <c r="Q39" s="37">
        <f t="shared" ca="1" si="8"/>
        <v>4031479.6513185995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38735.35644555217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4031479.6513185995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88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4031479.6513185995</v>
      </c>
      <c r="K40" s="37">
        <f t="shared" ca="1" si="20"/>
        <v>299135.79012784007</v>
      </c>
      <c r="L40" s="37">
        <f t="shared" ca="1" si="21"/>
        <v>4330615.4414464394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13.7</v>
      </c>
      <c r="N40" s="37">
        <f t="shared" ca="1" si="22"/>
        <v>294268.58768748905</v>
      </c>
      <c r="O40" s="37">
        <f t="shared" si="6"/>
        <v>176461.06825195992</v>
      </c>
      <c r="P40" s="37">
        <f t="shared" ca="1" si="7"/>
        <v>294268.58768748905</v>
      </c>
      <c r="Q40" s="37">
        <f t="shared" ca="1" si="8"/>
        <v>4036346.8537589503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39703.740356690978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4036346.8537589503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89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4036346.8537589503</v>
      </c>
      <c r="K41" s="37">
        <f t="shared" ca="1" si="20"/>
        <v>262362.5454943318</v>
      </c>
      <c r="L41" s="37">
        <f t="shared" ca="1" si="21"/>
        <v>4298709.3992532818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12.9</v>
      </c>
      <c r="N41" s="37">
        <f t="shared" ca="1" si="22"/>
        <v>312895.10494255426</v>
      </c>
      <c r="O41" s="37">
        <f t="shared" si="6"/>
        <v>180872.59495825888</v>
      </c>
      <c r="P41" s="37">
        <f t="shared" ca="1" si="7"/>
        <v>312895.10494255426</v>
      </c>
      <c r="Q41" s="37">
        <f t="shared" ca="1" si="8"/>
        <v>3985814.2943107276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40696.333865608249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3985814.2943107276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90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3985814.2943107276</v>
      </c>
      <c r="K42" s="37">
        <f t="shared" ca="1" si="20"/>
        <v>-139503.50030087549</v>
      </c>
      <c r="L42" s="37">
        <f t="shared" ca="1" si="21"/>
        <v>3846310.7940098522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12.2</v>
      </c>
      <c r="N42" s="37">
        <f t="shared" ca="1" si="22"/>
        <v>326706.08969760063</v>
      </c>
      <c r="O42" s="37">
        <f t="shared" si="6"/>
        <v>185394.40983221534</v>
      </c>
      <c r="P42" s="37">
        <f t="shared" ca="1" si="7"/>
        <v>326706.08969760063</v>
      </c>
      <c r="Q42" s="37">
        <f t="shared" ca="1" si="8"/>
        <v>3519604.7043122514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41713.74221224845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3519604.7043122514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 t="str">
        <f t="shared" si="3"/>
        <v>-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3519604.7043122514</v>
      </c>
      <c r="K43" s="37">
        <f t="shared" ca="1" si="20"/>
        <v>281568.37634498015</v>
      </c>
      <c r="L43" s="37">
        <f t="shared" ca="1" si="21"/>
        <v>3801173.0806572316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0</v>
      </c>
      <c r="P43" s="37">
        <f t="shared" si="7"/>
        <v>0</v>
      </c>
      <c r="Q43" s="37">
        <f t="shared" ca="1" si="8"/>
        <v>3801173.0806572316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42756.585767554658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3801173.0806572316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 t="str">
        <f t="shared" si="3"/>
        <v>-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3801173.0806572316</v>
      </c>
      <c r="K44" s="37">
        <f t="shared" ca="1" si="20"/>
        <v>206023.58097162194</v>
      </c>
      <c r="L44" s="37">
        <f t="shared" ca="1" si="21"/>
        <v>4007196.6616288535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0</v>
      </c>
      <c r="P44" s="37">
        <f t="shared" si="7"/>
        <v>0</v>
      </c>
      <c r="Q44" s="37">
        <f t="shared" ca="1" si="8"/>
        <v>4007196.6616288535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43825.500411743524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4007196.6616288535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4007196.6616288535</v>
      </c>
      <c r="K45" s="37">
        <f t="shared" ca="1" si="20"/>
        <v>316969.25593484234</v>
      </c>
      <c r="L45" s="37">
        <f t="shared" ca="1" si="21"/>
        <v>4324165.9175636955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4324165.9175636955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44921.137922037109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4324165.9175636955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4324165.9175636955</v>
      </c>
      <c r="K46" s="37">
        <f t="shared" ca="1" si="20"/>
        <v>163021.05509215131</v>
      </c>
      <c r="L46" s="37">
        <f t="shared" ca="1" si="21"/>
        <v>4487186.9726558467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4487186.9726558467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46044.166370088038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4487186.9726558467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4487186.9726558467</v>
      </c>
      <c r="K47" s="37">
        <f t="shared" ca="1" si="20"/>
        <v>412372.48278707231</v>
      </c>
      <c r="L47" s="37">
        <f t="shared" ca="1" si="21"/>
        <v>4899559.4554429194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4899559.4554429194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47195.270529340232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4899559.4554429194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4899559.4554429194</v>
      </c>
      <c r="K48" s="37">
        <f t="shared" ca="1" si="20"/>
        <v>165115.15364842638</v>
      </c>
      <c r="L48" s="37">
        <f t="shared" ca="1" si="21"/>
        <v>5064674.6090913462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5064674.6090913462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48375.152292573752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5064674.6090913462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5064674.6090913462</v>
      </c>
      <c r="K49" s="37">
        <f t="shared" ca="1" si="20"/>
        <v>227910.35740911055</v>
      </c>
      <c r="L49" s="37">
        <f t="shared" ca="1" si="21"/>
        <v>5292584.9665004564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5292584.9665004564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49584.531099888081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5292584.9665004564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5292584.9665004564</v>
      </c>
      <c r="K50" s="37">
        <f t="shared" ca="1" si="20"/>
        <v>582184.34631505026</v>
      </c>
      <c r="L50" s="37">
        <f t="shared" ca="1" si="21"/>
        <v>5874769.3128155069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5874769.3128155069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50824.144377385281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5874769.3128155069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5874769.3128155069</v>
      </c>
      <c r="K51" s="37">
        <f t="shared" ca="1" si="20"/>
        <v>514042.31487135682</v>
      </c>
      <c r="L51" s="37">
        <f t="shared" ca="1" si="21"/>
        <v>6388811.6276868638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6388811.6276868638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52094.747986819915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6388811.6276868638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6388811.6276868638</v>
      </c>
      <c r="K52" s="37">
        <f t="shared" ca="1" si="20"/>
        <v>-298357.50301297655</v>
      </c>
      <c r="L52" s="37">
        <f t="shared" ca="1" si="21"/>
        <v>6090454.1246738872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6090454.1246738872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53397.116686490408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6090454.1246738872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6090454.1246738872</v>
      </c>
      <c r="K53" s="37">
        <f t="shared" ca="1" si="20"/>
        <v>-431204.15202691121</v>
      </c>
      <c r="L53" s="37">
        <f t="shared" ca="1" si="21"/>
        <v>5659249.9726469759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5659249.9726469759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54732.04460365267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5659249.9726469759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5659249.9726469759</v>
      </c>
      <c r="K54" s="37">
        <f t="shared" ca="1" si="20"/>
        <v>-762866.89631281234</v>
      </c>
      <c r="L54" s="37">
        <f t="shared" ca="1" si="21"/>
        <v>4896383.0763341635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4896383.0763341635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56100.345718743978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4896383.0763341635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42" priority="1" operator="lessThan">
      <formula>0</formula>
    </cfRule>
  </conditionalFormatting>
  <dataValidations count="2">
    <dataValidation type="list" allowBlank="1" showInputMessage="1" showErrorMessage="1" sqref="E2" xr:uid="{9091D962-8D7D-054D-A970-775C81F5F928}">
      <formula1>"Qualified, Non-Qualified"</formula1>
    </dataValidation>
    <dataValidation type="list" allowBlank="1" showInputMessage="1" showErrorMessage="1" sqref="E5 H2" xr:uid="{F083FBAC-A911-624C-AB45-423EA0E487E3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6A2EDBB-2273-384C-B4BB-F680109A622E}">
          <x14:formula1>
            <xm:f>Scenarios!A3:A100</xm:f>
          </x14:formula1>
          <xm:sqref>A14</xm:sqref>
        </x14:dataValidation>
        <x14:dataValidation type="list" allowBlank="1" showInputMessage="1" showErrorMessage="1" xr:uid="{323ADF5F-4828-C54B-A269-F2CB22784BC7}">
          <x14:formula1>
            <xm:f>Tables!$B$20:$B$36</xm:f>
          </x14:formula1>
          <xm:sqref>E3:E4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1186-E99D-7747-B68A-B93BB7851CD8}">
  <sheetPr codeName="Sheet29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65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457b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457b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55" t="s">
        <v>56</v>
      </c>
      <c r="H3" s="58">
        <f>VLOOKUP($A$14,Scenarios!$A:$CE,HLOOKUP(G3,Scenarios!$1:$2,2,FALSE),FALSE)</f>
        <v>30000</v>
      </c>
      <c r="J3" s="129" t="s">
        <v>72</v>
      </c>
      <c r="K3" s="57">
        <f>Tables!B4</f>
        <v>7500</v>
      </c>
      <c r="M3" s="130" t="s">
        <v>128</v>
      </c>
      <c r="N3" s="35">
        <f>F3</f>
        <v>6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0.04</v>
      </c>
      <c r="C6" s="90"/>
      <c r="D6" s="52" t="s">
        <v>58</v>
      </c>
      <c r="E6" s="59">
        <f>VLOOKUP($A$14,Scenarios!$A:$CE,HLOOKUP(D6,Scenarios!$1:$2,2,FALSE),FALSE)</f>
        <v>25000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22500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173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457b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65</v>
      </c>
      <c r="E17" s="49">
        <f>HLOOKUP($B$6,'RetireUp Market Returns'!A:CT,(1+$B$7+C17),FALSE)</f>
        <v>7.2900000000000006E-2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145800</v>
      </c>
      <c r="L17" s="37">
        <f>J17+K17</f>
        <v>2145800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2145800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30000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0</v>
      </c>
      <c r="W17" s="37">
        <f>MIN(R17,T17)</f>
        <v>22500</v>
      </c>
      <c r="X17" s="37">
        <f ca="1">MIN(U17,R17-W17)</f>
        <v>2500</v>
      </c>
      <c r="Y17" s="37">
        <f>MIN(S17,V17)</f>
        <v>0</v>
      </c>
      <c r="Z17" s="37">
        <f ca="1">W17+X17+Y17</f>
        <v>25000</v>
      </c>
      <c r="AA17" s="111">
        <f ca="1">Q17+Z17</f>
        <v>2170800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66</v>
      </c>
      <c r="E18" s="49">
        <f>HLOOKUP($B$6,'RetireUp Market Returns'!A:CT,(1+$B$7+C18),FALSE)</f>
        <v>3.8300000000000001E-2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2170800</v>
      </c>
      <c r="K18" s="37">
        <f ca="1">J18*E18</f>
        <v>83141.64</v>
      </c>
      <c r="L18" s="37">
        <f ca="1">J18+K18</f>
        <v>2253941.64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2253941.64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30000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0</v>
      </c>
      <c r="W18" s="37">
        <f t="shared" ref="W18:W54" si="14">MIN(R18,T18)</f>
        <v>23062.499999999996</v>
      </c>
      <c r="X18" s="37">
        <f t="shared" ref="X18:X54" ca="1" si="15">MIN(U18,R18-W18)</f>
        <v>1937.5000000000036</v>
      </c>
      <c r="Y18" s="37">
        <f t="shared" ref="Y18:Y54" si="16">MIN(S18,V18)</f>
        <v>0</v>
      </c>
      <c r="Z18" s="37">
        <f t="shared" ref="Z18:Z54" ca="1" si="17">W18+X18+Y18</f>
        <v>25000</v>
      </c>
      <c r="AA18" s="111">
        <f t="shared" ref="AA18:AA54" ca="1" si="18">Q18+W18+X18+Y18</f>
        <v>2278941.64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67</v>
      </c>
      <c r="E19" s="49">
        <f>HLOOKUP($B$6,'RetireUp Market Returns'!A:CT,(1+$B$7+C19),FALSE)</f>
        <v>1.7100000000000001E-2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2278941.64</v>
      </c>
      <c r="K19" s="37">
        <f ca="1">J19*E19</f>
        <v>38969.902044000002</v>
      </c>
      <c r="L19" s="37">
        <f ca="1">J19+K19</f>
        <v>2317911.5420440002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2317911.5420440002</v>
      </c>
      <c r="R19" s="37">
        <f t="shared" si="9"/>
        <v>25000</v>
      </c>
      <c r="S19" s="37">
        <f t="shared" si="10"/>
        <v>30000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0</v>
      </c>
      <c r="W19" s="37">
        <f t="shared" si="14"/>
        <v>23639.0625</v>
      </c>
      <c r="X19" s="37">
        <f t="shared" ca="1" si="15"/>
        <v>1360.9375</v>
      </c>
      <c r="Y19" s="37">
        <f t="shared" si="16"/>
        <v>0</v>
      </c>
      <c r="Z19" s="37">
        <f t="shared" ca="1" si="17"/>
        <v>25000</v>
      </c>
      <c r="AA19" s="111">
        <f t="shared" ca="1" si="18"/>
        <v>2342911.5420440002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68</v>
      </c>
      <c r="E20" s="49">
        <f>HLOOKUP($B$6,'RetireUp Market Returns'!A:CT,(1+$B$7+C20),FALSE)</f>
        <v>8.7999999999999995E-2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2342911.5420440002</v>
      </c>
      <c r="K20" s="37">
        <f ca="1">J20*E20</f>
        <v>206176.215699872</v>
      </c>
      <c r="L20" s="37">
        <f ca="1">J20+K20</f>
        <v>2549087.7577438722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2549087.7577438722</v>
      </c>
      <c r="R20" s="37">
        <f t="shared" si="9"/>
        <v>25000</v>
      </c>
      <c r="S20" s="37">
        <f t="shared" si="10"/>
        <v>30000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0</v>
      </c>
      <c r="W20" s="37">
        <f t="shared" si="14"/>
        <v>24230.039062499996</v>
      </c>
      <c r="X20" s="37">
        <f t="shared" ca="1" si="15"/>
        <v>769.96093750000364</v>
      </c>
      <c r="Y20" s="37">
        <f t="shared" si="16"/>
        <v>0</v>
      </c>
      <c r="Z20" s="37">
        <f t="shared" ca="1" si="17"/>
        <v>25000</v>
      </c>
      <c r="AA20" s="111">
        <f t="shared" ca="1" si="18"/>
        <v>2574087.7577438722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69</v>
      </c>
      <c r="E21" s="49">
        <f>HLOOKUP($B$6,'RetireUp Market Returns'!A:CT,(1+$B$7+C21),FALSE)</f>
        <v>6.4100000000000004E-2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2574087.7577438722</v>
      </c>
      <c r="K21" s="37">
        <f ca="1">J21*E21</f>
        <v>164999.02527138221</v>
      </c>
      <c r="L21" s="37">
        <f ca="1">J21+K21</f>
        <v>2739086.7830152544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2739086.7830152544</v>
      </c>
      <c r="R21" s="37">
        <f t="shared" si="9"/>
        <v>25000</v>
      </c>
      <c r="S21" s="37">
        <f t="shared" si="10"/>
        <v>30000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0</v>
      </c>
      <c r="W21" s="37">
        <f t="shared" si="14"/>
        <v>24835.790039062496</v>
      </c>
      <c r="X21" s="37">
        <f t="shared" ca="1" si="15"/>
        <v>164.20996093750364</v>
      </c>
      <c r="Y21" s="37">
        <f t="shared" si="16"/>
        <v>0</v>
      </c>
      <c r="Z21" s="37">
        <f t="shared" ca="1" si="17"/>
        <v>25000</v>
      </c>
      <c r="AA21" s="111">
        <f t="shared" ca="1" si="18"/>
        <v>2764086.7830152544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70</v>
      </c>
      <c r="E22" s="49">
        <f>HLOOKUP($B$6,'RetireUp Market Returns'!A:CT,(1+$B$7+C22),FALSE)</f>
        <v>6.54E-2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2764086.7830152544</v>
      </c>
      <c r="K22" s="37">
        <f t="shared" ref="K22:K54" ca="1" si="20">J22*E22</f>
        <v>180771.27560919765</v>
      </c>
      <c r="L22" s="37">
        <f t="shared" ref="L22:L54" ca="1" si="21">J22+K22</f>
        <v>2944858.058624452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2944858.058624452</v>
      </c>
      <c r="R22" s="37">
        <f t="shared" si="9"/>
        <v>25000</v>
      </c>
      <c r="S22" s="37">
        <f t="shared" si="10"/>
        <v>30000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456.68479003905304</v>
      </c>
      <c r="W22" s="37">
        <f t="shared" si="14"/>
        <v>25000</v>
      </c>
      <c r="X22" s="37">
        <f t="shared" ca="1" si="15"/>
        <v>0</v>
      </c>
      <c r="Y22" s="37">
        <f t="shared" si="16"/>
        <v>456.68479003905304</v>
      </c>
      <c r="Z22" s="37">
        <f t="shared" ca="1" si="17"/>
        <v>25456.684790039053</v>
      </c>
      <c r="AA22" s="111">
        <f t="shared" ca="1" si="18"/>
        <v>2970314.7434144909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71</v>
      </c>
      <c r="E23" s="49">
        <f>HLOOKUP($B$6,'RetireUp Market Returns'!A:CT,(1+$B$7+C23),FALSE)</f>
        <v>8.0699999999999994E-2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2970314.7434144909</v>
      </c>
      <c r="K23" s="37">
        <f t="shared" ca="1" si="20"/>
        <v>239704.39979354941</v>
      </c>
      <c r="L23" s="37">
        <f t="shared" ca="1" si="21"/>
        <v>3210019.1432080404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3210019.1432080404</v>
      </c>
      <c r="R23" s="37">
        <f t="shared" si="9"/>
        <v>25000</v>
      </c>
      <c r="S23" s="37">
        <f t="shared" si="10"/>
        <v>30000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1093.101909790028</v>
      </c>
      <c r="W23" s="37">
        <f t="shared" si="14"/>
        <v>25000</v>
      </c>
      <c r="X23" s="37">
        <f t="shared" ca="1" si="15"/>
        <v>0</v>
      </c>
      <c r="Y23" s="37">
        <f t="shared" si="16"/>
        <v>1093.101909790028</v>
      </c>
      <c r="Z23" s="37">
        <f t="shared" ca="1" si="17"/>
        <v>26093.101909790028</v>
      </c>
      <c r="AA23" s="111">
        <f t="shared" ca="1" si="18"/>
        <v>3236112.2451178306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72</v>
      </c>
      <c r="E24" s="49">
        <f>HLOOKUP($B$6,'RetireUp Market Returns'!A:CT,(1+$B$7+C24),FALSE)</f>
        <v>-3.9300000000000002E-2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3236112.2451178306</v>
      </c>
      <c r="K24" s="37">
        <f t="shared" ca="1" si="20"/>
        <v>-127179.21123313074</v>
      </c>
      <c r="L24" s="37">
        <f t="shared" ca="1" si="21"/>
        <v>3108933.0338846999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3108933.0338846999</v>
      </c>
      <c r="R24" s="37">
        <f t="shared" si="9"/>
        <v>25000</v>
      </c>
      <c r="S24" s="37">
        <f t="shared" si="10"/>
        <v>30000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1745.4294575347812</v>
      </c>
      <c r="W24" s="37">
        <f t="shared" si="14"/>
        <v>25000</v>
      </c>
      <c r="X24" s="37">
        <f t="shared" ca="1" si="15"/>
        <v>0</v>
      </c>
      <c r="Y24" s="37">
        <f t="shared" si="16"/>
        <v>1745.4294575347812</v>
      </c>
      <c r="Z24" s="37">
        <f t="shared" ca="1" si="17"/>
        <v>26745.429457534781</v>
      </c>
      <c r="AA24" s="111">
        <f t="shared" ca="1" si="18"/>
        <v>3135678.4633422345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73</v>
      </c>
      <c r="E25" s="49">
        <f>HLOOKUP($B$6,'RetireUp Market Returns'!A:CT,(1+$B$7+C25),FALSE)</f>
        <v>9.7999999999999997E-3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3135678.4633422345</v>
      </c>
      <c r="K25" s="37">
        <f t="shared" ca="1" si="20"/>
        <v>30729.648940753897</v>
      </c>
      <c r="L25" s="37">
        <f t="shared" ca="1" si="21"/>
        <v>3166408.1122829886</v>
      </c>
      <c r="M25" s="34">
        <f ca="1">IF(D25="-","-",IF($F$4="Roth","-",IF($E$3="Health Savings Account","-",IF(AND(A25=2033,D25=74),VLOOKUP(D25,Tables!G:H,2,FALSE),IF(AND(A25&gt;2032,D25&lt;75),"-",IF(D25&lt;73,"-",VLOOKUP(D25,Tables!G:H,2,FALSE)))))))</f>
        <v>26.5</v>
      </c>
      <c r="N25" s="37">
        <f t="shared" ca="1" si="22"/>
        <v>118327.48918272583</v>
      </c>
      <c r="O25" s="37">
        <f t="shared" si="6"/>
        <v>0</v>
      </c>
      <c r="P25" s="37">
        <f t="shared" ca="1" si="7"/>
        <v>118327.48918272583</v>
      </c>
      <c r="Q25" s="37">
        <f t="shared" ca="1" si="8"/>
        <v>3048080.6231002626</v>
      </c>
      <c r="R25" s="37">
        <f t="shared" si="9"/>
        <v>25000</v>
      </c>
      <c r="S25" s="37">
        <f t="shared" si="10"/>
        <v>30000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2414.065193973147</v>
      </c>
      <c r="W25" s="37">
        <f t="shared" si="14"/>
        <v>25000</v>
      </c>
      <c r="X25" s="37">
        <f t="shared" ca="1" si="15"/>
        <v>0</v>
      </c>
      <c r="Y25" s="37">
        <f t="shared" si="16"/>
        <v>2414.065193973147</v>
      </c>
      <c r="Z25" s="37">
        <f t="shared" ca="1" si="17"/>
        <v>27414.065193973147</v>
      </c>
      <c r="AA25" s="111">
        <f t="shared" ca="1" si="18"/>
        <v>3075494.6882942356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74</v>
      </c>
      <c r="E26" s="49">
        <f>HLOOKUP($B$6,'RetireUp Market Returns'!A:CT,(1+$B$7+C26),FALSE)</f>
        <v>5.1299999999999998E-2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3075494.6882942356</v>
      </c>
      <c r="K26" s="37">
        <f t="shared" ca="1" si="20"/>
        <v>157772.87750949428</v>
      </c>
      <c r="L26" s="37">
        <f t="shared" ca="1" si="21"/>
        <v>3233267.5658037299</v>
      </c>
      <c r="M26" s="34">
        <f ca="1">IF(D26="-","-",IF($F$4="Roth","-",IF($E$3="Health Savings Account","-",IF(AND(A26=2033,D26=74),VLOOKUP(D26,Tables!G:H,2,FALSE),IF(AND(A26&gt;2032,D26&lt;75),"-",IF(D26&lt;73,"-",VLOOKUP(D26,Tables!G:H,2,FALSE)))))))</f>
        <v>25.5</v>
      </c>
      <c r="N26" s="37">
        <f t="shared" ca="1" si="22"/>
        <v>120607.63483506806</v>
      </c>
      <c r="O26" s="37">
        <f t="shared" si="6"/>
        <v>0</v>
      </c>
      <c r="P26" s="37">
        <f t="shared" ca="1" si="7"/>
        <v>120607.63483506806</v>
      </c>
      <c r="Q26" s="37">
        <f t="shared" ca="1" si="8"/>
        <v>3112659.9309686618</v>
      </c>
      <c r="R26" s="37">
        <f t="shared" si="9"/>
        <v>25000</v>
      </c>
      <c r="S26" s="37">
        <f t="shared" si="10"/>
        <v>30000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3099.4168238224738</v>
      </c>
      <c r="W26" s="37">
        <f t="shared" si="14"/>
        <v>25000</v>
      </c>
      <c r="X26" s="37">
        <f t="shared" ca="1" si="15"/>
        <v>0</v>
      </c>
      <c r="Y26" s="37">
        <f t="shared" si="16"/>
        <v>3099.4168238224738</v>
      </c>
      <c r="Z26" s="37">
        <f t="shared" ca="1" si="17"/>
        <v>28099.416823822474</v>
      </c>
      <c r="AA26" s="111">
        <f t="shared" ca="1" si="18"/>
        <v>3140759.3477924843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75</v>
      </c>
      <c r="E27" s="49">
        <f>HLOOKUP($B$6,'RetireUp Market Returns'!A:CT,(1+$B$7+C27),FALSE)</f>
        <v>8.5699999999999998E-2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3140759.3477924843</v>
      </c>
      <c r="K27" s="37">
        <f t="shared" ca="1" si="20"/>
        <v>269163.07610581588</v>
      </c>
      <c r="L27" s="37">
        <f t="shared" ca="1" si="21"/>
        <v>3409922.4238983002</v>
      </c>
      <c r="M27" s="34">
        <f ca="1">IF(D27="-","-",IF($F$4="Roth","-",IF($E$3="Health Savings Account","-",IF(AND(A27=2033,D27=74),VLOOKUP(D27,Tables!G:H,2,FALSE),IF(AND(A27&gt;2032,D27&lt;75),"-",IF(D27&lt;73,"-",VLOOKUP(D27,Tables!G:H,2,FALSE)))))))</f>
        <v>24.6</v>
      </c>
      <c r="N27" s="37">
        <f t="shared" ca="1" si="22"/>
        <v>127673.14421920668</v>
      </c>
      <c r="O27" s="37">
        <f t="shared" si="6"/>
        <v>0</v>
      </c>
      <c r="P27" s="37">
        <f t="shared" ca="1" si="7"/>
        <v>127673.14421920668</v>
      </c>
      <c r="Q27" s="37">
        <f t="shared" ca="1" si="8"/>
        <v>3282249.2796790935</v>
      </c>
      <c r="R27" s="37">
        <f t="shared" si="9"/>
        <v>25000</v>
      </c>
      <c r="S27" s="37">
        <f t="shared" si="10"/>
        <v>30000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3801.9022444180337</v>
      </c>
      <c r="W27" s="37">
        <f t="shared" si="14"/>
        <v>25000</v>
      </c>
      <c r="X27" s="37">
        <f t="shared" ca="1" si="15"/>
        <v>0</v>
      </c>
      <c r="Y27" s="37">
        <f t="shared" si="16"/>
        <v>3801.9022444180337</v>
      </c>
      <c r="Z27" s="37">
        <f t="shared" ca="1" si="17"/>
        <v>28801.902244418034</v>
      </c>
      <c r="AA27" s="111">
        <f t="shared" ca="1" si="18"/>
        <v>3311051.1819235114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76</v>
      </c>
      <c r="E28" s="49">
        <f>HLOOKUP($B$6,'RetireUp Market Returns'!A:CT,(1+$B$7+C28),FALSE)</f>
        <v>5.21E-2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3311051.1819235114</v>
      </c>
      <c r="K28" s="37">
        <f t="shared" ca="1" si="20"/>
        <v>172505.76657821494</v>
      </c>
      <c r="L28" s="37">
        <f t="shared" ca="1" si="21"/>
        <v>3483556.9485017266</v>
      </c>
      <c r="M28" s="34">
        <f ca="1">IF(D28="-","-",IF($F$4="Roth","-",IF($E$3="Health Savings Account","-",IF(AND(A28=2033,D28=74),VLOOKUP(D28,Tables!G:H,2,FALSE),IF(AND(A28&gt;2032,D28&lt;75),"-",IF(D28&lt;73,"-",VLOOKUP(D28,Tables!G:H,2,FALSE)))))))</f>
        <v>23.7</v>
      </c>
      <c r="N28" s="37">
        <f t="shared" ca="1" si="22"/>
        <v>139706.80092504268</v>
      </c>
      <c r="O28" s="37">
        <f t="shared" si="6"/>
        <v>131208.66578012661</v>
      </c>
      <c r="P28" s="37">
        <f t="shared" ca="1" si="7"/>
        <v>139706.80092504268</v>
      </c>
      <c r="Q28" s="37">
        <f t="shared" ca="1" si="8"/>
        <v>3343850.1475766841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29521.949800528484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3343850.1475766841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77</v>
      </c>
      <c r="E29" s="49">
        <f>HLOOKUP($B$6,'RetireUp Market Returns'!A:CT,(1+$B$7+C29),FALSE)</f>
        <v>6.4000000000000001E-2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3343850.1475766841</v>
      </c>
      <c r="K29" s="37">
        <f t="shared" ca="1" si="20"/>
        <v>214006.4094449078</v>
      </c>
      <c r="L29" s="37">
        <f t="shared" ca="1" si="21"/>
        <v>3557856.5570215918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22.9</v>
      </c>
      <c r="N29" s="37">
        <f t="shared" ca="1" si="22"/>
        <v>146019.65709941852</v>
      </c>
      <c r="O29" s="37">
        <f t="shared" si="6"/>
        <v>134488.88242462976</v>
      </c>
      <c r="P29" s="37">
        <f t="shared" ca="1" si="7"/>
        <v>146019.65709941852</v>
      </c>
      <c r="Q29" s="37">
        <f t="shared" ca="1" si="8"/>
        <v>3411836.8999221735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30259.998545541694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3411836.8999221735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78</v>
      </c>
      <c r="E30" s="49">
        <f>HLOOKUP($B$6,'RetireUp Market Returns'!A:CT,(1+$B$7+C30),FALSE)</f>
        <v>2.4899999999999999E-2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3411836.8999221735</v>
      </c>
      <c r="K30" s="37">
        <f t="shared" ca="1" si="20"/>
        <v>84954.738808062117</v>
      </c>
      <c r="L30" s="37">
        <f t="shared" ca="1" si="21"/>
        <v>3496791.6387302354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22</v>
      </c>
      <c r="N30" s="37">
        <f t="shared" ca="1" si="22"/>
        <v>155083.49545100788</v>
      </c>
      <c r="O30" s="37">
        <f t="shared" si="6"/>
        <v>137851.10448524548</v>
      </c>
      <c r="P30" s="37">
        <f t="shared" ca="1" si="7"/>
        <v>155083.49545100788</v>
      </c>
      <c r="Q30" s="37">
        <f t="shared" ca="1" si="8"/>
        <v>3341708.1432792274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31016.498509180234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3341708.1432792274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79</v>
      </c>
      <c r="E31" s="49">
        <f>HLOOKUP($B$6,'RetireUp Market Returns'!A:CT,(1+$B$7+C31),FALSE)</f>
        <v>4.5100000000000001E-2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3341708.1432792274</v>
      </c>
      <c r="K31" s="37">
        <f t="shared" ca="1" si="20"/>
        <v>150711.03726189316</v>
      </c>
      <c r="L31" s="37">
        <f t="shared" ca="1" si="21"/>
        <v>3492419.1805411205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21.1</v>
      </c>
      <c r="N31" s="37">
        <f t="shared" ca="1" si="22"/>
        <v>158374.79352034253</v>
      </c>
      <c r="O31" s="37">
        <f t="shared" si="6"/>
        <v>141297.3820973766</v>
      </c>
      <c r="P31" s="37">
        <f t="shared" ca="1" si="7"/>
        <v>158374.79352034253</v>
      </c>
      <c r="Q31" s="37">
        <f t="shared" ca="1" si="8"/>
        <v>3334044.3870207779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31791.910971909736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3334044.3870207779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80</v>
      </c>
      <c r="E32" s="49">
        <f>HLOOKUP($B$6,'RetireUp Market Returns'!A:CT,(1+$B$7+C32),FALSE)</f>
        <v>2.1700000000000001E-2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3334044.3870207779</v>
      </c>
      <c r="K32" s="37">
        <f t="shared" ca="1" si="20"/>
        <v>72348.763198350876</v>
      </c>
      <c r="L32" s="37">
        <f t="shared" ca="1" si="21"/>
        <v>3406393.1502191289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20.2</v>
      </c>
      <c r="N32" s="37">
        <f t="shared" ca="1" si="22"/>
        <v>165051.70232776128</v>
      </c>
      <c r="O32" s="37">
        <f t="shared" si="6"/>
        <v>144829.81664981105</v>
      </c>
      <c r="P32" s="37">
        <f t="shared" ca="1" si="7"/>
        <v>165051.70232776128</v>
      </c>
      <c r="Q32" s="37">
        <f t="shared" ca="1" si="8"/>
        <v>3241341.4478913676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32586.708746207485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3241341.4478913676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81</v>
      </c>
      <c r="E33" s="49">
        <f>HLOOKUP($B$6,'RetireUp Market Returns'!A:CT,(1+$B$7+C33),FALSE)</f>
        <v>0.1318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3241341.4478913676</v>
      </c>
      <c r="K33" s="37">
        <f t="shared" ca="1" si="20"/>
        <v>427208.80283208226</v>
      </c>
      <c r="L33" s="37">
        <f t="shared" ca="1" si="21"/>
        <v>3668550.25072345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19.399999999999999</v>
      </c>
      <c r="N33" s="37">
        <f t="shared" ca="1" si="22"/>
        <v>167079.45607687463</v>
      </c>
      <c r="O33" s="37">
        <f t="shared" si="6"/>
        <v>148450.5620660563</v>
      </c>
      <c r="P33" s="37">
        <f t="shared" ca="1" si="7"/>
        <v>167079.45607687463</v>
      </c>
      <c r="Q33" s="37">
        <f t="shared" ca="1" si="8"/>
        <v>3501470.7946465751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33401.376464862667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3501470.7946465751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82</v>
      </c>
      <c r="E34" s="49">
        <f>HLOOKUP($B$6,'RetireUp Market Returns'!A:CT,(1+$B$7+C34),FALSE)</f>
        <v>-5.3999999999999999E-2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3501470.7946465751</v>
      </c>
      <c r="K34" s="37">
        <f t="shared" ca="1" si="20"/>
        <v>-189079.42291091505</v>
      </c>
      <c r="L34" s="37">
        <f t="shared" ca="1" si="21"/>
        <v>3312391.3717356599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18.5</v>
      </c>
      <c r="N34" s="37">
        <f t="shared" ca="1" si="22"/>
        <v>189268.69160251756</v>
      </c>
      <c r="O34" s="37">
        <f t="shared" si="6"/>
        <v>152161.82611770771</v>
      </c>
      <c r="P34" s="37">
        <f t="shared" ca="1" si="7"/>
        <v>189268.69160251756</v>
      </c>
      <c r="Q34" s="37">
        <f t="shared" ca="1" si="8"/>
        <v>3123122.6801331425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34236.410876484231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3123122.6801331425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83</v>
      </c>
      <c r="E35" s="49">
        <f>HLOOKUP($B$6,'RetireUp Market Returns'!A:CT,(1+$B$7+C35),FALSE)</f>
        <v>0.1062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3123122.6801331425</v>
      </c>
      <c r="K35" s="37">
        <f t="shared" ca="1" si="20"/>
        <v>331675.62863013975</v>
      </c>
      <c r="L35" s="37">
        <f t="shared" ca="1" si="21"/>
        <v>3454798.3087632824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17.7</v>
      </c>
      <c r="N35" s="37">
        <f t="shared" ca="1" si="22"/>
        <v>176447.6090470702</v>
      </c>
      <c r="O35" s="37">
        <f t="shared" si="6"/>
        <v>155965.87177065041</v>
      </c>
      <c r="P35" s="37">
        <f t="shared" ca="1" si="7"/>
        <v>176447.6090470702</v>
      </c>
      <c r="Q35" s="37">
        <f t="shared" ca="1" si="8"/>
        <v>3278350.6997162122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35092.321148396339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3278350.6997162122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84</v>
      </c>
      <c r="E36" s="49">
        <f>HLOOKUP($B$6,'RetireUp Market Returns'!A:CT,(1+$B$7+C36),FALSE)</f>
        <v>3.6700000000000003E-2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3278350.6997162122</v>
      </c>
      <c r="K36" s="37">
        <f t="shared" ca="1" si="20"/>
        <v>120315.47067958501</v>
      </c>
      <c r="L36" s="37">
        <f t="shared" ca="1" si="21"/>
        <v>3398666.1703957971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16.8</v>
      </c>
      <c r="N36" s="37">
        <f t="shared" ca="1" si="22"/>
        <v>195139.92260215548</v>
      </c>
      <c r="O36" s="37">
        <f t="shared" si="6"/>
        <v>159865.01856491665</v>
      </c>
      <c r="P36" s="37">
        <f t="shared" ca="1" si="7"/>
        <v>195139.92260215548</v>
      </c>
      <c r="Q36" s="37">
        <f t="shared" ca="1" si="8"/>
        <v>3203526.2477936419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35969.629177106246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3203526.2477936419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85</v>
      </c>
      <c r="E37" s="49">
        <f>HLOOKUP($B$6,'RetireUp Market Returns'!A:CT,(1+$B$7+C37),FALSE)</f>
        <v>7.2300000000000003E-2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3203526.2477936419</v>
      </c>
      <c r="K37" s="37">
        <f t="shared" ca="1" si="20"/>
        <v>231614.94771548032</v>
      </c>
      <c r="L37" s="37">
        <f t="shared" ca="1" si="21"/>
        <v>3435141.1955091222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16</v>
      </c>
      <c r="N37" s="37">
        <f t="shared" ca="1" si="22"/>
        <v>200220.39048710262</v>
      </c>
      <c r="O37" s="37">
        <f t="shared" si="6"/>
        <v>163861.64402903954</v>
      </c>
      <c r="P37" s="37">
        <f t="shared" ca="1" si="7"/>
        <v>200220.39048710262</v>
      </c>
      <c r="Q37" s="37">
        <f t="shared" ca="1" si="8"/>
        <v>3234920.8050220194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36868.869906533902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3234920.8050220194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86</v>
      </c>
      <c r="E38" s="49">
        <f>HLOOKUP($B$6,'RetireUp Market Returns'!A:CT,(1+$B$7+C38),FALSE)</f>
        <v>5.4199999999999998E-2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3234920.8050220194</v>
      </c>
      <c r="K38" s="37">
        <f t="shared" ca="1" si="20"/>
        <v>175332.70763219346</v>
      </c>
      <c r="L38" s="37">
        <f t="shared" ca="1" si="21"/>
        <v>3410253.5126542128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15.2</v>
      </c>
      <c r="N38" s="37">
        <f t="shared" ca="1" si="22"/>
        <v>212823.73717250128</v>
      </c>
      <c r="O38" s="37">
        <f t="shared" si="6"/>
        <v>167958.18512976554</v>
      </c>
      <c r="P38" s="37">
        <f t="shared" ca="1" si="7"/>
        <v>212823.73717250128</v>
      </c>
      <c r="Q38" s="37">
        <f t="shared" ca="1" si="8"/>
        <v>3197429.7754817116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37790.59165419724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3197429.7754817116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87</v>
      </c>
      <c r="E39" s="49">
        <f>HLOOKUP($B$6,'RetireUp Market Returns'!A:CT,(1+$B$7+C39),FALSE)</f>
        <v>4.2700000000000002E-2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3197429.7754817116</v>
      </c>
      <c r="K39" s="37">
        <f t="shared" ca="1" si="20"/>
        <v>136530.25141306908</v>
      </c>
      <c r="L39" s="37">
        <f t="shared" ca="1" si="21"/>
        <v>3333960.0268947808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14.4</v>
      </c>
      <c r="N39" s="37">
        <f t="shared" ca="1" si="22"/>
        <v>222043.73440845218</v>
      </c>
      <c r="O39" s="37">
        <f t="shared" si="6"/>
        <v>172157.13975800967</v>
      </c>
      <c r="P39" s="37">
        <f t="shared" ca="1" si="7"/>
        <v>222043.73440845218</v>
      </c>
      <c r="Q39" s="37">
        <f t="shared" ca="1" si="8"/>
        <v>3111916.2924863286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38735.35644555217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3111916.2924863286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88</v>
      </c>
      <c r="E40" s="49">
        <f>HLOOKUP($B$6,'RetireUp Market Returns'!A:CT,(1+$B$7+C40),FALSE)</f>
        <v>5.9299999999999999E-2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3111916.2924863286</v>
      </c>
      <c r="K40" s="37">
        <f t="shared" ca="1" si="20"/>
        <v>184536.63614443928</v>
      </c>
      <c r="L40" s="37">
        <f t="shared" ca="1" si="21"/>
        <v>3296452.9286307679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13.7</v>
      </c>
      <c r="N40" s="37">
        <f t="shared" ca="1" si="22"/>
        <v>227147.17463403859</v>
      </c>
      <c r="O40" s="37">
        <f t="shared" si="6"/>
        <v>176461.06825195992</v>
      </c>
      <c r="P40" s="37">
        <f t="shared" ca="1" si="7"/>
        <v>227147.17463403859</v>
      </c>
      <c r="Q40" s="37">
        <f t="shared" ca="1" si="8"/>
        <v>3069305.7539967294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39703.740356690978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3069305.7539967294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89</v>
      </c>
      <c r="E41" s="49">
        <f>HLOOKUP($B$6,'RetireUp Market Returns'!A:CT,(1+$B$7+C41),FALSE)</f>
        <v>5.1999999999999998E-2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3069305.7539967294</v>
      </c>
      <c r="K41" s="37">
        <f t="shared" ca="1" si="20"/>
        <v>159603.89920782993</v>
      </c>
      <c r="L41" s="37">
        <f t="shared" ca="1" si="21"/>
        <v>3228909.6532045593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12.9</v>
      </c>
      <c r="N41" s="37">
        <f t="shared" ca="1" si="22"/>
        <v>237930.67860439763</v>
      </c>
      <c r="O41" s="37">
        <f t="shared" si="6"/>
        <v>180872.59495825888</v>
      </c>
      <c r="P41" s="37">
        <f t="shared" ca="1" si="7"/>
        <v>237930.67860439763</v>
      </c>
      <c r="Q41" s="37">
        <f t="shared" ca="1" si="8"/>
        <v>2990978.9746001619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40696.333865608249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2990978.9746001619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90</v>
      </c>
      <c r="E42" s="49">
        <f>HLOOKUP($B$6,'RetireUp Market Returns'!A:CT,(1+$B$7+C42),FALSE)</f>
        <v>-2.8000000000000001E-2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2990978.9746001619</v>
      </c>
      <c r="K42" s="37">
        <f t="shared" ca="1" si="20"/>
        <v>-83747.411288804535</v>
      </c>
      <c r="L42" s="37">
        <f t="shared" ca="1" si="21"/>
        <v>2907231.5633113575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12.2</v>
      </c>
      <c r="N42" s="37">
        <f t="shared" ca="1" si="22"/>
        <v>245162.21103280017</v>
      </c>
      <c r="O42" s="37">
        <f t="shared" si="6"/>
        <v>185394.40983221534</v>
      </c>
      <c r="P42" s="37">
        <f t="shared" ca="1" si="7"/>
        <v>245162.21103280017</v>
      </c>
      <c r="Q42" s="37">
        <f t="shared" ca="1" si="8"/>
        <v>2662069.3522785571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41713.74221224845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2662069.3522785571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 t="str">
        <f t="shared" si="3"/>
        <v>-</v>
      </c>
      <c r="E43" s="49">
        <f>HLOOKUP($B$6,'RetireUp Market Returns'!A:CT,(1+$B$7+C43),FALSE)</f>
        <v>6.4000000000000001E-2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2662069.3522785571</v>
      </c>
      <c r="K43" s="37">
        <f t="shared" ca="1" si="20"/>
        <v>170372.43854582767</v>
      </c>
      <c r="L43" s="37">
        <f t="shared" ca="1" si="21"/>
        <v>2832441.7908243849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0</v>
      </c>
      <c r="P43" s="37">
        <f t="shared" si="7"/>
        <v>0</v>
      </c>
      <c r="Q43" s="37">
        <f t="shared" ca="1" si="8"/>
        <v>2832441.7908243849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42756.585767554658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2832441.7908243849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 t="str">
        <f t="shared" si="3"/>
        <v>-</v>
      </c>
      <c r="E44" s="49">
        <f>HLOOKUP($B$6,'RetireUp Market Returns'!A:CT,(1+$B$7+C44),FALSE)</f>
        <v>4.3299999999999998E-2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2832441.7908243849</v>
      </c>
      <c r="K44" s="37">
        <f t="shared" ca="1" si="20"/>
        <v>122644.72954269586</v>
      </c>
      <c r="L44" s="37">
        <f t="shared" ca="1" si="21"/>
        <v>2955086.5203670808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0</v>
      </c>
      <c r="P44" s="37">
        <f t="shared" si="7"/>
        <v>0</v>
      </c>
      <c r="Q44" s="37">
        <f t="shared" ca="1" si="8"/>
        <v>2955086.5203670808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43825.500411743524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2955086.5203670808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6.3299999999999995E-2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2955086.5203670808</v>
      </c>
      <c r="K45" s="37">
        <f t="shared" ca="1" si="20"/>
        <v>187056.97673923621</v>
      </c>
      <c r="L45" s="37">
        <f t="shared" ca="1" si="21"/>
        <v>3142143.497106317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3142143.497106317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44921.137922037109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3142143.497106317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3.0099999999999998E-2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3142143.497106317</v>
      </c>
      <c r="K46" s="37">
        <f t="shared" ca="1" si="20"/>
        <v>94578.519262900139</v>
      </c>
      <c r="L46" s="37">
        <f t="shared" ca="1" si="21"/>
        <v>3236722.0163692171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3236722.0163692171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46044.166370088038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3236722.0163692171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7.3499999999999996E-2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3236722.0163692171</v>
      </c>
      <c r="K47" s="37">
        <f t="shared" ca="1" si="20"/>
        <v>237899.06820313743</v>
      </c>
      <c r="L47" s="37">
        <f t="shared" ca="1" si="21"/>
        <v>3474621.0845723543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3474621.0845723543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47195.270529340232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3474621.0845723543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2.69E-2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3474621.0845723543</v>
      </c>
      <c r="K48" s="37">
        <f t="shared" ca="1" si="20"/>
        <v>93467.307174996327</v>
      </c>
      <c r="L48" s="37">
        <f t="shared" ca="1" si="21"/>
        <v>3568088.3917473508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3568088.3917473508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48375.152292573752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3568088.3917473508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3.5999999999999997E-2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3568088.3917473508</v>
      </c>
      <c r="K49" s="37">
        <f t="shared" ca="1" si="20"/>
        <v>128451.18210290463</v>
      </c>
      <c r="L49" s="37">
        <f t="shared" ca="1" si="21"/>
        <v>3696539.5738502555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3696539.5738502555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49584.531099888081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3696539.5738502555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8.7999999999999995E-2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3696539.5738502555</v>
      </c>
      <c r="K50" s="37">
        <f t="shared" ca="1" si="20"/>
        <v>325295.48249882244</v>
      </c>
      <c r="L50" s="37">
        <f t="shared" ca="1" si="21"/>
        <v>4021835.0563490777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4021835.0563490777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50824.144377385281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4021835.0563490777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7.0000000000000007E-2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4021835.0563490777</v>
      </c>
      <c r="K51" s="37">
        <f t="shared" ca="1" si="20"/>
        <v>281528.45394443546</v>
      </c>
      <c r="L51" s="37">
        <f t="shared" ca="1" si="21"/>
        <v>4303363.5102935135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4303363.5102935135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52094.747986819915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4303363.5102935135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-3.73E-2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4303363.5102935135</v>
      </c>
      <c r="K52" s="37">
        <f t="shared" ca="1" si="20"/>
        <v>-160515.45893394804</v>
      </c>
      <c r="L52" s="37">
        <f t="shared" ca="1" si="21"/>
        <v>4142848.0513595655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4142848.0513595655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53397.116686490408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4142848.0513595655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-5.67E-2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4142848.0513595655</v>
      </c>
      <c r="K53" s="37">
        <f t="shared" ca="1" si="20"/>
        <v>-234899.48451208737</v>
      </c>
      <c r="L53" s="37">
        <f t="shared" ca="1" si="21"/>
        <v>3907948.566847478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3907948.566847478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54732.04460365267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3907948.566847478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-0.1079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3907948.566847478</v>
      </c>
      <c r="K54" s="37">
        <f t="shared" ca="1" si="20"/>
        <v>-421667.65036284289</v>
      </c>
      <c r="L54" s="37">
        <f t="shared" ca="1" si="21"/>
        <v>3486280.9164846353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3486280.9164846353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56100.345718743978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3486280.9164846353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41" priority="1" operator="lessThan">
      <formula>0</formula>
    </cfRule>
  </conditionalFormatting>
  <dataValidations count="2">
    <dataValidation type="list" allowBlank="1" showInputMessage="1" showErrorMessage="1" sqref="E2" xr:uid="{E3F08A84-E621-AA47-AC2B-F9A23154539E}">
      <formula1>"Qualified, Non-Qualified"</formula1>
    </dataValidation>
    <dataValidation type="list" allowBlank="1" showInputMessage="1" showErrorMessage="1" sqref="E5 H2" xr:uid="{55912734-7340-4542-A6FA-FBC37F0FB7A7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CD580A0-F3FA-724B-8DBF-231A95AF8305}">
          <x14:formula1>
            <xm:f>Scenarios!A3:A100</xm:f>
          </x14:formula1>
          <xm:sqref>A14</xm:sqref>
        </x14:dataValidation>
        <x14:dataValidation type="list" allowBlank="1" showInputMessage="1" showErrorMessage="1" xr:uid="{FE3D7C9B-F601-B047-A0E3-03E51E32EB1C}">
          <x14:formula1>
            <xm:f>Tables!$B$20:$B$36</xm:f>
          </x14:formula1>
          <xm:sqref>E3:E4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3CF9D-1404-2841-AF97-93039F4C5227}">
  <sheetPr codeName="Sheet30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65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% of Salary</v>
      </c>
      <c r="J2" s="129" t="s">
        <v>70</v>
      </c>
      <c r="K2" s="57">
        <f>Tables!B3</f>
        <v>22500</v>
      </c>
      <c r="M2" s="130" t="s">
        <v>55</v>
      </c>
      <c r="N2" s="35" t="str">
        <f>E3</f>
        <v>457b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457b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6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0.05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0.04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22500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174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457b with % of Salary / % of Salary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65</v>
      </c>
      <c r="E17" s="49">
        <f>HLOOKUP($B$6,'RetireUp Market Returns'!A:CT,(1+$B$7+C17),FALSE)</f>
        <v>7.2900000000000006E-2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145800</v>
      </c>
      <c r="L17" s="37">
        <f>J17+K17</f>
        <v>2145800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2145800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17500</v>
      </c>
      <c r="W17" s="37">
        <f>MIN(R17,T17)</f>
        <v>5000</v>
      </c>
      <c r="X17" s="37">
        <f ca="1">MIN(U17,R17-W17)</f>
        <v>0</v>
      </c>
      <c r="Y17" s="37">
        <f>MIN(S17,V17)</f>
        <v>5000</v>
      </c>
      <c r="Z17" s="37">
        <f ca="1">W17+X17+Y17</f>
        <v>10000</v>
      </c>
      <c r="AA17" s="111">
        <f ca="1">Q17+Z17</f>
        <v>2155800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66</v>
      </c>
      <c r="E18" s="49">
        <f>HLOOKUP($B$6,'RetireUp Market Returns'!A:CT,(1+$B$7+C18),FALSE)</f>
        <v>3.8300000000000001E-2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2155800</v>
      </c>
      <c r="K18" s="37">
        <f ca="1">J18*E18</f>
        <v>82567.14</v>
      </c>
      <c r="L18" s="37">
        <f ca="1">J18+K18</f>
        <v>2238367.14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2238367.14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5100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17962.499999999996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5100</v>
      </c>
      <c r="Z18" s="37">
        <f t="shared" ref="Z18:Z54" ca="1" si="17">W18+X18+Y18</f>
        <v>10200</v>
      </c>
      <c r="AA18" s="111">
        <f t="shared" ref="AA18:AA54" ca="1" si="18">Q18+W18+X18+Y18</f>
        <v>2248567.14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67</v>
      </c>
      <c r="E19" s="49">
        <f>HLOOKUP($B$6,'RetireUp Market Returns'!A:CT,(1+$B$7+C19),FALSE)</f>
        <v>1.7100000000000001E-2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2248567.14</v>
      </c>
      <c r="K19" s="37">
        <f ca="1">J19*E19</f>
        <v>38450.498094000002</v>
      </c>
      <c r="L19" s="37">
        <f ca="1">J19+K19</f>
        <v>2287017.6380940001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2287017.6380940001</v>
      </c>
      <c r="R19" s="37">
        <f t="shared" si="9"/>
        <v>5202</v>
      </c>
      <c r="S19" s="37">
        <f t="shared" si="10"/>
        <v>5202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18437.0625</v>
      </c>
      <c r="W19" s="37">
        <f t="shared" si="14"/>
        <v>5202</v>
      </c>
      <c r="X19" s="37">
        <f t="shared" ca="1" si="15"/>
        <v>0</v>
      </c>
      <c r="Y19" s="37">
        <f t="shared" si="16"/>
        <v>5202</v>
      </c>
      <c r="Z19" s="37">
        <f t="shared" ca="1" si="17"/>
        <v>10404</v>
      </c>
      <c r="AA19" s="111">
        <f t="shared" ca="1" si="18"/>
        <v>2297421.6380940001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68</v>
      </c>
      <c r="E20" s="49">
        <f>HLOOKUP($B$6,'RetireUp Market Returns'!A:CT,(1+$B$7+C20),FALSE)</f>
        <v>8.7999999999999995E-2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2297421.6380940001</v>
      </c>
      <c r="K20" s="37">
        <f ca="1">J20*E20</f>
        <v>202173.10415227199</v>
      </c>
      <c r="L20" s="37">
        <f ca="1">J20+K20</f>
        <v>2499594.742246272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2499594.742246272</v>
      </c>
      <c r="R20" s="37">
        <f t="shared" si="9"/>
        <v>5306.04</v>
      </c>
      <c r="S20" s="37">
        <f t="shared" si="10"/>
        <v>5306.04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18923.999062499995</v>
      </c>
      <c r="W20" s="37">
        <f t="shared" si="14"/>
        <v>5306.04</v>
      </c>
      <c r="X20" s="37">
        <f t="shared" ca="1" si="15"/>
        <v>0</v>
      </c>
      <c r="Y20" s="37">
        <f t="shared" si="16"/>
        <v>5306.04</v>
      </c>
      <c r="Z20" s="37">
        <f t="shared" ca="1" si="17"/>
        <v>10612.08</v>
      </c>
      <c r="AA20" s="111">
        <f t="shared" ca="1" si="18"/>
        <v>2510206.8222462721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69</v>
      </c>
      <c r="E21" s="49">
        <f>HLOOKUP($B$6,'RetireUp Market Returns'!A:CT,(1+$B$7+C21),FALSE)</f>
        <v>6.4100000000000004E-2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2510206.8222462721</v>
      </c>
      <c r="K21" s="37">
        <f ca="1">J21*E21</f>
        <v>160904.25730598604</v>
      </c>
      <c r="L21" s="37">
        <f ca="1">J21+K21</f>
        <v>2671111.0795522584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2671111.0795522584</v>
      </c>
      <c r="R21" s="37">
        <f t="shared" si="9"/>
        <v>5412.1608000000006</v>
      </c>
      <c r="S21" s="37">
        <f t="shared" si="10"/>
        <v>5412.1608000000006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19423.629239062495</v>
      </c>
      <c r="W21" s="37">
        <f t="shared" si="14"/>
        <v>5412.1608000000006</v>
      </c>
      <c r="X21" s="37">
        <f t="shared" ca="1" si="15"/>
        <v>0</v>
      </c>
      <c r="Y21" s="37">
        <f t="shared" si="16"/>
        <v>5412.1608000000006</v>
      </c>
      <c r="Z21" s="37">
        <f t="shared" ca="1" si="17"/>
        <v>10824.321600000001</v>
      </c>
      <c r="AA21" s="111">
        <f t="shared" ca="1" si="18"/>
        <v>2681935.4011522587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70</v>
      </c>
      <c r="E22" s="49">
        <f>HLOOKUP($B$6,'RetireUp Market Returns'!A:CT,(1+$B$7+C22),FALSE)</f>
        <v>6.54E-2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2681935.4011522587</v>
      </c>
      <c r="K22" s="37">
        <f t="shared" ref="K22:K54" ca="1" si="20">J22*E22</f>
        <v>175398.57523535771</v>
      </c>
      <c r="L22" s="37">
        <f t="shared" ref="L22:L54" ca="1" si="21">J22+K22</f>
        <v>2857333.9763876162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2857333.9763876162</v>
      </c>
      <c r="R22" s="37">
        <f t="shared" si="9"/>
        <v>5520.4040160000004</v>
      </c>
      <c r="S22" s="37">
        <f t="shared" si="10"/>
        <v>5520.4040160000004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19936.280774039053</v>
      </c>
      <c r="W22" s="37">
        <f t="shared" si="14"/>
        <v>5520.4040160000004</v>
      </c>
      <c r="X22" s="37">
        <f t="shared" ca="1" si="15"/>
        <v>0</v>
      </c>
      <c r="Y22" s="37">
        <f t="shared" si="16"/>
        <v>5520.4040160000004</v>
      </c>
      <c r="Z22" s="37">
        <f t="shared" ca="1" si="17"/>
        <v>11040.808032000001</v>
      </c>
      <c r="AA22" s="111">
        <f t="shared" ca="1" si="18"/>
        <v>2868374.7844196167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71</v>
      </c>
      <c r="E23" s="49">
        <f>HLOOKUP($B$6,'RetireUp Market Returns'!A:CT,(1+$B$7+C23),FALSE)</f>
        <v>8.0699999999999994E-2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2868374.7844196167</v>
      </c>
      <c r="K23" s="37">
        <f t="shared" ca="1" si="20"/>
        <v>231477.84510266304</v>
      </c>
      <c r="L23" s="37">
        <f t="shared" ca="1" si="21"/>
        <v>3099852.6295222798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3099852.6295222798</v>
      </c>
      <c r="R23" s="37">
        <f t="shared" si="9"/>
        <v>5630.8120963200008</v>
      </c>
      <c r="S23" s="37">
        <f t="shared" si="10"/>
        <v>5630.8120963200008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20462.289813470026</v>
      </c>
      <c r="W23" s="37">
        <f t="shared" si="14"/>
        <v>5630.8120963200008</v>
      </c>
      <c r="X23" s="37">
        <f t="shared" ca="1" si="15"/>
        <v>0</v>
      </c>
      <c r="Y23" s="37">
        <f t="shared" si="16"/>
        <v>5630.8120963200008</v>
      </c>
      <c r="Z23" s="37">
        <f t="shared" ca="1" si="17"/>
        <v>11261.624192640002</v>
      </c>
      <c r="AA23" s="111">
        <f t="shared" ca="1" si="18"/>
        <v>3111114.25371492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72</v>
      </c>
      <c r="E24" s="49">
        <f>HLOOKUP($B$6,'RetireUp Market Returns'!A:CT,(1+$B$7+C24),FALSE)</f>
        <v>-3.9300000000000002E-2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3111114.25371492</v>
      </c>
      <c r="K24" s="37">
        <f t="shared" ca="1" si="20"/>
        <v>-122266.79017099636</v>
      </c>
      <c r="L24" s="37">
        <f t="shared" ca="1" si="21"/>
        <v>2988847.4635439236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2988847.4635439236</v>
      </c>
      <c r="R24" s="37">
        <f t="shared" si="9"/>
        <v>5743.4283382463991</v>
      </c>
      <c r="S24" s="37">
        <f t="shared" si="10"/>
        <v>5743.4283382463991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21002.001119288383</v>
      </c>
      <c r="W24" s="37">
        <f t="shared" si="14"/>
        <v>5743.4283382463991</v>
      </c>
      <c r="X24" s="37">
        <f t="shared" ca="1" si="15"/>
        <v>0</v>
      </c>
      <c r="Y24" s="37">
        <f t="shared" si="16"/>
        <v>5743.4283382463991</v>
      </c>
      <c r="Z24" s="37">
        <f t="shared" ca="1" si="17"/>
        <v>11486.856676492798</v>
      </c>
      <c r="AA24" s="111">
        <f t="shared" ca="1" si="18"/>
        <v>3000334.3202204164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73</v>
      </c>
      <c r="E25" s="49">
        <f>HLOOKUP($B$6,'RetireUp Market Returns'!A:CT,(1+$B$7+C25),FALSE)</f>
        <v>9.7999999999999997E-3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3000334.3202204164</v>
      </c>
      <c r="K25" s="37">
        <f t="shared" ca="1" si="20"/>
        <v>29403.276338160082</v>
      </c>
      <c r="L25" s="37">
        <f t="shared" ca="1" si="21"/>
        <v>3029737.5965585764</v>
      </c>
      <c r="M25" s="34">
        <f ca="1">IF(D25="-","-",IF($F$4="Roth","-",IF($E$3="Health Savings Account","-",IF(AND(A25=2033,D25=74),VLOOKUP(D25,Tables!G:H,2,FALSE),IF(AND(A25&gt;2032,D25&lt;75),"-",IF(D25&lt;73,"-",VLOOKUP(D25,Tables!G:H,2,FALSE)))))))</f>
        <v>26.5</v>
      </c>
      <c r="N25" s="37">
        <f t="shared" ca="1" si="22"/>
        <v>113220.16302718552</v>
      </c>
      <c r="O25" s="37">
        <f t="shared" si="6"/>
        <v>0</v>
      </c>
      <c r="P25" s="37">
        <f t="shared" ca="1" si="7"/>
        <v>113220.16302718552</v>
      </c>
      <c r="Q25" s="37">
        <f t="shared" ca="1" si="8"/>
        <v>2916517.433531391</v>
      </c>
      <c r="R25" s="37">
        <f t="shared" si="9"/>
        <v>5858.2969050113279</v>
      </c>
      <c r="S25" s="37">
        <f t="shared" si="10"/>
        <v>5858.2969050113279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21555.768288961819</v>
      </c>
      <c r="W25" s="37">
        <f t="shared" si="14"/>
        <v>5858.2969050113279</v>
      </c>
      <c r="X25" s="37">
        <f t="shared" ca="1" si="15"/>
        <v>0</v>
      </c>
      <c r="Y25" s="37">
        <f t="shared" si="16"/>
        <v>5858.2969050113279</v>
      </c>
      <c r="Z25" s="37">
        <f t="shared" ca="1" si="17"/>
        <v>11716.593810022656</v>
      </c>
      <c r="AA25" s="111">
        <f t="shared" ca="1" si="18"/>
        <v>2928234.0273414138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74</v>
      </c>
      <c r="E26" s="49">
        <f>HLOOKUP($B$6,'RetireUp Market Returns'!A:CT,(1+$B$7+C26),FALSE)</f>
        <v>5.1299999999999998E-2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2928234.0273414138</v>
      </c>
      <c r="K26" s="37">
        <f t="shared" ca="1" si="20"/>
        <v>150218.40560261451</v>
      </c>
      <c r="L26" s="37">
        <f t="shared" ca="1" si="21"/>
        <v>3078452.4329440282</v>
      </c>
      <c r="M26" s="34">
        <f ca="1">IF(D26="-","-",IF($F$4="Roth","-",IF($E$3="Health Savings Account","-",IF(AND(A26=2033,D26=74),VLOOKUP(D26,Tables!G:H,2,FALSE),IF(AND(A26&gt;2032,D26&lt;75),"-",IF(D26&lt;73,"-",VLOOKUP(D26,Tables!G:H,2,FALSE)))))))</f>
        <v>25.5</v>
      </c>
      <c r="N26" s="37">
        <f t="shared" ca="1" si="22"/>
        <v>114832.70695456525</v>
      </c>
      <c r="O26" s="37">
        <f t="shared" si="6"/>
        <v>0</v>
      </c>
      <c r="P26" s="37">
        <f t="shared" ca="1" si="7"/>
        <v>114832.70695456525</v>
      </c>
      <c r="Q26" s="37">
        <f t="shared" ca="1" si="8"/>
        <v>2963619.7259894628</v>
      </c>
      <c r="R26" s="37">
        <f t="shared" si="9"/>
        <v>5975.4628431115543</v>
      </c>
      <c r="S26" s="37">
        <f t="shared" si="10"/>
        <v>5975.4628431115543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22123.953980710918</v>
      </c>
      <c r="W26" s="37">
        <f t="shared" si="14"/>
        <v>5975.4628431115543</v>
      </c>
      <c r="X26" s="37">
        <f t="shared" ca="1" si="15"/>
        <v>0</v>
      </c>
      <c r="Y26" s="37">
        <f t="shared" si="16"/>
        <v>5975.4628431115543</v>
      </c>
      <c r="Z26" s="37">
        <f t="shared" ca="1" si="17"/>
        <v>11950.925686223109</v>
      </c>
      <c r="AA26" s="111">
        <f t="shared" ca="1" si="18"/>
        <v>2975570.6516756862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75</v>
      </c>
      <c r="E27" s="49">
        <f>HLOOKUP($B$6,'RetireUp Market Returns'!A:CT,(1+$B$7+C27),FALSE)</f>
        <v>8.5699999999999998E-2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2975570.6516756862</v>
      </c>
      <c r="K27" s="37">
        <f t="shared" ca="1" si="20"/>
        <v>255006.4048486063</v>
      </c>
      <c r="L27" s="37">
        <f t="shared" ca="1" si="21"/>
        <v>3230577.0565242926</v>
      </c>
      <c r="M27" s="34">
        <f ca="1">IF(D27="-","-",IF($F$4="Roth","-",IF($E$3="Health Savings Account","-",IF(AND(A27=2033,D27=74),VLOOKUP(D27,Tables!G:H,2,FALSE),IF(AND(A27&gt;2032,D27&lt;75),"-",IF(D27&lt;73,"-",VLOOKUP(D27,Tables!G:H,2,FALSE)))))))</f>
        <v>24.6</v>
      </c>
      <c r="N27" s="37">
        <f t="shared" ca="1" si="22"/>
        <v>120958.15657218236</v>
      </c>
      <c r="O27" s="37">
        <f t="shared" si="6"/>
        <v>0</v>
      </c>
      <c r="P27" s="37">
        <f t="shared" ca="1" si="7"/>
        <v>120958.15657218236</v>
      </c>
      <c r="Q27" s="37">
        <f t="shared" ca="1" si="8"/>
        <v>3109618.8999521104</v>
      </c>
      <c r="R27" s="37">
        <f t="shared" si="9"/>
        <v>6094.9720999737856</v>
      </c>
      <c r="S27" s="37">
        <f t="shared" si="10"/>
        <v>6094.9720999737856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22706.930144444246</v>
      </c>
      <c r="W27" s="37">
        <f t="shared" si="14"/>
        <v>6094.9720999737856</v>
      </c>
      <c r="X27" s="37">
        <f t="shared" ca="1" si="15"/>
        <v>0</v>
      </c>
      <c r="Y27" s="37">
        <f t="shared" si="16"/>
        <v>6094.9720999737856</v>
      </c>
      <c r="Z27" s="37">
        <f t="shared" ca="1" si="17"/>
        <v>12189.944199947571</v>
      </c>
      <c r="AA27" s="111">
        <f t="shared" ca="1" si="18"/>
        <v>3121808.844152058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76</v>
      </c>
      <c r="E28" s="49">
        <f>HLOOKUP($B$6,'RetireUp Market Returns'!A:CT,(1+$B$7+C28),FALSE)</f>
        <v>5.21E-2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3121808.844152058</v>
      </c>
      <c r="K28" s="37">
        <f t="shared" ca="1" si="20"/>
        <v>162646.24078032223</v>
      </c>
      <c r="L28" s="37">
        <f t="shared" ca="1" si="21"/>
        <v>3284455.0849323804</v>
      </c>
      <c r="M28" s="34">
        <f ca="1">IF(D28="-","-",IF($F$4="Roth","-",IF($E$3="Health Savings Account","-",IF(AND(A28=2033,D28=74),VLOOKUP(D28,Tables!G:H,2,FALSE),IF(AND(A28&gt;2032,D28&lt;75),"-",IF(D28&lt;73,"-",VLOOKUP(D28,Tables!G:H,2,FALSE)))))))</f>
        <v>23.7</v>
      </c>
      <c r="N28" s="37">
        <f t="shared" ca="1" si="22"/>
        <v>131721.8921583147</v>
      </c>
      <c r="O28" s="37">
        <f t="shared" si="6"/>
        <v>131208.66578012661</v>
      </c>
      <c r="P28" s="37">
        <f t="shared" ca="1" si="7"/>
        <v>131721.8921583147</v>
      </c>
      <c r="Q28" s="37">
        <f t="shared" ca="1" si="8"/>
        <v>3152733.1927740658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29521.949800528484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3152733.1927740658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77</v>
      </c>
      <c r="E29" s="49">
        <f>HLOOKUP($B$6,'RetireUp Market Returns'!A:CT,(1+$B$7+C29),FALSE)</f>
        <v>6.4000000000000001E-2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3152733.1927740658</v>
      </c>
      <c r="K29" s="37">
        <f t="shared" ca="1" si="20"/>
        <v>201774.9243375402</v>
      </c>
      <c r="L29" s="37">
        <f t="shared" ca="1" si="21"/>
        <v>3354508.1171116061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22.9</v>
      </c>
      <c r="N29" s="37">
        <f t="shared" ca="1" si="22"/>
        <v>137673.93854908584</v>
      </c>
      <c r="O29" s="37">
        <f t="shared" si="6"/>
        <v>134488.88242462976</v>
      </c>
      <c r="P29" s="37">
        <f t="shared" ca="1" si="7"/>
        <v>137673.93854908584</v>
      </c>
      <c r="Q29" s="37">
        <f t="shared" ca="1" si="8"/>
        <v>3216834.1785625201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30259.998545541694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3216834.1785625201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78</v>
      </c>
      <c r="E30" s="49">
        <f>HLOOKUP($B$6,'RetireUp Market Returns'!A:CT,(1+$B$7+C30),FALSE)</f>
        <v>2.4899999999999999E-2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3216834.1785625201</v>
      </c>
      <c r="K30" s="37">
        <f t="shared" ca="1" si="20"/>
        <v>80099.171046206742</v>
      </c>
      <c r="L30" s="37">
        <f t="shared" ca="1" si="21"/>
        <v>3296933.3496087268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22</v>
      </c>
      <c r="N30" s="37">
        <f t="shared" ca="1" si="22"/>
        <v>146219.73538920545</v>
      </c>
      <c r="O30" s="37">
        <f t="shared" si="6"/>
        <v>137851.10448524548</v>
      </c>
      <c r="P30" s="37">
        <f t="shared" ca="1" si="7"/>
        <v>146219.73538920545</v>
      </c>
      <c r="Q30" s="37">
        <f t="shared" ca="1" si="8"/>
        <v>3150713.6142195212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31016.498509180234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3150713.6142195212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79</v>
      </c>
      <c r="E31" s="49">
        <f>HLOOKUP($B$6,'RetireUp Market Returns'!A:CT,(1+$B$7+C31),FALSE)</f>
        <v>4.5100000000000001E-2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3150713.6142195212</v>
      </c>
      <c r="K31" s="37">
        <f t="shared" ca="1" si="20"/>
        <v>142097.1840013004</v>
      </c>
      <c r="L31" s="37">
        <f t="shared" ca="1" si="21"/>
        <v>3292810.7982208217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21.1</v>
      </c>
      <c r="N31" s="37">
        <f t="shared" ca="1" si="22"/>
        <v>149322.92010519057</v>
      </c>
      <c r="O31" s="37">
        <f t="shared" si="6"/>
        <v>141297.3820973766</v>
      </c>
      <c r="P31" s="37">
        <f t="shared" ca="1" si="7"/>
        <v>149322.92010519057</v>
      </c>
      <c r="Q31" s="37">
        <f t="shared" ca="1" si="8"/>
        <v>3143487.8781156312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31791.910971909736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3143487.8781156312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80</v>
      </c>
      <c r="E32" s="49">
        <f>HLOOKUP($B$6,'RetireUp Market Returns'!A:CT,(1+$B$7+C32),FALSE)</f>
        <v>2.1700000000000001E-2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3143487.8781156312</v>
      </c>
      <c r="K32" s="37">
        <f t="shared" ca="1" si="20"/>
        <v>68213.686955109195</v>
      </c>
      <c r="L32" s="37">
        <f t="shared" ca="1" si="21"/>
        <v>3211701.5650707404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20.2</v>
      </c>
      <c r="N32" s="37">
        <f t="shared" ca="1" si="22"/>
        <v>155618.21178790255</v>
      </c>
      <c r="O32" s="37">
        <f t="shared" si="6"/>
        <v>144829.81664981105</v>
      </c>
      <c r="P32" s="37">
        <f t="shared" ca="1" si="7"/>
        <v>155618.21178790255</v>
      </c>
      <c r="Q32" s="37">
        <f t="shared" ca="1" si="8"/>
        <v>3056083.3532828377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32586.708746207485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3056083.3532828377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81</v>
      </c>
      <c r="E33" s="49">
        <f>HLOOKUP($B$6,'RetireUp Market Returns'!A:CT,(1+$B$7+C33),FALSE)</f>
        <v>0.1318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3056083.3532828377</v>
      </c>
      <c r="K33" s="37">
        <f t="shared" ca="1" si="20"/>
        <v>402791.78596267803</v>
      </c>
      <c r="L33" s="37">
        <f t="shared" ca="1" si="21"/>
        <v>3458875.1392455157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19.399999999999999</v>
      </c>
      <c r="N33" s="37">
        <f t="shared" ca="1" si="22"/>
        <v>157530.06975684731</v>
      </c>
      <c r="O33" s="37">
        <f t="shared" si="6"/>
        <v>148450.5620660563</v>
      </c>
      <c r="P33" s="37">
        <f t="shared" ca="1" si="7"/>
        <v>157530.06975684731</v>
      </c>
      <c r="Q33" s="37">
        <f t="shared" ca="1" si="8"/>
        <v>3301345.0694886683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33401.376464862667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3301345.0694886683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82</v>
      </c>
      <c r="E34" s="49">
        <f>HLOOKUP($B$6,'RetireUp Market Returns'!A:CT,(1+$B$7+C34),FALSE)</f>
        <v>-5.3999999999999999E-2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3301345.0694886683</v>
      </c>
      <c r="K34" s="37">
        <f t="shared" ca="1" si="20"/>
        <v>-178272.63375238809</v>
      </c>
      <c r="L34" s="37">
        <f t="shared" ca="1" si="21"/>
        <v>3123072.4357362804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18.5</v>
      </c>
      <c r="N34" s="37">
        <f t="shared" ca="1" si="22"/>
        <v>178451.08483722532</v>
      </c>
      <c r="O34" s="37">
        <f t="shared" si="6"/>
        <v>152161.82611770771</v>
      </c>
      <c r="P34" s="37">
        <f t="shared" ca="1" si="7"/>
        <v>178451.08483722532</v>
      </c>
      <c r="Q34" s="37">
        <f t="shared" ca="1" si="8"/>
        <v>2944621.3508990551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34236.410876484231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2944621.3508990551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83</v>
      </c>
      <c r="E35" s="49">
        <f>HLOOKUP($B$6,'RetireUp Market Returns'!A:CT,(1+$B$7+C35),FALSE)</f>
        <v>0.1062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2944621.3508990551</v>
      </c>
      <c r="K35" s="37">
        <f t="shared" ca="1" si="20"/>
        <v>312718.78746547969</v>
      </c>
      <c r="L35" s="37">
        <f t="shared" ca="1" si="21"/>
        <v>3257340.1383645348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17.7</v>
      </c>
      <c r="N35" s="37">
        <f t="shared" ca="1" si="22"/>
        <v>166362.7881863873</v>
      </c>
      <c r="O35" s="37">
        <f t="shared" si="6"/>
        <v>155965.87177065041</v>
      </c>
      <c r="P35" s="37">
        <f t="shared" ca="1" si="7"/>
        <v>166362.7881863873</v>
      </c>
      <c r="Q35" s="37">
        <f t="shared" ca="1" si="8"/>
        <v>3090977.3501781477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35092.321148396339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3090977.3501781477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84</v>
      </c>
      <c r="E36" s="49">
        <f>HLOOKUP($B$6,'RetireUp Market Returns'!A:CT,(1+$B$7+C36),FALSE)</f>
        <v>3.6700000000000003E-2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3090977.3501781477</v>
      </c>
      <c r="K36" s="37">
        <f t="shared" ca="1" si="20"/>
        <v>113438.86875153803</v>
      </c>
      <c r="L36" s="37">
        <f t="shared" ca="1" si="21"/>
        <v>3204416.2189296857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16.8</v>
      </c>
      <c r="N36" s="37">
        <f t="shared" ca="1" si="22"/>
        <v>183986.74703441354</v>
      </c>
      <c r="O36" s="37">
        <f t="shared" si="6"/>
        <v>159865.01856491665</v>
      </c>
      <c r="P36" s="37">
        <f t="shared" ca="1" si="7"/>
        <v>183986.74703441354</v>
      </c>
      <c r="Q36" s="37">
        <f t="shared" ca="1" si="8"/>
        <v>3020429.4718952719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35969.629177106246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3020429.4718952719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85</v>
      </c>
      <c r="E37" s="49">
        <f>HLOOKUP($B$6,'RetireUp Market Returns'!A:CT,(1+$B$7+C37),FALSE)</f>
        <v>7.2300000000000003E-2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3020429.4718952719</v>
      </c>
      <c r="K37" s="37">
        <f t="shared" ca="1" si="20"/>
        <v>218377.05081802816</v>
      </c>
      <c r="L37" s="37">
        <f t="shared" ca="1" si="21"/>
        <v>3238806.5227132998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16</v>
      </c>
      <c r="N37" s="37">
        <f t="shared" ca="1" si="22"/>
        <v>188776.84199345449</v>
      </c>
      <c r="O37" s="37">
        <f t="shared" si="6"/>
        <v>163861.64402903954</v>
      </c>
      <c r="P37" s="37">
        <f t="shared" ca="1" si="7"/>
        <v>188776.84199345449</v>
      </c>
      <c r="Q37" s="37">
        <f t="shared" ca="1" si="8"/>
        <v>3050029.6807198455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36868.869906533902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3050029.6807198455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86</v>
      </c>
      <c r="E38" s="49">
        <f>HLOOKUP($B$6,'RetireUp Market Returns'!A:CT,(1+$B$7+C38),FALSE)</f>
        <v>5.4199999999999998E-2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3050029.6807198455</v>
      </c>
      <c r="K38" s="37">
        <f t="shared" ca="1" si="20"/>
        <v>165311.60869501563</v>
      </c>
      <c r="L38" s="37">
        <f t="shared" ca="1" si="21"/>
        <v>3215341.2894148612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15.2</v>
      </c>
      <c r="N38" s="37">
        <f t="shared" ca="1" si="22"/>
        <v>200659.84741577931</v>
      </c>
      <c r="O38" s="37">
        <f t="shared" si="6"/>
        <v>167958.18512976554</v>
      </c>
      <c r="P38" s="37">
        <f t="shared" ca="1" si="7"/>
        <v>200659.84741577931</v>
      </c>
      <c r="Q38" s="37">
        <f t="shared" ca="1" si="8"/>
        <v>3014681.441999082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37790.59165419724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3014681.441999082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87</v>
      </c>
      <c r="E39" s="49">
        <f>HLOOKUP($B$6,'RetireUp Market Returns'!A:CT,(1+$B$7+C39),FALSE)</f>
        <v>4.2700000000000002E-2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3014681.441999082</v>
      </c>
      <c r="K39" s="37">
        <f t="shared" ca="1" si="20"/>
        <v>128726.89757336081</v>
      </c>
      <c r="L39" s="37">
        <f t="shared" ca="1" si="21"/>
        <v>3143408.3395724427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14.4</v>
      </c>
      <c r="N39" s="37">
        <f t="shared" ca="1" si="22"/>
        <v>209352.87791660291</v>
      </c>
      <c r="O39" s="37">
        <f t="shared" si="6"/>
        <v>172157.13975800967</v>
      </c>
      <c r="P39" s="37">
        <f t="shared" ca="1" si="7"/>
        <v>209352.87791660291</v>
      </c>
      <c r="Q39" s="37">
        <f t="shared" ca="1" si="8"/>
        <v>2934055.4616558398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38735.35644555217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2934055.4616558398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88</v>
      </c>
      <c r="E40" s="49">
        <f>HLOOKUP($B$6,'RetireUp Market Returns'!A:CT,(1+$B$7+C40),FALSE)</f>
        <v>5.9299999999999999E-2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2934055.4616558398</v>
      </c>
      <c r="K40" s="37">
        <f t="shared" ca="1" si="20"/>
        <v>173989.48887619129</v>
      </c>
      <c r="L40" s="37">
        <f t="shared" ca="1" si="21"/>
        <v>3108044.9505320312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13.7</v>
      </c>
      <c r="N40" s="37">
        <f t="shared" ca="1" si="22"/>
        <v>214164.63223765255</v>
      </c>
      <c r="O40" s="37">
        <f t="shared" si="6"/>
        <v>176461.06825195992</v>
      </c>
      <c r="P40" s="37">
        <f t="shared" ca="1" si="7"/>
        <v>214164.63223765255</v>
      </c>
      <c r="Q40" s="37">
        <f t="shared" ca="1" si="8"/>
        <v>2893880.3182943789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39703.740356690978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2893880.3182943789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89</v>
      </c>
      <c r="E41" s="49">
        <f>HLOOKUP($B$6,'RetireUp Market Returns'!A:CT,(1+$B$7+C41),FALSE)</f>
        <v>5.1999999999999998E-2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2893880.3182943789</v>
      </c>
      <c r="K41" s="37">
        <f t="shared" ca="1" si="20"/>
        <v>150481.7765513077</v>
      </c>
      <c r="L41" s="37">
        <f t="shared" ca="1" si="21"/>
        <v>3044362.0948456866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12.9</v>
      </c>
      <c r="N41" s="37">
        <f t="shared" ca="1" si="22"/>
        <v>224331.8076197193</v>
      </c>
      <c r="O41" s="37">
        <f t="shared" si="6"/>
        <v>180872.59495825888</v>
      </c>
      <c r="P41" s="37">
        <f t="shared" ca="1" si="7"/>
        <v>224331.8076197193</v>
      </c>
      <c r="Q41" s="37">
        <f t="shared" ca="1" si="8"/>
        <v>2820030.2872259673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40696.333865608249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2820030.2872259673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90</v>
      </c>
      <c r="E42" s="49">
        <f>HLOOKUP($B$6,'RetireUp Market Returns'!A:CT,(1+$B$7+C42),FALSE)</f>
        <v>-2.8000000000000001E-2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2820030.2872259673</v>
      </c>
      <c r="K42" s="37">
        <f t="shared" ca="1" si="20"/>
        <v>-78960.848042327081</v>
      </c>
      <c r="L42" s="37">
        <f t="shared" ca="1" si="21"/>
        <v>2741069.4391836403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12.2</v>
      </c>
      <c r="N42" s="37">
        <f t="shared" ca="1" si="22"/>
        <v>231150.0235431121</v>
      </c>
      <c r="O42" s="37">
        <f t="shared" si="6"/>
        <v>185394.40983221534</v>
      </c>
      <c r="P42" s="37">
        <f t="shared" ca="1" si="7"/>
        <v>231150.0235431121</v>
      </c>
      <c r="Q42" s="37">
        <f t="shared" ca="1" si="8"/>
        <v>2509919.4156405283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41713.74221224845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2509919.4156405283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 t="str">
        <f t="shared" si="3"/>
        <v>-</v>
      </c>
      <c r="E43" s="49">
        <f>HLOOKUP($B$6,'RetireUp Market Returns'!A:CT,(1+$B$7+C43),FALSE)</f>
        <v>6.4000000000000001E-2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2509919.4156405283</v>
      </c>
      <c r="K43" s="37">
        <f t="shared" ca="1" si="20"/>
        <v>160634.84260099381</v>
      </c>
      <c r="L43" s="37">
        <f t="shared" ca="1" si="21"/>
        <v>2670554.2582415221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0</v>
      </c>
      <c r="P43" s="37">
        <f t="shared" si="7"/>
        <v>0</v>
      </c>
      <c r="Q43" s="37">
        <f t="shared" ca="1" si="8"/>
        <v>2670554.2582415221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42756.585767554658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2670554.2582415221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 t="str">
        <f t="shared" si="3"/>
        <v>-</v>
      </c>
      <c r="E44" s="49">
        <f>HLOOKUP($B$6,'RetireUp Market Returns'!A:CT,(1+$B$7+C44),FALSE)</f>
        <v>4.3299999999999998E-2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2670554.2582415221</v>
      </c>
      <c r="K44" s="37">
        <f t="shared" ca="1" si="20"/>
        <v>115634.99938185791</v>
      </c>
      <c r="L44" s="37">
        <f t="shared" ca="1" si="21"/>
        <v>2786189.2576233801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0</v>
      </c>
      <c r="P44" s="37">
        <f t="shared" si="7"/>
        <v>0</v>
      </c>
      <c r="Q44" s="37">
        <f t="shared" ca="1" si="8"/>
        <v>2786189.2576233801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43825.500411743524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2786189.2576233801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6.3299999999999995E-2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2786189.2576233801</v>
      </c>
      <c r="K45" s="37">
        <f t="shared" ca="1" si="20"/>
        <v>176365.78000755995</v>
      </c>
      <c r="L45" s="37">
        <f t="shared" ca="1" si="21"/>
        <v>2962555.0376309399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2962555.0376309399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44921.137922037109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2962555.0376309399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3.0099999999999998E-2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2962555.0376309399</v>
      </c>
      <c r="K46" s="37">
        <f t="shared" ca="1" si="20"/>
        <v>89172.906632691287</v>
      </c>
      <c r="L46" s="37">
        <f t="shared" ca="1" si="21"/>
        <v>3051727.944263631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3051727.944263631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46044.166370088038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3051727.944263631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7.3499999999999996E-2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3051727.944263631</v>
      </c>
      <c r="K47" s="37">
        <f t="shared" ca="1" si="20"/>
        <v>224302.00390337687</v>
      </c>
      <c r="L47" s="37">
        <f t="shared" ca="1" si="21"/>
        <v>3276029.9481670079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3276029.9481670079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47195.270529340232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3276029.9481670079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2.69E-2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3276029.9481670079</v>
      </c>
      <c r="K48" s="37">
        <f t="shared" ca="1" si="20"/>
        <v>88125.205605692507</v>
      </c>
      <c r="L48" s="37">
        <f t="shared" ca="1" si="21"/>
        <v>3364155.1537727006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3364155.1537727006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48375.152292573752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3364155.1537727006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3.5999999999999997E-2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3364155.1537727006</v>
      </c>
      <c r="K49" s="37">
        <f t="shared" ca="1" si="20"/>
        <v>121109.58553581721</v>
      </c>
      <c r="L49" s="37">
        <f t="shared" ca="1" si="21"/>
        <v>3485264.7393085179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3485264.7393085179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49584.531099888081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3485264.7393085179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8.7999999999999995E-2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3485264.7393085179</v>
      </c>
      <c r="K50" s="37">
        <f t="shared" ca="1" si="20"/>
        <v>306703.29705914954</v>
      </c>
      <c r="L50" s="37">
        <f t="shared" ca="1" si="21"/>
        <v>3791968.0363676674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3791968.0363676674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50824.144377385281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3791968.0363676674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7.0000000000000007E-2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3791968.0363676674</v>
      </c>
      <c r="K51" s="37">
        <f t="shared" ca="1" si="20"/>
        <v>265437.76254573674</v>
      </c>
      <c r="L51" s="37">
        <f t="shared" ca="1" si="21"/>
        <v>4057405.7989134043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4057405.7989134043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52094.747986819915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4057405.7989134043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-3.73E-2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4057405.7989134043</v>
      </c>
      <c r="K52" s="37">
        <f t="shared" ca="1" si="20"/>
        <v>-151341.23629946998</v>
      </c>
      <c r="L52" s="37">
        <f t="shared" ca="1" si="21"/>
        <v>3906064.5626139343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3906064.5626139343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53397.116686490408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3906064.5626139343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-5.67E-2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3906064.5626139343</v>
      </c>
      <c r="K53" s="37">
        <f t="shared" ca="1" si="20"/>
        <v>-221473.86070021006</v>
      </c>
      <c r="L53" s="37">
        <f t="shared" ca="1" si="21"/>
        <v>3684590.7019137242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3684590.7019137242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54732.04460365267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3684590.7019137242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-0.1079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3684590.7019137242</v>
      </c>
      <c r="K54" s="37">
        <f t="shared" ca="1" si="20"/>
        <v>-397567.33673649083</v>
      </c>
      <c r="L54" s="37">
        <f t="shared" ca="1" si="21"/>
        <v>3287023.3651772332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3287023.3651772332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56100.345718743978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3287023.3651772332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40" priority="1" operator="lessThan">
      <formula>0</formula>
    </cfRule>
  </conditionalFormatting>
  <dataValidations count="2">
    <dataValidation type="list" allowBlank="1" showInputMessage="1" showErrorMessage="1" sqref="E2" xr:uid="{031571EA-5DE5-9F46-8021-4B7BD7131A30}">
      <formula1>"Qualified, Non-Qualified"</formula1>
    </dataValidation>
    <dataValidation type="list" allowBlank="1" showInputMessage="1" showErrorMessage="1" sqref="E5 H2" xr:uid="{BA5D86B1-4003-4848-A7BC-DD03BDC3D3F6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4110EFC-E22E-594E-A8EA-FB363D76F4A9}">
          <x14:formula1>
            <xm:f>Scenarios!A3:A100</xm:f>
          </x14:formula1>
          <xm:sqref>A14</xm:sqref>
        </x14:dataValidation>
        <x14:dataValidation type="list" allowBlank="1" showInputMessage="1" showErrorMessage="1" xr:uid="{8364C56A-BF7E-A641-BD34-281238A01B39}">
          <x14:formula1>
            <xm:f>Tables!$B$20:$B$36</xm:f>
          </x14:formula1>
          <xm:sqref>E3:E4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50C02-490A-CA42-84B6-8919CE1D7C18}">
  <sheetPr codeName="Sheet31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65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Match</v>
      </c>
      <c r="J2" s="129" t="s">
        <v>70</v>
      </c>
      <c r="K2" s="57">
        <f>Tables!B3</f>
        <v>22500</v>
      </c>
      <c r="M2" s="130" t="s">
        <v>55</v>
      </c>
      <c r="N2" s="35" t="str">
        <f>E3</f>
        <v>457b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457b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6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6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1.5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0.04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0.08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22500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175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457b with % of Salary / Match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65</v>
      </c>
      <c r="E17" s="49">
        <f>HLOOKUP($B$6,'RetireUp Market Returns'!A:CT,(1+$B$7+C17),FALSE)</f>
        <v>7.2900000000000006E-2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145800</v>
      </c>
      <c r="L17" s="37">
        <f>J17+K17</f>
        <v>2145800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2145800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7500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17500</v>
      </c>
      <c r="W17" s="37">
        <f>MIN(R17,T17)</f>
        <v>5000</v>
      </c>
      <c r="X17" s="37">
        <f ca="1">MIN(U17,R17-W17)</f>
        <v>0</v>
      </c>
      <c r="Y17" s="37">
        <f>MIN(S17,V17)</f>
        <v>7500</v>
      </c>
      <c r="Z17" s="37">
        <f ca="1">W17+X17+Y17</f>
        <v>12500</v>
      </c>
      <c r="AA17" s="111">
        <f ca="1">Q17+Z17</f>
        <v>2158300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66</v>
      </c>
      <c r="E18" s="49">
        <f>HLOOKUP($B$6,'RetireUp Market Returns'!A:CT,(1+$B$7+C18),FALSE)</f>
        <v>3.8300000000000001E-2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2158300</v>
      </c>
      <c r="K18" s="37">
        <f ca="1">J18*E18</f>
        <v>82662.89</v>
      </c>
      <c r="L18" s="37">
        <f ca="1">J18+K18</f>
        <v>2240962.89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2240962.89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7650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17962.499999999996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7650</v>
      </c>
      <c r="Z18" s="37">
        <f t="shared" ref="Z18:Z54" ca="1" si="17">W18+X18+Y18</f>
        <v>12750</v>
      </c>
      <c r="AA18" s="111">
        <f t="shared" ref="AA18:AA54" ca="1" si="18">Q18+W18+X18+Y18</f>
        <v>2253712.89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67</v>
      </c>
      <c r="E19" s="49">
        <f>HLOOKUP($B$6,'RetireUp Market Returns'!A:CT,(1+$B$7+C19),FALSE)</f>
        <v>1.7100000000000001E-2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2253712.89</v>
      </c>
      <c r="K19" s="37">
        <f ca="1">J19*E19</f>
        <v>38538.490419000002</v>
      </c>
      <c r="L19" s="37">
        <f ca="1">J19+K19</f>
        <v>2292251.3804190001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2292251.3804190001</v>
      </c>
      <c r="R19" s="37">
        <f t="shared" si="9"/>
        <v>5202</v>
      </c>
      <c r="S19" s="37">
        <f t="shared" si="10"/>
        <v>7803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18437.0625</v>
      </c>
      <c r="W19" s="37">
        <f t="shared" si="14"/>
        <v>5202</v>
      </c>
      <c r="X19" s="37">
        <f t="shared" ca="1" si="15"/>
        <v>0</v>
      </c>
      <c r="Y19" s="37">
        <f t="shared" si="16"/>
        <v>7803</v>
      </c>
      <c r="Z19" s="37">
        <f t="shared" ca="1" si="17"/>
        <v>13005</v>
      </c>
      <c r="AA19" s="111">
        <f t="shared" ca="1" si="18"/>
        <v>2305256.3804190001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68</v>
      </c>
      <c r="E20" s="49">
        <f>HLOOKUP($B$6,'RetireUp Market Returns'!A:CT,(1+$B$7+C20),FALSE)</f>
        <v>8.7999999999999995E-2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2305256.3804190001</v>
      </c>
      <c r="K20" s="37">
        <f ca="1">J20*E20</f>
        <v>202862.56147687198</v>
      </c>
      <c r="L20" s="37">
        <f ca="1">J20+K20</f>
        <v>2508118.9418958719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2508118.9418958719</v>
      </c>
      <c r="R20" s="37">
        <f t="shared" si="9"/>
        <v>5306.04</v>
      </c>
      <c r="S20" s="37">
        <f t="shared" si="10"/>
        <v>7959.0599999999995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18923.999062499995</v>
      </c>
      <c r="W20" s="37">
        <f t="shared" si="14"/>
        <v>5306.04</v>
      </c>
      <c r="X20" s="37">
        <f t="shared" ca="1" si="15"/>
        <v>0</v>
      </c>
      <c r="Y20" s="37">
        <f t="shared" si="16"/>
        <v>7959.0599999999995</v>
      </c>
      <c r="Z20" s="37">
        <f t="shared" ca="1" si="17"/>
        <v>13265.099999999999</v>
      </c>
      <c r="AA20" s="111">
        <f t="shared" ca="1" si="18"/>
        <v>2521384.041895872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69</v>
      </c>
      <c r="E21" s="49">
        <f>HLOOKUP($B$6,'RetireUp Market Returns'!A:CT,(1+$B$7+C21),FALSE)</f>
        <v>6.4100000000000004E-2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2521384.041895872</v>
      </c>
      <c r="K21" s="37">
        <f ca="1">J21*E21</f>
        <v>161620.71708552539</v>
      </c>
      <c r="L21" s="37">
        <f ca="1">J21+K21</f>
        <v>2683004.7589813974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2683004.7589813974</v>
      </c>
      <c r="R21" s="37">
        <f t="shared" si="9"/>
        <v>5412.1608000000006</v>
      </c>
      <c r="S21" s="37">
        <f t="shared" si="10"/>
        <v>8118.2412000000004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19423.629239062495</v>
      </c>
      <c r="W21" s="37">
        <f t="shared" si="14"/>
        <v>5412.1608000000006</v>
      </c>
      <c r="X21" s="37">
        <f t="shared" ca="1" si="15"/>
        <v>0</v>
      </c>
      <c r="Y21" s="37">
        <f t="shared" si="16"/>
        <v>8118.2412000000004</v>
      </c>
      <c r="Z21" s="37">
        <f t="shared" ca="1" si="17"/>
        <v>13530.402000000002</v>
      </c>
      <c r="AA21" s="111">
        <f t="shared" ca="1" si="18"/>
        <v>2696535.1609813976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70</v>
      </c>
      <c r="E22" s="49">
        <f>HLOOKUP($B$6,'RetireUp Market Returns'!A:CT,(1+$B$7+C22),FALSE)</f>
        <v>6.54E-2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2696535.1609813976</v>
      </c>
      <c r="K22" s="37">
        <f t="shared" ref="K22:K54" ca="1" si="20">J22*E22</f>
        <v>176353.39952818339</v>
      </c>
      <c r="L22" s="37">
        <f t="shared" ref="L22:L54" ca="1" si="21">J22+K22</f>
        <v>2872888.5605095811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2872888.5605095811</v>
      </c>
      <c r="R22" s="37">
        <f t="shared" si="9"/>
        <v>5520.4040160000004</v>
      </c>
      <c r="S22" s="37">
        <f t="shared" si="10"/>
        <v>8280.6060240000006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19936.280774039053</v>
      </c>
      <c r="W22" s="37">
        <f t="shared" si="14"/>
        <v>5520.4040160000004</v>
      </c>
      <c r="X22" s="37">
        <f t="shared" ca="1" si="15"/>
        <v>0</v>
      </c>
      <c r="Y22" s="37">
        <f t="shared" si="16"/>
        <v>8280.6060240000006</v>
      </c>
      <c r="Z22" s="37">
        <f t="shared" ca="1" si="17"/>
        <v>13801.010040000001</v>
      </c>
      <c r="AA22" s="111">
        <f t="shared" ca="1" si="18"/>
        <v>2886689.5705495812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71</v>
      </c>
      <c r="E23" s="49">
        <f>HLOOKUP($B$6,'RetireUp Market Returns'!A:CT,(1+$B$7+C23),FALSE)</f>
        <v>8.0699999999999994E-2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2886689.5705495812</v>
      </c>
      <c r="K23" s="37">
        <f t="shared" ca="1" si="20"/>
        <v>232955.84834335119</v>
      </c>
      <c r="L23" s="37">
        <f t="shared" ca="1" si="21"/>
        <v>3119645.4188929326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3119645.4188929326</v>
      </c>
      <c r="R23" s="37">
        <f t="shared" si="9"/>
        <v>5630.8120963200008</v>
      </c>
      <c r="S23" s="37">
        <f t="shared" si="10"/>
        <v>8446.2181444800008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20462.289813470026</v>
      </c>
      <c r="W23" s="37">
        <f t="shared" si="14"/>
        <v>5630.8120963200008</v>
      </c>
      <c r="X23" s="37">
        <f t="shared" ca="1" si="15"/>
        <v>0</v>
      </c>
      <c r="Y23" s="37">
        <f t="shared" si="16"/>
        <v>8446.2181444800008</v>
      </c>
      <c r="Z23" s="37">
        <f t="shared" ca="1" si="17"/>
        <v>14077.030240800003</v>
      </c>
      <c r="AA23" s="111">
        <f t="shared" ca="1" si="18"/>
        <v>3133722.4491337328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72</v>
      </c>
      <c r="E24" s="49">
        <f>HLOOKUP($B$6,'RetireUp Market Returns'!A:CT,(1+$B$7+C24),FALSE)</f>
        <v>-3.9300000000000002E-2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3133722.4491337328</v>
      </c>
      <c r="K24" s="37">
        <f t="shared" ca="1" si="20"/>
        <v>-123155.29225095571</v>
      </c>
      <c r="L24" s="37">
        <f t="shared" ca="1" si="21"/>
        <v>3010567.1568827769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3010567.1568827769</v>
      </c>
      <c r="R24" s="37">
        <f t="shared" si="9"/>
        <v>5743.4283382463991</v>
      </c>
      <c r="S24" s="37">
        <f t="shared" si="10"/>
        <v>8615.1425073695991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21002.001119288383</v>
      </c>
      <c r="W24" s="37">
        <f t="shared" si="14"/>
        <v>5743.4283382463991</v>
      </c>
      <c r="X24" s="37">
        <f t="shared" ca="1" si="15"/>
        <v>0</v>
      </c>
      <c r="Y24" s="37">
        <f t="shared" si="16"/>
        <v>8615.1425073695991</v>
      </c>
      <c r="Z24" s="37">
        <f t="shared" ca="1" si="17"/>
        <v>14358.570845615999</v>
      </c>
      <c r="AA24" s="111">
        <f t="shared" ca="1" si="18"/>
        <v>3024925.7277283929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73</v>
      </c>
      <c r="E25" s="49">
        <f>HLOOKUP($B$6,'RetireUp Market Returns'!A:CT,(1+$B$7+C25),FALSE)</f>
        <v>9.7999999999999997E-3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3024925.7277283929</v>
      </c>
      <c r="K25" s="37">
        <f t="shared" ca="1" si="20"/>
        <v>29644.272131738249</v>
      </c>
      <c r="L25" s="37">
        <f t="shared" ca="1" si="21"/>
        <v>3054569.9998601312</v>
      </c>
      <c r="M25" s="34">
        <f ca="1">IF(D25="-","-",IF($F$4="Roth","-",IF($E$3="Health Savings Account","-",IF(AND(A25=2033,D25=74),VLOOKUP(D25,Tables!G:H,2,FALSE),IF(AND(A25&gt;2032,D25&lt;75),"-",IF(D25&lt;73,"-",VLOOKUP(D25,Tables!G:H,2,FALSE)))))))</f>
        <v>26.5</v>
      </c>
      <c r="N25" s="37">
        <f t="shared" ca="1" si="22"/>
        <v>114148.14066899595</v>
      </c>
      <c r="O25" s="37">
        <f t="shared" si="6"/>
        <v>0</v>
      </c>
      <c r="P25" s="37">
        <f t="shared" ca="1" si="7"/>
        <v>114148.14066899595</v>
      </c>
      <c r="Q25" s="37">
        <f t="shared" ca="1" si="8"/>
        <v>2940421.859191135</v>
      </c>
      <c r="R25" s="37">
        <f t="shared" si="9"/>
        <v>5858.2969050113279</v>
      </c>
      <c r="S25" s="37">
        <f t="shared" si="10"/>
        <v>8787.4453575169919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21555.768288961819</v>
      </c>
      <c r="W25" s="37">
        <f t="shared" si="14"/>
        <v>5858.2969050113279</v>
      </c>
      <c r="X25" s="37">
        <f t="shared" ca="1" si="15"/>
        <v>0</v>
      </c>
      <c r="Y25" s="37">
        <f t="shared" si="16"/>
        <v>8787.4453575169919</v>
      </c>
      <c r="Z25" s="37">
        <f t="shared" ca="1" si="17"/>
        <v>14645.74226252832</v>
      </c>
      <c r="AA25" s="111">
        <f t="shared" ca="1" si="18"/>
        <v>2955067.6014536633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74</v>
      </c>
      <c r="E26" s="49">
        <f>HLOOKUP($B$6,'RetireUp Market Returns'!A:CT,(1+$B$7+C26),FALSE)</f>
        <v>5.1299999999999998E-2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2955067.6014536633</v>
      </c>
      <c r="K26" s="37">
        <f t="shared" ca="1" si="20"/>
        <v>151594.96795457293</v>
      </c>
      <c r="L26" s="37">
        <f t="shared" ca="1" si="21"/>
        <v>3106662.5694082361</v>
      </c>
      <c r="M26" s="34">
        <f ca="1">IF(D26="-","-",IF($F$4="Roth","-",IF($E$3="Health Savings Account","-",IF(AND(A26=2033,D26=74),VLOOKUP(D26,Tables!G:H,2,FALSE),IF(AND(A26&gt;2032,D26&lt;75),"-",IF(D26&lt;73,"-",VLOOKUP(D26,Tables!G:H,2,FALSE)))))))</f>
        <v>25.5</v>
      </c>
      <c r="N26" s="37">
        <f t="shared" ca="1" si="22"/>
        <v>115885.00397857503</v>
      </c>
      <c r="O26" s="37">
        <f t="shared" si="6"/>
        <v>0</v>
      </c>
      <c r="P26" s="37">
        <f t="shared" ca="1" si="7"/>
        <v>115885.00397857503</v>
      </c>
      <c r="Q26" s="37">
        <f t="shared" ca="1" si="8"/>
        <v>2990777.565429661</v>
      </c>
      <c r="R26" s="37">
        <f t="shared" si="9"/>
        <v>5975.4628431115543</v>
      </c>
      <c r="S26" s="37">
        <f t="shared" si="10"/>
        <v>8963.1942646673306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22123.953980710918</v>
      </c>
      <c r="W26" s="37">
        <f t="shared" si="14"/>
        <v>5975.4628431115543</v>
      </c>
      <c r="X26" s="37">
        <f t="shared" ca="1" si="15"/>
        <v>0</v>
      </c>
      <c r="Y26" s="37">
        <f t="shared" si="16"/>
        <v>8963.1942646673306</v>
      </c>
      <c r="Z26" s="37">
        <f t="shared" ca="1" si="17"/>
        <v>14938.657107778885</v>
      </c>
      <c r="AA26" s="111">
        <f t="shared" ca="1" si="18"/>
        <v>3005716.2225374398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75</v>
      </c>
      <c r="E27" s="49">
        <f>HLOOKUP($B$6,'RetireUp Market Returns'!A:CT,(1+$B$7+C27),FALSE)</f>
        <v>8.5699999999999998E-2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3005716.2225374398</v>
      </c>
      <c r="K27" s="37">
        <f t="shared" ca="1" si="20"/>
        <v>257589.88027145859</v>
      </c>
      <c r="L27" s="37">
        <f t="shared" ca="1" si="21"/>
        <v>3263306.1028088983</v>
      </c>
      <c r="M27" s="34">
        <f ca="1">IF(D27="-","-",IF($F$4="Roth","-",IF($E$3="Health Savings Account","-",IF(AND(A27=2033,D27=74),VLOOKUP(D27,Tables!G:H,2,FALSE),IF(AND(A27&gt;2032,D27&lt;75),"-",IF(D27&lt;73,"-",VLOOKUP(D27,Tables!G:H,2,FALSE)))))))</f>
        <v>24.6</v>
      </c>
      <c r="N27" s="37">
        <f t="shared" ca="1" si="22"/>
        <v>122183.58628200974</v>
      </c>
      <c r="O27" s="37">
        <f t="shared" si="6"/>
        <v>0</v>
      </c>
      <c r="P27" s="37">
        <f t="shared" ca="1" si="7"/>
        <v>122183.58628200974</v>
      </c>
      <c r="Q27" s="37">
        <f t="shared" ca="1" si="8"/>
        <v>3141122.5165268886</v>
      </c>
      <c r="R27" s="37">
        <f t="shared" si="9"/>
        <v>6094.9720999737856</v>
      </c>
      <c r="S27" s="37">
        <f t="shared" si="10"/>
        <v>9142.4581499606793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22706.930144444246</v>
      </c>
      <c r="W27" s="37">
        <f t="shared" si="14"/>
        <v>6094.9720999737856</v>
      </c>
      <c r="X27" s="37">
        <f t="shared" ca="1" si="15"/>
        <v>0</v>
      </c>
      <c r="Y27" s="37">
        <f t="shared" si="16"/>
        <v>9142.4581499606793</v>
      </c>
      <c r="Z27" s="37">
        <f t="shared" ca="1" si="17"/>
        <v>15237.430249934465</v>
      </c>
      <c r="AA27" s="111">
        <f t="shared" ca="1" si="18"/>
        <v>3156359.9467768231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76</v>
      </c>
      <c r="E28" s="49">
        <f>HLOOKUP($B$6,'RetireUp Market Returns'!A:CT,(1+$B$7+C28),FALSE)</f>
        <v>5.21E-2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3156359.9467768231</v>
      </c>
      <c r="K28" s="37">
        <f t="shared" ca="1" si="20"/>
        <v>164446.35322707248</v>
      </c>
      <c r="L28" s="37">
        <f t="shared" ca="1" si="21"/>
        <v>3320806.3000038955</v>
      </c>
      <c r="M28" s="34">
        <f ca="1">IF(D28="-","-",IF($F$4="Roth","-",IF($E$3="Health Savings Account","-",IF(AND(A28=2033,D28=74),VLOOKUP(D28,Tables!G:H,2,FALSE),IF(AND(A28&gt;2032,D28&lt;75),"-",IF(D28&lt;73,"-",VLOOKUP(D28,Tables!G:H,2,FALSE)))))))</f>
        <v>23.7</v>
      </c>
      <c r="N28" s="37">
        <f t="shared" ca="1" si="22"/>
        <v>133179.74458973936</v>
      </c>
      <c r="O28" s="37">
        <f t="shared" si="6"/>
        <v>131208.66578012661</v>
      </c>
      <c r="P28" s="37">
        <f t="shared" ca="1" si="7"/>
        <v>133179.74458973936</v>
      </c>
      <c r="Q28" s="37">
        <f t="shared" ca="1" si="8"/>
        <v>3187626.5554141561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29521.949800528484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3187626.5554141561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77</v>
      </c>
      <c r="E29" s="49">
        <f>HLOOKUP($B$6,'RetireUp Market Returns'!A:CT,(1+$B$7+C29),FALSE)</f>
        <v>6.4000000000000001E-2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3187626.5554141561</v>
      </c>
      <c r="K29" s="37">
        <f t="shared" ca="1" si="20"/>
        <v>204008.09954650598</v>
      </c>
      <c r="L29" s="37">
        <f t="shared" ca="1" si="21"/>
        <v>3391634.6549606621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22.9</v>
      </c>
      <c r="N29" s="37">
        <f t="shared" ca="1" si="22"/>
        <v>139197.66617529068</v>
      </c>
      <c r="O29" s="37">
        <f t="shared" si="6"/>
        <v>134488.88242462976</v>
      </c>
      <c r="P29" s="37">
        <f t="shared" ca="1" si="7"/>
        <v>139197.66617529068</v>
      </c>
      <c r="Q29" s="37">
        <f t="shared" ca="1" si="8"/>
        <v>3252436.9887853717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30259.998545541694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3252436.9887853717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78</v>
      </c>
      <c r="E30" s="49">
        <f>HLOOKUP($B$6,'RetireUp Market Returns'!A:CT,(1+$B$7+C30),FALSE)</f>
        <v>2.4899999999999999E-2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3252436.9887853717</v>
      </c>
      <c r="K30" s="37">
        <f t="shared" ca="1" si="20"/>
        <v>80985.681020755743</v>
      </c>
      <c r="L30" s="37">
        <f t="shared" ca="1" si="21"/>
        <v>3333422.6698061274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22</v>
      </c>
      <c r="N30" s="37">
        <f t="shared" ca="1" si="22"/>
        <v>147838.04494478961</v>
      </c>
      <c r="O30" s="37">
        <f t="shared" si="6"/>
        <v>137851.10448524548</v>
      </c>
      <c r="P30" s="37">
        <f t="shared" ca="1" si="7"/>
        <v>147838.04494478961</v>
      </c>
      <c r="Q30" s="37">
        <f t="shared" ca="1" si="8"/>
        <v>3185584.6248613377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31016.498509180234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3185584.6248613377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79</v>
      </c>
      <c r="E31" s="49">
        <f>HLOOKUP($B$6,'RetireUp Market Returns'!A:CT,(1+$B$7+C31),FALSE)</f>
        <v>4.5100000000000001E-2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3185584.6248613377</v>
      </c>
      <c r="K31" s="37">
        <f t="shared" ca="1" si="20"/>
        <v>143669.86658124634</v>
      </c>
      <c r="L31" s="37">
        <f t="shared" ca="1" si="21"/>
        <v>3329254.491442584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21.1</v>
      </c>
      <c r="N31" s="37">
        <f t="shared" ca="1" si="22"/>
        <v>150975.57463797808</v>
      </c>
      <c r="O31" s="37">
        <f t="shared" si="6"/>
        <v>141297.3820973766</v>
      </c>
      <c r="P31" s="37">
        <f t="shared" ca="1" si="7"/>
        <v>150975.57463797808</v>
      </c>
      <c r="Q31" s="37">
        <f t="shared" ca="1" si="8"/>
        <v>3178278.9168046061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31791.910971909736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3178278.9168046061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80</v>
      </c>
      <c r="E32" s="49">
        <f>HLOOKUP($B$6,'RetireUp Market Returns'!A:CT,(1+$B$7+C32),FALSE)</f>
        <v>2.1700000000000001E-2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3178278.9168046061</v>
      </c>
      <c r="K32" s="37">
        <f t="shared" ca="1" si="20"/>
        <v>68968.652494659953</v>
      </c>
      <c r="L32" s="37">
        <f t="shared" ca="1" si="21"/>
        <v>3247247.5692992662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20.2</v>
      </c>
      <c r="N32" s="37">
        <f t="shared" ca="1" si="22"/>
        <v>157340.5404358716</v>
      </c>
      <c r="O32" s="37">
        <f t="shared" si="6"/>
        <v>144829.81664981105</v>
      </c>
      <c r="P32" s="37">
        <f t="shared" ca="1" si="7"/>
        <v>157340.5404358716</v>
      </c>
      <c r="Q32" s="37">
        <f t="shared" ca="1" si="8"/>
        <v>3089907.0288633946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32586.708746207485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3089907.0288633946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81</v>
      </c>
      <c r="E33" s="49">
        <f>HLOOKUP($B$6,'RetireUp Market Returns'!A:CT,(1+$B$7+C33),FALSE)</f>
        <v>0.1318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3089907.0288633946</v>
      </c>
      <c r="K33" s="37">
        <f t="shared" ca="1" si="20"/>
        <v>407249.74640419544</v>
      </c>
      <c r="L33" s="37">
        <f t="shared" ca="1" si="21"/>
        <v>3497156.7752675898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19.399999999999999</v>
      </c>
      <c r="N33" s="37">
        <f t="shared" ca="1" si="22"/>
        <v>159273.55818883478</v>
      </c>
      <c r="O33" s="37">
        <f t="shared" si="6"/>
        <v>148450.5620660563</v>
      </c>
      <c r="P33" s="37">
        <f t="shared" ca="1" si="7"/>
        <v>159273.55818883478</v>
      </c>
      <c r="Q33" s="37">
        <f t="shared" ca="1" si="8"/>
        <v>3337883.2170787551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33401.376464862667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3337883.2170787551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82</v>
      </c>
      <c r="E34" s="49">
        <f>HLOOKUP($B$6,'RetireUp Market Returns'!A:CT,(1+$B$7+C34),FALSE)</f>
        <v>-5.3999999999999999E-2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3337883.2170787551</v>
      </c>
      <c r="K34" s="37">
        <f t="shared" ca="1" si="20"/>
        <v>-180245.69372225276</v>
      </c>
      <c r="L34" s="37">
        <f t="shared" ca="1" si="21"/>
        <v>3157637.5233565024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18.5</v>
      </c>
      <c r="N34" s="37">
        <f t="shared" ca="1" si="22"/>
        <v>180426.11984209486</v>
      </c>
      <c r="O34" s="37">
        <f t="shared" si="6"/>
        <v>152161.82611770771</v>
      </c>
      <c r="P34" s="37">
        <f t="shared" ca="1" si="7"/>
        <v>180426.11984209486</v>
      </c>
      <c r="Q34" s="37">
        <f t="shared" ca="1" si="8"/>
        <v>2977211.4035144076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34236.410876484231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2977211.4035144076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83</v>
      </c>
      <c r="E35" s="49">
        <f>HLOOKUP($B$6,'RetireUp Market Returns'!A:CT,(1+$B$7+C35),FALSE)</f>
        <v>0.1062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2977211.4035144076</v>
      </c>
      <c r="K35" s="37">
        <f t="shared" ca="1" si="20"/>
        <v>316179.85105323012</v>
      </c>
      <c r="L35" s="37">
        <f t="shared" ca="1" si="21"/>
        <v>3293391.2545676376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17.7</v>
      </c>
      <c r="N35" s="37">
        <f t="shared" ca="1" si="22"/>
        <v>168204.03409685919</v>
      </c>
      <c r="O35" s="37">
        <f t="shared" si="6"/>
        <v>155965.87177065041</v>
      </c>
      <c r="P35" s="37">
        <f t="shared" ca="1" si="7"/>
        <v>168204.03409685919</v>
      </c>
      <c r="Q35" s="37">
        <f t="shared" ca="1" si="8"/>
        <v>3125187.2204707782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35092.321148396339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3125187.2204707782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84</v>
      </c>
      <c r="E36" s="49">
        <f>HLOOKUP($B$6,'RetireUp Market Returns'!A:CT,(1+$B$7+C36),FALSE)</f>
        <v>3.6700000000000003E-2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3125187.2204707782</v>
      </c>
      <c r="K36" s="37">
        <f t="shared" ca="1" si="20"/>
        <v>114694.37099127757</v>
      </c>
      <c r="L36" s="37">
        <f t="shared" ca="1" si="21"/>
        <v>3239881.5914620557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16.8</v>
      </c>
      <c r="N36" s="37">
        <f t="shared" ca="1" si="22"/>
        <v>186023.04883754632</v>
      </c>
      <c r="O36" s="37">
        <f t="shared" si="6"/>
        <v>159865.01856491665</v>
      </c>
      <c r="P36" s="37">
        <f t="shared" ca="1" si="7"/>
        <v>186023.04883754632</v>
      </c>
      <c r="Q36" s="37">
        <f t="shared" ca="1" si="8"/>
        <v>3053858.5426245094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35969.629177106246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3053858.5426245094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85</v>
      </c>
      <c r="E37" s="49">
        <f>HLOOKUP($B$6,'RetireUp Market Returns'!A:CT,(1+$B$7+C37),FALSE)</f>
        <v>7.2300000000000003E-2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3053858.5426245094</v>
      </c>
      <c r="K37" s="37">
        <f t="shared" ca="1" si="20"/>
        <v>220793.97263175205</v>
      </c>
      <c r="L37" s="37">
        <f t="shared" ca="1" si="21"/>
        <v>3274652.5152562615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16</v>
      </c>
      <c r="N37" s="37">
        <f t="shared" ca="1" si="22"/>
        <v>190866.15891403184</v>
      </c>
      <c r="O37" s="37">
        <f t="shared" si="6"/>
        <v>163861.64402903954</v>
      </c>
      <c r="P37" s="37">
        <f t="shared" ca="1" si="7"/>
        <v>190866.15891403184</v>
      </c>
      <c r="Q37" s="37">
        <f t="shared" ca="1" si="8"/>
        <v>3083786.3563422295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36868.869906533902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3083786.3563422295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86</v>
      </c>
      <c r="E38" s="49">
        <f>HLOOKUP($B$6,'RetireUp Market Returns'!A:CT,(1+$B$7+C38),FALSE)</f>
        <v>5.4199999999999998E-2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3083786.3563422295</v>
      </c>
      <c r="K38" s="37">
        <f t="shared" ca="1" si="20"/>
        <v>167141.22051374885</v>
      </c>
      <c r="L38" s="37">
        <f t="shared" ca="1" si="21"/>
        <v>3250927.5768559785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15.2</v>
      </c>
      <c r="N38" s="37">
        <f t="shared" ca="1" si="22"/>
        <v>202880.6813383046</v>
      </c>
      <c r="O38" s="37">
        <f t="shared" si="6"/>
        <v>167958.18512976554</v>
      </c>
      <c r="P38" s="37">
        <f t="shared" ca="1" si="7"/>
        <v>202880.6813383046</v>
      </c>
      <c r="Q38" s="37">
        <f t="shared" ca="1" si="8"/>
        <v>3048046.8955176738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37790.59165419724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3048046.8955176738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87</v>
      </c>
      <c r="E39" s="49">
        <f>HLOOKUP($B$6,'RetireUp Market Returns'!A:CT,(1+$B$7+C39),FALSE)</f>
        <v>4.2700000000000002E-2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3048046.8955176738</v>
      </c>
      <c r="K39" s="37">
        <f t="shared" ca="1" si="20"/>
        <v>130151.60243860468</v>
      </c>
      <c r="L39" s="37">
        <f t="shared" ca="1" si="21"/>
        <v>3178198.4979562783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14.4</v>
      </c>
      <c r="N39" s="37">
        <f t="shared" ca="1" si="22"/>
        <v>211669.92329983844</v>
      </c>
      <c r="O39" s="37">
        <f t="shared" si="6"/>
        <v>172157.13975800967</v>
      </c>
      <c r="P39" s="37">
        <f t="shared" ca="1" si="7"/>
        <v>211669.92329983844</v>
      </c>
      <c r="Q39" s="37">
        <f t="shared" ca="1" si="8"/>
        <v>2966528.5746564399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38735.35644555217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2966528.5746564399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88</v>
      </c>
      <c r="E40" s="49">
        <f>HLOOKUP($B$6,'RetireUp Market Returns'!A:CT,(1+$B$7+C40),FALSE)</f>
        <v>5.9299999999999999E-2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2966528.5746564399</v>
      </c>
      <c r="K40" s="37">
        <f t="shared" ca="1" si="20"/>
        <v>175915.14447712689</v>
      </c>
      <c r="L40" s="37">
        <f t="shared" ca="1" si="21"/>
        <v>3142443.7191335671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13.7</v>
      </c>
      <c r="N40" s="37">
        <f t="shared" ca="1" si="22"/>
        <v>216534.93245667446</v>
      </c>
      <c r="O40" s="37">
        <f t="shared" si="6"/>
        <v>176461.06825195992</v>
      </c>
      <c r="P40" s="37">
        <f t="shared" ca="1" si="7"/>
        <v>216534.93245667446</v>
      </c>
      <c r="Q40" s="37">
        <f t="shared" ca="1" si="8"/>
        <v>2925908.7866768925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39703.740356690978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2925908.7866768925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89</v>
      </c>
      <c r="E41" s="49">
        <f>HLOOKUP($B$6,'RetireUp Market Returns'!A:CT,(1+$B$7+C41),FALSE)</f>
        <v>5.1999999999999998E-2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2925908.7866768925</v>
      </c>
      <c r="K41" s="37">
        <f t="shared" ca="1" si="20"/>
        <v>152147.2569071984</v>
      </c>
      <c r="L41" s="37">
        <f t="shared" ca="1" si="21"/>
        <v>3078056.0435840911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12.9</v>
      </c>
      <c r="N41" s="37">
        <f t="shared" ca="1" si="22"/>
        <v>226814.6346261157</v>
      </c>
      <c r="O41" s="37">
        <f t="shared" si="6"/>
        <v>180872.59495825888</v>
      </c>
      <c r="P41" s="37">
        <f t="shared" ca="1" si="7"/>
        <v>226814.6346261157</v>
      </c>
      <c r="Q41" s="37">
        <f t="shared" ca="1" si="8"/>
        <v>2851241.4089579755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40696.333865608249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2851241.4089579755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90</v>
      </c>
      <c r="E42" s="49">
        <f>HLOOKUP($B$6,'RetireUp Market Returns'!A:CT,(1+$B$7+C42),FALSE)</f>
        <v>-2.8000000000000001E-2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2851241.4089579755</v>
      </c>
      <c r="K42" s="37">
        <f t="shared" ca="1" si="20"/>
        <v>-79834.759450823316</v>
      </c>
      <c r="L42" s="37">
        <f t="shared" ca="1" si="21"/>
        <v>2771406.6495071519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12.2</v>
      </c>
      <c r="N42" s="37">
        <f t="shared" ca="1" si="22"/>
        <v>233708.31220967014</v>
      </c>
      <c r="O42" s="37">
        <f t="shared" si="6"/>
        <v>185394.40983221534</v>
      </c>
      <c r="P42" s="37">
        <f t="shared" ca="1" si="7"/>
        <v>233708.31220967014</v>
      </c>
      <c r="Q42" s="37">
        <f t="shared" ca="1" si="8"/>
        <v>2537698.337297482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41713.74221224845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2537698.337297482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 t="str">
        <f t="shared" si="3"/>
        <v>-</v>
      </c>
      <c r="E43" s="49">
        <f>HLOOKUP($B$6,'RetireUp Market Returns'!A:CT,(1+$B$7+C43),FALSE)</f>
        <v>6.4000000000000001E-2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2537698.337297482</v>
      </c>
      <c r="K43" s="37">
        <f t="shared" ca="1" si="20"/>
        <v>162412.69358703884</v>
      </c>
      <c r="L43" s="37">
        <f t="shared" ca="1" si="21"/>
        <v>2700111.0308845206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0</v>
      </c>
      <c r="P43" s="37">
        <f t="shared" si="7"/>
        <v>0</v>
      </c>
      <c r="Q43" s="37">
        <f t="shared" ca="1" si="8"/>
        <v>2700111.0308845206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42756.585767554658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2700111.0308845206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 t="str">
        <f t="shared" si="3"/>
        <v>-</v>
      </c>
      <c r="E44" s="49">
        <f>HLOOKUP($B$6,'RetireUp Market Returns'!A:CT,(1+$B$7+C44),FALSE)</f>
        <v>4.3299999999999998E-2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2700111.0308845206</v>
      </c>
      <c r="K44" s="37">
        <f t="shared" ca="1" si="20"/>
        <v>116914.80763729973</v>
      </c>
      <c r="L44" s="37">
        <f t="shared" ca="1" si="21"/>
        <v>2817025.8385218205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0</v>
      </c>
      <c r="P44" s="37">
        <f t="shared" si="7"/>
        <v>0</v>
      </c>
      <c r="Q44" s="37">
        <f t="shared" ca="1" si="8"/>
        <v>2817025.8385218205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43825.500411743524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2817025.8385218205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6.3299999999999995E-2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2817025.8385218205</v>
      </c>
      <c r="K45" s="37">
        <f t="shared" ca="1" si="20"/>
        <v>178317.73557843122</v>
      </c>
      <c r="L45" s="37">
        <f t="shared" ca="1" si="21"/>
        <v>2995343.5741002518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2995343.5741002518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44921.137922037109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2995343.5741002518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3.0099999999999998E-2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2995343.5741002518</v>
      </c>
      <c r="K46" s="37">
        <f t="shared" ca="1" si="20"/>
        <v>90159.841580417575</v>
      </c>
      <c r="L46" s="37">
        <f t="shared" ca="1" si="21"/>
        <v>3085503.4156806692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3085503.4156806692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46044.166370088038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3085503.4156806692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7.3499999999999996E-2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3085503.4156806692</v>
      </c>
      <c r="K47" s="37">
        <f t="shared" ca="1" si="20"/>
        <v>226784.50105252917</v>
      </c>
      <c r="L47" s="37">
        <f t="shared" ca="1" si="21"/>
        <v>3312287.9167331983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3312287.9167331983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47195.270529340232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3312287.9167331983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2.69E-2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3312287.9167331983</v>
      </c>
      <c r="K48" s="37">
        <f t="shared" ca="1" si="20"/>
        <v>89100.544960123036</v>
      </c>
      <c r="L48" s="37">
        <f t="shared" ca="1" si="21"/>
        <v>3401388.4616933214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3401388.4616933214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48375.152292573752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3401388.4616933214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3.5999999999999997E-2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3401388.4616933214</v>
      </c>
      <c r="K49" s="37">
        <f t="shared" ca="1" si="20"/>
        <v>122449.98462095956</v>
      </c>
      <c r="L49" s="37">
        <f t="shared" ca="1" si="21"/>
        <v>3523838.4463142809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3523838.4463142809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49584.531099888081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3523838.4463142809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8.7999999999999995E-2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3523838.4463142809</v>
      </c>
      <c r="K50" s="37">
        <f t="shared" ca="1" si="20"/>
        <v>310097.78327565669</v>
      </c>
      <c r="L50" s="37">
        <f t="shared" ca="1" si="21"/>
        <v>3833936.2295899377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3833936.2295899377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50824.144377385281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3833936.2295899377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7.0000000000000007E-2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3833936.2295899377</v>
      </c>
      <c r="K51" s="37">
        <f t="shared" ca="1" si="20"/>
        <v>268375.53607129568</v>
      </c>
      <c r="L51" s="37">
        <f t="shared" ca="1" si="21"/>
        <v>4102311.7656612336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4102311.7656612336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52094.747986819915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4102311.7656612336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-3.73E-2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4102311.7656612336</v>
      </c>
      <c r="K52" s="37">
        <f t="shared" ca="1" si="20"/>
        <v>-153016.22885916402</v>
      </c>
      <c r="L52" s="37">
        <f t="shared" ca="1" si="21"/>
        <v>3949295.5368020697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3949295.5368020697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53397.116686490408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3949295.5368020697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-5.67E-2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3949295.5368020697</v>
      </c>
      <c r="K53" s="37">
        <f t="shared" ca="1" si="20"/>
        <v>-223925.05693667737</v>
      </c>
      <c r="L53" s="37">
        <f t="shared" ca="1" si="21"/>
        <v>3725370.4798653922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3725370.4798653922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54732.04460365267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3725370.4798653922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-0.1079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3725370.4798653922</v>
      </c>
      <c r="K54" s="37">
        <f t="shared" ca="1" si="20"/>
        <v>-401967.47477747581</v>
      </c>
      <c r="L54" s="37">
        <f t="shared" ca="1" si="21"/>
        <v>3323403.0050879163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3323403.0050879163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56100.345718743978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3323403.0050879163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39" priority="1" operator="lessThan">
      <formula>0</formula>
    </cfRule>
  </conditionalFormatting>
  <dataValidations count="2">
    <dataValidation type="list" allowBlank="1" showInputMessage="1" showErrorMessage="1" sqref="E2" xr:uid="{322A6321-3691-894A-8951-C0EE8A9BB52C}">
      <formula1>"Qualified, Non-Qualified"</formula1>
    </dataValidation>
    <dataValidation type="list" allowBlank="1" showInputMessage="1" showErrorMessage="1" sqref="E5 H2" xr:uid="{3671C215-6243-E34D-9B24-58FBAC7752F6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A5E8A4-9D25-684D-B084-E82C123889F9}">
          <x14:formula1>
            <xm:f>Scenarios!A3:A100</xm:f>
          </x14:formula1>
          <xm:sqref>A14</xm:sqref>
        </x14:dataValidation>
        <x14:dataValidation type="list" allowBlank="1" showInputMessage="1" showErrorMessage="1" xr:uid="{2455D9EA-2869-1A4B-8545-323125178158}">
          <x14:formula1>
            <xm:f>Tables!$B$20:$B$36</xm:f>
          </x14:formula1>
          <xm:sqref>E3:E4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DB0A9-0D77-6247-BFBB-11C2E119DBD5}">
  <sheetPr codeName="Sheet32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53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Health Savings Account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Health Savings Account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4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7750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Maximum Allowable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7750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176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Health Savings Account with Maximum Allowable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53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7750</v>
      </c>
      <c r="S17" s="37">
        <f>IF($H$2="None",0,IF($N$3=1,0,IF(D17&gt;=$B$3,0,IF($H$2="Monthly",($H$3*12),IF($H$2="Annual",$H$3,IF($H$2="% of Salary",$H$4*H17,IF($H$2="Match",MIN($H$5*W17,$H$6*H17),IF($H$2="Maximum Allowable",V17,0))))))))</f>
        <v>1000</v>
      </c>
      <c r="T17" s="37">
        <f>$N$4*(1+$B$10)^(C17-1)</f>
        <v>7750</v>
      </c>
      <c r="U17" s="37">
        <f>IF(AND($F$3=4,D17&lt;55),0,IF(D17&lt;50,0,IF(A17&lt;2025,$N$5*(1+$B$10)^(C17-1),IF(AND(D17&gt;59,D17&lt;64),$N$5*IF($N$3=2,1.5,1)*(1+$B$10)^(C17-1),$N$5*(1+$B$10)^(C17-1)))))</f>
        <v>0</v>
      </c>
      <c r="V17" s="37">
        <f>IF($N$3=1,0,$N$6*(1+$B$10)^(C17-1)-W17)</f>
        <v>0</v>
      </c>
      <c r="W17" s="37">
        <f>MIN(R17,T17)</f>
        <v>7750</v>
      </c>
      <c r="X17" s="37">
        <f>MIN(U17,R17-W17)</f>
        <v>0</v>
      </c>
      <c r="Y17" s="37">
        <f>MIN(S17,V17)</f>
        <v>0</v>
      </c>
      <c r="Z17" s="37">
        <f>W17+X17+Y17</f>
        <v>7750</v>
      </c>
      <c r="AA17" s="111">
        <f>Q17+Z17</f>
        <v>2190150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54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>IF(C18=1,#REF!,AA17)</f>
        <v>2190150</v>
      </c>
      <c r="K18" s="37">
        <f>J18*E18</f>
        <v>104908.185</v>
      </c>
      <c r="L18" s="37">
        <f>J18+K18</f>
        <v>2295058.1850000001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si="8">MAX(0,L18-P18)</f>
        <v>2295058.1850000001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7943.7499999999991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1000</v>
      </c>
      <c r="T18" s="37">
        <f t="shared" ref="T18:T54" si="11">$N$4*(1+$B$10)^(C18-1)</f>
        <v>7943.7499999999991</v>
      </c>
      <c r="U18" s="37">
        <f t="shared" ref="U18:U54" si="12">IF(AND($F$3=4,D18&lt;55),0,IF(D18&lt;50,0,IF(A18&lt;2025,$N$5*(1+$B$10)^(C18-1),IF(AND(D18&gt;59,D18&lt;64),$N$5*IF($N$3=2,1.5,1)*(1+$B$10)^(C18-1),$N$5*(1+$B$10)^(C18-1)))))</f>
        <v>0</v>
      </c>
      <c r="V18" s="37">
        <f t="shared" ref="V18:V54" si="13">IF($N$3=1,0,$N$6*(1+$B$10)^(C18-1)-W18)</f>
        <v>0</v>
      </c>
      <c r="W18" s="37">
        <f t="shared" ref="W18:W54" si="14">MIN(R18,T18)</f>
        <v>7943.7499999999991</v>
      </c>
      <c r="X18" s="37">
        <f t="shared" ref="X18:X54" si="15">MIN(U18,R18-W18)</f>
        <v>0</v>
      </c>
      <c r="Y18" s="37">
        <f t="shared" ref="Y18:Y54" si="16">MIN(S18,V18)</f>
        <v>0</v>
      </c>
      <c r="Z18" s="37">
        <f t="shared" ref="Z18:Z54" si="17">W18+X18+Y18</f>
        <v>7943.7499999999991</v>
      </c>
      <c r="AA18" s="111">
        <f t="shared" ref="AA18:AA54" si="18">Q18+W18+X18+Y18</f>
        <v>2303001.9350000001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55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>IF(C19=1,#REF!,AA18)</f>
        <v>2303001.9350000001</v>
      </c>
      <c r="K19" s="37">
        <f>J19*E19</f>
        <v>49053.941215500003</v>
      </c>
      <c r="L19" s="37">
        <f>J19+K19</f>
        <v>2352055.8762154998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si="8"/>
        <v>2352055.8762154998</v>
      </c>
      <c r="R19" s="37">
        <f t="shared" ca="1" si="9"/>
        <v>9192.96875</v>
      </c>
      <c r="S19" s="37">
        <f t="shared" si="10"/>
        <v>1000</v>
      </c>
      <c r="T19" s="37">
        <f t="shared" si="11"/>
        <v>8142.3437499999991</v>
      </c>
      <c r="U19" s="37">
        <f t="shared" ca="1" si="12"/>
        <v>1050.625</v>
      </c>
      <c r="V19" s="37">
        <f t="shared" ca="1" si="13"/>
        <v>0</v>
      </c>
      <c r="W19" s="37">
        <f t="shared" ca="1" si="14"/>
        <v>8142.3437499999991</v>
      </c>
      <c r="X19" s="37">
        <f t="shared" ca="1" si="15"/>
        <v>1050.625</v>
      </c>
      <c r="Y19" s="37">
        <f t="shared" ca="1" si="16"/>
        <v>0</v>
      </c>
      <c r="Z19" s="37">
        <f t="shared" ca="1" si="17"/>
        <v>9192.96875</v>
      </c>
      <c r="AA19" s="111">
        <f t="shared" ca="1" si="18"/>
        <v>2361248.8449654998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56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2361248.8449654998</v>
      </c>
      <c r="K20" s="37">
        <f ca="1">J20*E20</f>
        <v>259737.372946205</v>
      </c>
      <c r="L20" s="37">
        <f ca="1">J20+K20</f>
        <v>2620986.2179117049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2620986.2179117049</v>
      </c>
      <c r="R20" s="37">
        <f t="shared" ca="1" si="9"/>
        <v>9422.7929687499982</v>
      </c>
      <c r="S20" s="37">
        <f t="shared" si="10"/>
        <v>1000</v>
      </c>
      <c r="T20" s="37">
        <f t="shared" si="11"/>
        <v>8345.9023437499982</v>
      </c>
      <c r="U20" s="37">
        <f t="shared" ca="1" si="12"/>
        <v>1076.8906249999998</v>
      </c>
      <c r="V20" s="37">
        <f t="shared" ca="1" si="13"/>
        <v>0</v>
      </c>
      <c r="W20" s="37">
        <f t="shared" ca="1" si="14"/>
        <v>8345.9023437499982</v>
      </c>
      <c r="X20" s="37">
        <f t="shared" ca="1" si="15"/>
        <v>1076.8906249999998</v>
      </c>
      <c r="Y20" s="37">
        <f t="shared" ca="1" si="16"/>
        <v>0</v>
      </c>
      <c r="Z20" s="37">
        <f t="shared" ca="1" si="17"/>
        <v>9422.7929687499982</v>
      </c>
      <c r="AA20" s="111">
        <f t="shared" ca="1" si="18"/>
        <v>2630409.0108804549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57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2630409.0108804549</v>
      </c>
      <c r="K21" s="37">
        <f ca="1">J21*E21</f>
        <v>210958.80267261248</v>
      </c>
      <c r="L21" s="37">
        <f ca="1">J21+K21</f>
        <v>2841367.8135530674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0</v>
      </c>
      <c r="P21" s="37">
        <f t="shared" si="7"/>
        <v>0</v>
      </c>
      <c r="Q21" s="37">
        <f t="shared" ca="1" si="8"/>
        <v>2841367.8135530674</v>
      </c>
      <c r="R21" s="37">
        <f t="shared" ca="1" si="9"/>
        <v>9658.3627929687482</v>
      </c>
      <c r="S21" s="37">
        <f t="shared" si="10"/>
        <v>1000</v>
      </c>
      <c r="T21" s="37">
        <f t="shared" si="11"/>
        <v>8554.5499023437478</v>
      </c>
      <c r="U21" s="37">
        <f t="shared" ca="1" si="12"/>
        <v>1103.8128906249997</v>
      </c>
      <c r="V21" s="37">
        <f t="shared" ca="1" si="13"/>
        <v>0</v>
      </c>
      <c r="W21" s="37">
        <f t="shared" ca="1" si="14"/>
        <v>8554.5499023437478</v>
      </c>
      <c r="X21" s="37">
        <f t="shared" ca="1" si="15"/>
        <v>1103.8128906249997</v>
      </c>
      <c r="Y21" s="37">
        <f t="shared" ca="1" si="16"/>
        <v>0</v>
      </c>
      <c r="Z21" s="37">
        <f t="shared" ca="1" si="17"/>
        <v>9658.3627929687482</v>
      </c>
      <c r="AA21" s="111">
        <f t="shared" ca="1" si="18"/>
        <v>2851026.1763460361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58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2851026.1763460361</v>
      </c>
      <c r="K22" s="37">
        <f t="shared" ref="K22:K54" ca="1" si="20">J22*E22</f>
        <v>233213.94122510575</v>
      </c>
      <c r="L22" s="37">
        <f t="shared" ref="L22:L54" ca="1" si="21">J22+K22</f>
        <v>3084240.117571142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0</v>
      </c>
      <c r="P22" s="37">
        <f t="shared" si="7"/>
        <v>0</v>
      </c>
      <c r="Q22" s="37">
        <f t="shared" ca="1" si="8"/>
        <v>3084240.117571142</v>
      </c>
      <c r="R22" s="37">
        <f t="shared" ca="1" si="9"/>
        <v>9899.8218627929655</v>
      </c>
      <c r="S22" s="37">
        <f t="shared" si="10"/>
        <v>1000</v>
      </c>
      <c r="T22" s="37">
        <f t="shared" si="11"/>
        <v>8768.4136499023407</v>
      </c>
      <c r="U22" s="37">
        <f t="shared" ca="1" si="12"/>
        <v>1131.4082128906246</v>
      </c>
      <c r="V22" s="37">
        <f t="shared" ca="1" si="13"/>
        <v>0</v>
      </c>
      <c r="W22" s="37">
        <f t="shared" ca="1" si="14"/>
        <v>8768.4136499023407</v>
      </c>
      <c r="X22" s="37">
        <f t="shared" ca="1" si="15"/>
        <v>1131.4082128906246</v>
      </c>
      <c r="Y22" s="37">
        <f t="shared" ca="1" si="16"/>
        <v>0</v>
      </c>
      <c r="Z22" s="37">
        <f t="shared" ca="1" si="17"/>
        <v>9899.8218627929655</v>
      </c>
      <c r="AA22" s="111">
        <f t="shared" ca="1" si="18"/>
        <v>3094139.9394339351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59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3094139.9394339351</v>
      </c>
      <c r="K23" s="37">
        <f t="shared" ca="1" si="20"/>
        <v>311889.30589494068</v>
      </c>
      <c r="L23" s="37">
        <f t="shared" ca="1" si="21"/>
        <v>3406029.2453288757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0</v>
      </c>
      <c r="P23" s="37">
        <f t="shared" si="7"/>
        <v>0</v>
      </c>
      <c r="Q23" s="37">
        <f t="shared" ca="1" si="8"/>
        <v>3406029.2453288757</v>
      </c>
      <c r="R23" s="37">
        <f t="shared" ca="1" si="9"/>
        <v>10147.317409362789</v>
      </c>
      <c r="S23" s="37">
        <f t="shared" si="10"/>
        <v>1000</v>
      </c>
      <c r="T23" s="37">
        <f t="shared" si="11"/>
        <v>8987.6239911498997</v>
      </c>
      <c r="U23" s="37">
        <f t="shared" ca="1" si="12"/>
        <v>1159.6934182128903</v>
      </c>
      <c r="V23" s="37">
        <f t="shared" ca="1" si="13"/>
        <v>0</v>
      </c>
      <c r="W23" s="37">
        <f t="shared" ca="1" si="14"/>
        <v>8987.6239911498997</v>
      </c>
      <c r="X23" s="37">
        <f t="shared" ca="1" si="15"/>
        <v>1159.6934182128898</v>
      </c>
      <c r="Y23" s="37">
        <f t="shared" ca="1" si="16"/>
        <v>0</v>
      </c>
      <c r="Z23" s="37">
        <f t="shared" ca="1" si="17"/>
        <v>10147.317409362789</v>
      </c>
      <c r="AA23" s="111">
        <f t="shared" ca="1" si="18"/>
        <v>3416176.5627382384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60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3416176.5627382384</v>
      </c>
      <c r="K24" s="37">
        <f t="shared" ca="1" si="20"/>
        <v>-168075.88688672133</v>
      </c>
      <c r="L24" s="37">
        <f t="shared" ca="1" si="21"/>
        <v>3248100.6758515169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0</v>
      </c>
      <c r="P24" s="37">
        <f t="shared" si="7"/>
        <v>0</v>
      </c>
      <c r="Q24" s="37">
        <f t="shared" ca="1" si="8"/>
        <v>3248100.6758515169</v>
      </c>
      <c r="R24" s="37">
        <f t="shared" ca="1" si="9"/>
        <v>10401.00034459686</v>
      </c>
      <c r="S24" s="37">
        <f t="shared" si="10"/>
        <v>1000</v>
      </c>
      <c r="T24" s="37">
        <f t="shared" si="11"/>
        <v>9212.3145909286468</v>
      </c>
      <c r="U24" s="37">
        <f t="shared" ca="1" si="12"/>
        <v>1188.6857536682126</v>
      </c>
      <c r="V24" s="37">
        <f t="shared" ca="1" si="13"/>
        <v>0</v>
      </c>
      <c r="W24" s="37">
        <f t="shared" ca="1" si="14"/>
        <v>9212.3145909286468</v>
      </c>
      <c r="X24" s="37">
        <f t="shared" ca="1" si="15"/>
        <v>1188.6857536682126</v>
      </c>
      <c r="Y24" s="37">
        <f t="shared" ca="1" si="16"/>
        <v>0</v>
      </c>
      <c r="Z24" s="37">
        <f t="shared" ca="1" si="17"/>
        <v>10401.00034459686</v>
      </c>
      <c r="AA24" s="111">
        <f t="shared" ca="1" si="18"/>
        <v>3258501.6761961137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61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3258501.6761961137</v>
      </c>
      <c r="K25" s="37">
        <f t="shared" ca="1" si="20"/>
        <v>40079.570617212201</v>
      </c>
      <c r="L25" s="37">
        <f t="shared" ca="1" si="21"/>
        <v>3298581.2468133257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0</v>
      </c>
      <c r="P25" s="37">
        <f t="shared" si="7"/>
        <v>0</v>
      </c>
      <c r="Q25" s="37">
        <f t="shared" ca="1" si="8"/>
        <v>3298581.2468133257</v>
      </c>
      <c r="R25" s="37">
        <f t="shared" ca="1" si="9"/>
        <v>10661.025353211779</v>
      </c>
      <c r="S25" s="37">
        <f t="shared" si="10"/>
        <v>1000</v>
      </c>
      <c r="T25" s="37">
        <f t="shared" si="11"/>
        <v>9442.6224557018613</v>
      </c>
      <c r="U25" s="37">
        <f t="shared" ca="1" si="12"/>
        <v>1218.4028975099177</v>
      </c>
      <c r="V25" s="37">
        <f t="shared" ca="1" si="13"/>
        <v>0</v>
      </c>
      <c r="W25" s="37">
        <f t="shared" ca="1" si="14"/>
        <v>9442.6224557018613</v>
      </c>
      <c r="X25" s="37">
        <f t="shared" ca="1" si="15"/>
        <v>1218.4028975099172</v>
      </c>
      <c r="Y25" s="37">
        <f t="shared" ca="1" si="16"/>
        <v>0</v>
      </c>
      <c r="Z25" s="37">
        <f t="shared" ca="1" si="17"/>
        <v>10661.025353211779</v>
      </c>
      <c r="AA25" s="111">
        <f t="shared" ca="1" si="18"/>
        <v>3309242.2721665371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62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3309242.2721665371</v>
      </c>
      <c r="K26" s="37">
        <f t="shared" ca="1" si="20"/>
        <v>212122.42964587503</v>
      </c>
      <c r="L26" s="37">
        <f t="shared" ca="1" si="21"/>
        <v>3521364.7018124121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0</v>
      </c>
      <c r="P26" s="37">
        <f t="shared" si="7"/>
        <v>0</v>
      </c>
      <c r="Q26" s="37">
        <f t="shared" ca="1" si="8"/>
        <v>3521364.7018124121</v>
      </c>
      <c r="R26" s="37">
        <f t="shared" ca="1" si="9"/>
        <v>10927.550987042074</v>
      </c>
      <c r="S26" s="37">
        <f t="shared" si="10"/>
        <v>1000</v>
      </c>
      <c r="T26" s="37">
        <f t="shared" si="11"/>
        <v>9678.6880170944078</v>
      </c>
      <c r="U26" s="37">
        <f t="shared" ca="1" si="12"/>
        <v>1248.8629699476655</v>
      </c>
      <c r="V26" s="37">
        <f t="shared" ca="1" si="13"/>
        <v>0</v>
      </c>
      <c r="W26" s="37">
        <f t="shared" ca="1" si="14"/>
        <v>9678.6880170944078</v>
      </c>
      <c r="X26" s="37">
        <f t="shared" ca="1" si="15"/>
        <v>1248.8629699476655</v>
      </c>
      <c r="Y26" s="37">
        <f t="shared" ca="1" si="16"/>
        <v>0</v>
      </c>
      <c r="Z26" s="37">
        <f t="shared" ca="1" si="17"/>
        <v>10927.550987042074</v>
      </c>
      <c r="AA26" s="111">
        <f t="shared" ca="1" si="18"/>
        <v>3532292.2527994541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63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3532292.2527994541</v>
      </c>
      <c r="K27" s="37">
        <f t="shared" ca="1" si="20"/>
        <v>378308.50027482153</v>
      </c>
      <c r="L27" s="37">
        <f t="shared" ca="1" si="21"/>
        <v>3910600.7530742758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0</v>
      </c>
      <c r="P27" s="37">
        <f t="shared" si="7"/>
        <v>0</v>
      </c>
      <c r="Q27" s="37">
        <f t="shared" ca="1" si="8"/>
        <v>3910600.7530742758</v>
      </c>
      <c r="R27" s="37">
        <f t="shared" ca="1" si="9"/>
        <v>11200.739761718125</v>
      </c>
      <c r="S27" s="37">
        <f t="shared" si="10"/>
        <v>1000</v>
      </c>
      <c r="T27" s="37">
        <f t="shared" si="11"/>
        <v>9920.6552175217676</v>
      </c>
      <c r="U27" s="37">
        <f t="shared" ca="1" si="12"/>
        <v>1280.084544196357</v>
      </c>
      <c r="V27" s="37">
        <f t="shared" ca="1" si="13"/>
        <v>0</v>
      </c>
      <c r="W27" s="37">
        <f t="shared" ca="1" si="14"/>
        <v>9920.6552175217676</v>
      </c>
      <c r="X27" s="37">
        <f t="shared" ca="1" si="15"/>
        <v>1280.084544196357</v>
      </c>
      <c r="Y27" s="37">
        <f t="shared" ca="1" si="16"/>
        <v>0</v>
      </c>
      <c r="Z27" s="37">
        <f t="shared" ca="1" si="17"/>
        <v>11200.739761718125</v>
      </c>
      <c r="AA27" s="111">
        <f t="shared" ca="1" si="18"/>
        <v>3921801.4928359939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64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3921801.4928359939</v>
      </c>
      <c r="K28" s="37">
        <f t="shared" ca="1" si="20"/>
        <v>255309.27718362323</v>
      </c>
      <c r="L28" s="37">
        <f t="shared" ca="1" si="21"/>
        <v>4177110.7700196169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0</v>
      </c>
      <c r="P28" s="37">
        <f t="shared" si="7"/>
        <v>0</v>
      </c>
      <c r="Q28" s="37">
        <f t="shared" ca="1" si="8"/>
        <v>4177110.7700196169</v>
      </c>
      <c r="R28" s="37">
        <f t="shared" ca="1" si="9"/>
        <v>11480.758255761079</v>
      </c>
      <c r="S28" s="37">
        <f t="shared" si="10"/>
        <v>1000</v>
      </c>
      <c r="T28" s="37">
        <f t="shared" si="11"/>
        <v>10168.671597959812</v>
      </c>
      <c r="U28" s="37">
        <f t="shared" ca="1" si="12"/>
        <v>1312.086657801266</v>
      </c>
      <c r="V28" s="37">
        <f t="shared" ca="1" si="13"/>
        <v>0</v>
      </c>
      <c r="W28" s="37">
        <f t="shared" ca="1" si="14"/>
        <v>10168.671597959812</v>
      </c>
      <c r="X28" s="37">
        <f t="shared" ca="1" si="15"/>
        <v>1312.086657801266</v>
      </c>
      <c r="Y28" s="37">
        <f t="shared" ca="1" si="16"/>
        <v>0</v>
      </c>
      <c r="Z28" s="37">
        <f t="shared" ca="1" si="17"/>
        <v>11480.758255761079</v>
      </c>
      <c r="AA28" s="111">
        <f t="shared" ca="1" si="18"/>
        <v>4188591.528275378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65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4188591.528275378</v>
      </c>
      <c r="K29" s="37">
        <f t="shared" ca="1" si="20"/>
        <v>335087.32226203027</v>
      </c>
      <c r="L29" s="37">
        <f t="shared" ca="1" si="21"/>
        <v>4523678.8505374081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4389189.9681127779</v>
      </c>
      <c r="R29" s="37">
        <f t="shared" si="9"/>
        <v>0</v>
      </c>
      <c r="S29" s="37">
        <f t="shared" si="10"/>
        <v>0</v>
      </c>
      <c r="T29" s="37">
        <f t="shared" si="11"/>
        <v>10422.888387908806</v>
      </c>
      <c r="U29" s="37">
        <f t="shared" ca="1" si="12"/>
        <v>1344.8888242462974</v>
      </c>
      <c r="V29" s="37">
        <f t="shared" si="13"/>
        <v>10422.888387908806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4389189.9681127779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66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4389189.9681127779</v>
      </c>
      <c r="K30" s="37">
        <f t="shared" ca="1" si="20"/>
        <v>136503.80800830739</v>
      </c>
      <c r="L30" s="37">
        <f t="shared" ca="1" si="21"/>
        <v>4525693.7761210855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4387842.6716358401</v>
      </c>
      <c r="R30" s="37">
        <f t="shared" si="9"/>
        <v>0</v>
      </c>
      <c r="S30" s="37">
        <f t="shared" si="10"/>
        <v>0</v>
      </c>
      <c r="T30" s="37">
        <f t="shared" si="11"/>
        <v>10683.460597606525</v>
      </c>
      <c r="U30" s="37">
        <f t="shared" ca="1" si="12"/>
        <v>1378.5110448524549</v>
      </c>
      <c r="V30" s="37">
        <f t="shared" si="13"/>
        <v>10683.460597606525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4387842.6716358401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67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4387842.6716358401</v>
      </c>
      <c r="K31" s="37">
        <f t="shared" ca="1" si="20"/>
        <v>247035.54241309781</v>
      </c>
      <c r="L31" s="37">
        <f t="shared" ca="1" si="21"/>
        <v>4634878.2140489379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4493580.8319515614</v>
      </c>
      <c r="R31" s="37">
        <f t="shared" si="9"/>
        <v>0</v>
      </c>
      <c r="S31" s="37">
        <f t="shared" si="10"/>
        <v>0</v>
      </c>
      <c r="T31" s="37">
        <f t="shared" si="11"/>
        <v>10950.547112546687</v>
      </c>
      <c r="U31" s="37">
        <f t="shared" ca="1" si="12"/>
        <v>1412.9738209737661</v>
      </c>
      <c r="V31" s="37">
        <f t="shared" si="13"/>
        <v>10950.547112546687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4493580.8319515614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68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4493580.8319515614</v>
      </c>
      <c r="K32" s="37">
        <f t="shared" ca="1" si="20"/>
        <v>122225.39862908247</v>
      </c>
      <c r="L32" s="37">
        <f t="shared" ca="1" si="21"/>
        <v>4615806.2305806438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4470976.4139308324</v>
      </c>
      <c r="R32" s="37">
        <f t="shared" si="9"/>
        <v>0</v>
      </c>
      <c r="S32" s="37">
        <f t="shared" si="10"/>
        <v>0</v>
      </c>
      <c r="T32" s="37">
        <f t="shared" si="11"/>
        <v>11224.310790360356</v>
      </c>
      <c r="U32" s="37">
        <f t="shared" ca="1" si="12"/>
        <v>1448.2981664981105</v>
      </c>
      <c r="V32" s="37">
        <f t="shared" si="13"/>
        <v>11224.310790360356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4470976.4139308324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69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4470976.4139308324</v>
      </c>
      <c r="K33" s="37">
        <f t="shared" ca="1" si="20"/>
        <v>736816.91301580123</v>
      </c>
      <c r="L33" s="37">
        <f t="shared" ca="1" si="21"/>
        <v>5207793.3269466339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5059342.7648805771</v>
      </c>
      <c r="R33" s="37">
        <f t="shared" si="9"/>
        <v>0</v>
      </c>
      <c r="S33" s="37">
        <f t="shared" si="10"/>
        <v>0</v>
      </c>
      <c r="T33" s="37">
        <f t="shared" si="11"/>
        <v>11504.918560119364</v>
      </c>
      <c r="U33" s="37">
        <f t="shared" ca="1" si="12"/>
        <v>1484.5056206605632</v>
      </c>
      <c r="V33" s="37">
        <f t="shared" si="13"/>
        <v>11504.918560119364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5059342.7648805771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70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5059342.7648805771</v>
      </c>
      <c r="K34" s="37">
        <f t="shared" ca="1" si="20"/>
        <v>-341505.63662943896</v>
      </c>
      <c r="L34" s="37">
        <f t="shared" ca="1" si="21"/>
        <v>4717837.1282511381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4565675.3021334307</v>
      </c>
      <c r="R34" s="37">
        <f t="shared" si="9"/>
        <v>0</v>
      </c>
      <c r="S34" s="37">
        <f t="shared" si="10"/>
        <v>0</v>
      </c>
      <c r="T34" s="37">
        <f t="shared" si="11"/>
        <v>11792.541524122347</v>
      </c>
      <c r="U34" s="37">
        <f t="shared" ca="1" si="12"/>
        <v>1521.6182611770771</v>
      </c>
      <c r="V34" s="37">
        <f t="shared" si="13"/>
        <v>11792.541524122347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4565675.3021334307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71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4565675.3021334307</v>
      </c>
      <c r="K35" s="37">
        <f t="shared" ca="1" si="20"/>
        <v>606321.68012331962</v>
      </c>
      <c r="L35" s="37">
        <f t="shared" ca="1" si="21"/>
        <v>5171996.9822567506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5016031.1104861004</v>
      </c>
      <c r="R35" s="37">
        <f t="shared" si="9"/>
        <v>0</v>
      </c>
      <c r="S35" s="37">
        <f t="shared" si="10"/>
        <v>0</v>
      </c>
      <c r="T35" s="37">
        <f t="shared" si="11"/>
        <v>12087.355062225406</v>
      </c>
      <c r="U35" s="37">
        <f t="shared" ca="1" si="12"/>
        <v>1559.6587177065039</v>
      </c>
      <c r="V35" s="37">
        <f t="shared" si="13"/>
        <v>12087.355062225406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5016031.1104861004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72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5016031.1104861004</v>
      </c>
      <c r="K36" s="37">
        <f t="shared" ca="1" si="20"/>
        <v>229734.22486026341</v>
      </c>
      <c r="L36" s="37">
        <f t="shared" ca="1" si="21"/>
        <v>5245765.3353463635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5085900.3167814473</v>
      </c>
      <c r="R36" s="37">
        <f t="shared" si="9"/>
        <v>0</v>
      </c>
      <c r="S36" s="37">
        <f t="shared" si="10"/>
        <v>0</v>
      </c>
      <c r="T36" s="37">
        <f t="shared" si="11"/>
        <v>12389.538938781041</v>
      </c>
      <c r="U36" s="37">
        <f t="shared" ca="1" si="12"/>
        <v>1598.6501856491666</v>
      </c>
      <c r="V36" s="37">
        <f t="shared" si="13"/>
        <v>12389.538938781041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5085900.3167814473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73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5085900.3167814473</v>
      </c>
      <c r="K37" s="37">
        <f t="shared" ca="1" si="20"/>
        <v>459765.38863704278</v>
      </c>
      <c r="L37" s="37">
        <f t="shared" ca="1" si="21"/>
        <v>5545665.7054184899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5381804.06138945</v>
      </c>
      <c r="R37" s="37">
        <f t="shared" si="9"/>
        <v>0</v>
      </c>
      <c r="S37" s="37">
        <f t="shared" si="10"/>
        <v>0</v>
      </c>
      <c r="T37" s="37">
        <f t="shared" si="11"/>
        <v>12699.277412250565</v>
      </c>
      <c r="U37" s="37">
        <f t="shared" ca="1" si="12"/>
        <v>1638.6164402903955</v>
      </c>
      <c r="V37" s="37">
        <f t="shared" si="13"/>
        <v>12699.277412250565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5381804.06138945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74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5381804.06138945</v>
      </c>
      <c r="K38" s="37">
        <f t="shared" ca="1" si="20"/>
        <v>364886.31536220468</v>
      </c>
      <c r="L38" s="37">
        <f t="shared" ca="1" si="21"/>
        <v>5746690.3767516548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5578732.1916218894</v>
      </c>
      <c r="R38" s="37">
        <f t="shared" si="9"/>
        <v>0</v>
      </c>
      <c r="S38" s="37">
        <f t="shared" si="10"/>
        <v>0</v>
      </c>
      <c r="T38" s="37">
        <f t="shared" si="11"/>
        <v>13016.759347556828</v>
      </c>
      <c r="U38" s="37">
        <f t="shared" ca="1" si="12"/>
        <v>1679.5818512976552</v>
      </c>
      <c r="V38" s="37">
        <f t="shared" si="13"/>
        <v>13016.759347556828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5578732.1916218894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75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5578732.1916218894</v>
      </c>
      <c r="K39" s="37">
        <f t="shared" ca="1" si="20"/>
        <v>297346.42581344669</v>
      </c>
      <c r="L39" s="37">
        <f t="shared" ca="1" si="21"/>
        <v>5876078.6174353361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5703921.4776773266</v>
      </c>
      <c r="R39" s="37">
        <f t="shared" si="9"/>
        <v>0</v>
      </c>
      <c r="S39" s="37">
        <f t="shared" si="10"/>
        <v>0</v>
      </c>
      <c r="T39" s="37">
        <f t="shared" si="11"/>
        <v>13342.178331245748</v>
      </c>
      <c r="U39" s="37">
        <f t="shared" ca="1" si="12"/>
        <v>1721.5713975800966</v>
      </c>
      <c r="V39" s="37">
        <f t="shared" si="13"/>
        <v>13342.178331245748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5703921.4776773266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76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5703921.4776773266</v>
      </c>
      <c r="K40" s="37">
        <f t="shared" ca="1" si="20"/>
        <v>423230.97364365763</v>
      </c>
      <c r="L40" s="37">
        <f t="shared" ca="1" si="21"/>
        <v>6127152.4513209844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5950691.3830690244</v>
      </c>
      <c r="R40" s="37">
        <f t="shared" si="9"/>
        <v>0</v>
      </c>
      <c r="S40" s="37">
        <f t="shared" si="10"/>
        <v>0</v>
      </c>
      <c r="T40" s="37">
        <f t="shared" si="11"/>
        <v>13675.732789526894</v>
      </c>
      <c r="U40" s="37">
        <f t="shared" ca="1" si="12"/>
        <v>1764.6106825195991</v>
      </c>
      <c r="V40" s="37">
        <f t="shared" si="13"/>
        <v>13675.732789526894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5950691.3830690244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77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5950691.3830690244</v>
      </c>
      <c r="K41" s="37">
        <f t="shared" ca="1" si="20"/>
        <v>386794.93989948661</v>
      </c>
      <c r="L41" s="37">
        <f t="shared" ca="1" si="21"/>
        <v>6337486.3229685109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6156613.7280102521</v>
      </c>
      <c r="R41" s="37">
        <f t="shared" si="9"/>
        <v>0</v>
      </c>
      <c r="S41" s="37">
        <f t="shared" si="10"/>
        <v>0</v>
      </c>
      <c r="T41" s="37">
        <f t="shared" si="11"/>
        <v>14017.626109265064</v>
      </c>
      <c r="U41" s="37">
        <f t="shared" ca="1" si="12"/>
        <v>1808.725949582589</v>
      </c>
      <c r="V41" s="37">
        <f t="shared" si="13"/>
        <v>14017.626109265064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6156613.7280102521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78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6156613.7280102521</v>
      </c>
      <c r="K42" s="37">
        <f t="shared" ca="1" si="20"/>
        <v>-215481.48048035885</v>
      </c>
      <c r="L42" s="37">
        <f t="shared" ca="1" si="21"/>
        <v>5941132.2475298932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5755737.8376976782</v>
      </c>
      <c r="R42" s="37">
        <f t="shared" si="9"/>
        <v>0</v>
      </c>
      <c r="S42" s="37">
        <f t="shared" si="10"/>
        <v>0</v>
      </c>
      <c r="T42" s="37">
        <f t="shared" si="11"/>
        <v>14368.066761996688</v>
      </c>
      <c r="U42" s="37">
        <f t="shared" ca="1" si="12"/>
        <v>1853.9440983221534</v>
      </c>
      <c r="V42" s="37">
        <f t="shared" si="13"/>
        <v>14368.066761996688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5755737.8376976782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79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5755737.8376976782</v>
      </c>
      <c r="K43" s="37">
        <f t="shared" ca="1" si="20"/>
        <v>460459.02701581427</v>
      </c>
      <c r="L43" s="37">
        <f t="shared" ca="1" si="21"/>
        <v>6216196.8647134928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6026167.5946354717</v>
      </c>
      <c r="R43" s="37">
        <f t="shared" si="9"/>
        <v>0</v>
      </c>
      <c r="S43" s="37">
        <f t="shared" si="10"/>
        <v>0</v>
      </c>
      <c r="T43" s="37">
        <f t="shared" si="11"/>
        <v>14727.268431046605</v>
      </c>
      <c r="U43" s="37">
        <f t="shared" ca="1" si="12"/>
        <v>1900.292700780207</v>
      </c>
      <c r="V43" s="37">
        <f t="shared" si="13"/>
        <v>14727.268431046605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6026167.5946354717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80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6026167.5946354717</v>
      </c>
      <c r="K44" s="37">
        <f t="shared" ca="1" si="20"/>
        <v>326618.28362924256</v>
      </c>
      <c r="L44" s="37">
        <f t="shared" ca="1" si="21"/>
        <v>6352785.878264714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6158005.8764347425</v>
      </c>
      <c r="R44" s="37">
        <f t="shared" si="9"/>
        <v>0</v>
      </c>
      <c r="S44" s="37">
        <f t="shared" si="10"/>
        <v>0</v>
      </c>
      <c r="T44" s="37">
        <f t="shared" si="11"/>
        <v>15095.45014182277</v>
      </c>
      <c r="U44" s="37">
        <f t="shared" ca="1" si="12"/>
        <v>1947.8000182997121</v>
      </c>
      <c r="V44" s="37">
        <f t="shared" si="13"/>
        <v>15095.45014182277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6158005.8764347425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81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6158005.8764347425</v>
      </c>
      <c r="K45" s="37">
        <f t="shared" ca="1" si="20"/>
        <v>487098.26482598815</v>
      </c>
      <c r="L45" s="37">
        <f t="shared" ca="1" si="21"/>
        <v>6645104.141260731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6445454.6393850101</v>
      </c>
      <c r="R45" s="37">
        <f t="shared" si="9"/>
        <v>0</v>
      </c>
      <c r="S45" s="37">
        <f t="shared" si="10"/>
        <v>0</v>
      </c>
      <c r="T45" s="37">
        <f t="shared" si="11"/>
        <v>15472.836395368337</v>
      </c>
      <c r="U45" s="37">
        <f t="shared" ca="1" si="12"/>
        <v>1996.4950187572049</v>
      </c>
      <c r="V45" s="37">
        <f t="shared" si="13"/>
        <v>15472.836395368337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6445454.6393850101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82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6445454.6393850101</v>
      </c>
      <c r="K46" s="37">
        <f t="shared" ca="1" si="20"/>
        <v>242993.63990481486</v>
      </c>
      <c r="L46" s="37">
        <f t="shared" ca="1" si="21"/>
        <v>6688448.2792898249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6483807.5398672111</v>
      </c>
      <c r="R46" s="37">
        <f t="shared" si="9"/>
        <v>0</v>
      </c>
      <c r="S46" s="37">
        <f t="shared" si="10"/>
        <v>0</v>
      </c>
      <c r="T46" s="37">
        <f t="shared" si="11"/>
        <v>15859.657305252547</v>
      </c>
      <c r="U46" s="37">
        <f t="shared" ca="1" si="12"/>
        <v>2046.4073942261352</v>
      </c>
      <c r="V46" s="37">
        <f t="shared" si="13"/>
        <v>15859.657305252547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6483807.5398672111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>
        <f t="shared" si="3"/>
        <v>83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6483807.5398672111</v>
      </c>
      <c r="K47" s="37">
        <f t="shared" ca="1" si="20"/>
        <v>595861.91291379672</v>
      </c>
      <c r="L47" s="37">
        <f t="shared" ca="1" si="21"/>
        <v>7079669.4527810076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209756.75790817881</v>
      </c>
      <c r="P47" s="37">
        <f t="shared" si="7"/>
        <v>209756.75790817881</v>
      </c>
      <c r="Q47" s="37">
        <f t="shared" ca="1" si="8"/>
        <v>6869912.6948728291</v>
      </c>
      <c r="R47" s="37">
        <f t="shared" si="9"/>
        <v>0</v>
      </c>
      <c r="S47" s="37">
        <f t="shared" si="10"/>
        <v>0</v>
      </c>
      <c r="T47" s="37">
        <f t="shared" si="11"/>
        <v>16256.148737883857</v>
      </c>
      <c r="U47" s="37">
        <f t="shared" ca="1" si="12"/>
        <v>2097.5675790817882</v>
      </c>
      <c r="V47" s="37">
        <f t="shared" si="13"/>
        <v>16256.148737883857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6869912.6948728291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>
        <f t="shared" si="3"/>
        <v>84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6869912.6948728291</v>
      </c>
      <c r="K48" s="37">
        <f t="shared" ca="1" si="20"/>
        <v>231516.05781721434</v>
      </c>
      <c r="L48" s="37">
        <f t="shared" ca="1" si="21"/>
        <v>7101428.7526900433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215000.67685588333</v>
      </c>
      <c r="P48" s="37">
        <f t="shared" si="7"/>
        <v>215000.67685588333</v>
      </c>
      <c r="Q48" s="37">
        <f t="shared" ca="1" si="8"/>
        <v>6886428.0758341597</v>
      </c>
      <c r="R48" s="37">
        <f t="shared" si="9"/>
        <v>0</v>
      </c>
      <c r="S48" s="37">
        <f t="shared" si="10"/>
        <v>0</v>
      </c>
      <c r="T48" s="37">
        <f t="shared" si="11"/>
        <v>16662.552456330959</v>
      </c>
      <c r="U48" s="37">
        <f t="shared" ca="1" si="12"/>
        <v>2150.0067685588333</v>
      </c>
      <c r="V48" s="37">
        <f t="shared" si="13"/>
        <v>16662.552456330959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6886428.0758341597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>
        <f t="shared" si="3"/>
        <v>85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6886428.0758341597</v>
      </c>
      <c r="K49" s="37">
        <f t="shared" ca="1" si="20"/>
        <v>309889.26341253717</v>
      </c>
      <c r="L49" s="37">
        <f t="shared" ca="1" si="21"/>
        <v>7196317.3392466968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220375.69377728036</v>
      </c>
      <c r="P49" s="37">
        <f t="shared" si="7"/>
        <v>220375.69377728036</v>
      </c>
      <c r="Q49" s="37">
        <f t="shared" ca="1" si="8"/>
        <v>6975941.6454694169</v>
      </c>
      <c r="R49" s="37">
        <f t="shared" si="9"/>
        <v>0</v>
      </c>
      <c r="S49" s="37">
        <f t="shared" si="10"/>
        <v>0</v>
      </c>
      <c r="T49" s="37">
        <f t="shared" si="11"/>
        <v>17079.116267739228</v>
      </c>
      <c r="U49" s="37">
        <f t="shared" ca="1" si="12"/>
        <v>2203.7569377728037</v>
      </c>
      <c r="V49" s="37">
        <f t="shared" si="13"/>
        <v>17079.116267739228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6975941.6454694169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>
        <f t="shared" si="3"/>
        <v>86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6975941.6454694169</v>
      </c>
      <c r="K50" s="37">
        <f t="shared" ca="1" si="20"/>
        <v>767353.58100163587</v>
      </c>
      <c r="L50" s="37">
        <f t="shared" ca="1" si="21"/>
        <v>7743295.2264710525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225885.08612171237</v>
      </c>
      <c r="P50" s="37">
        <f t="shared" si="7"/>
        <v>225885.08612171237</v>
      </c>
      <c r="Q50" s="37">
        <f t="shared" ca="1" si="8"/>
        <v>7517410.1403493397</v>
      </c>
      <c r="R50" s="37">
        <f t="shared" si="9"/>
        <v>0</v>
      </c>
      <c r="S50" s="37">
        <f t="shared" si="10"/>
        <v>0</v>
      </c>
      <c r="T50" s="37">
        <f t="shared" si="11"/>
        <v>17506.094174432706</v>
      </c>
      <c r="U50" s="37">
        <f t="shared" ca="1" si="12"/>
        <v>2258.8508612171236</v>
      </c>
      <c r="V50" s="37">
        <f t="shared" si="13"/>
        <v>17506.094174432706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7517410.1403493397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>
        <f t="shared" si="3"/>
        <v>87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7517410.1403493397</v>
      </c>
      <c r="K51" s="37">
        <f t="shared" ca="1" si="20"/>
        <v>657773.3872805672</v>
      </c>
      <c r="L51" s="37">
        <f t="shared" ca="1" si="21"/>
        <v>8175183.5276299072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231532.21327475517</v>
      </c>
      <c r="P51" s="37">
        <f t="shared" si="7"/>
        <v>231532.21327475517</v>
      </c>
      <c r="Q51" s="37">
        <f t="shared" ca="1" si="8"/>
        <v>7943651.3143551517</v>
      </c>
      <c r="R51" s="37">
        <f t="shared" si="9"/>
        <v>0</v>
      </c>
      <c r="S51" s="37">
        <f t="shared" si="10"/>
        <v>0</v>
      </c>
      <c r="T51" s="37">
        <f t="shared" si="11"/>
        <v>17943.746528793527</v>
      </c>
      <c r="U51" s="37">
        <f t="shared" ca="1" si="12"/>
        <v>2315.3221327475517</v>
      </c>
      <c r="V51" s="37">
        <f t="shared" si="13"/>
        <v>17943.746528793527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7943651.3143551517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>
        <f t="shared" si="3"/>
        <v>88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7943651.3143551517</v>
      </c>
      <c r="K52" s="37">
        <f t="shared" ca="1" si="20"/>
        <v>-370968.51638038555</v>
      </c>
      <c r="L52" s="37">
        <f t="shared" ca="1" si="21"/>
        <v>7572682.7979747662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237320.51860662401</v>
      </c>
      <c r="P52" s="37">
        <f t="shared" si="7"/>
        <v>237320.51860662401</v>
      </c>
      <c r="Q52" s="37">
        <f t="shared" ca="1" si="8"/>
        <v>7335362.2793681426</v>
      </c>
      <c r="R52" s="37">
        <f t="shared" si="9"/>
        <v>0</v>
      </c>
      <c r="S52" s="37">
        <f t="shared" si="10"/>
        <v>0</v>
      </c>
      <c r="T52" s="37">
        <f t="shared" si="11"/>
        <v>18392.340192013362</v>
      </c>
      <c r="U52" s="37">
        <f t="shared" ca="1" si="12"/>
        <v>2373.20518606624</v>
      </c>
      <c r="V52" s="37">
        <f t="shared" si="13"/>
        <v>18392.340192013362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7335362.2793681426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>
        <f t="shared" si="3"/>
        <v>89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7335362.2793681426</v>
      </c>
      <c r="K53" s="37">
        <f t="shared" ca="1" si="20"/>
        <v>-519343.64937926451</v>
      </c>
      <c r="L53" s="37">
        <f t="shared" ca="1" si="21"/>
        <v>6816018.629988878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243253.53157178964</v>
      </c>
      <c r="P53" s="37">
        <f t="shared" si="7"/>
        <v>243253.53157178964</v>
      </c>
      <c r="Q53" s="37">
        <f t="shared" ca="1" si="8"/>
        <v>6572765.0984170884</v>
      </c>
      <c r="R53" s="37">
        <f t="shared" si="9"/>
        <v>0</v>
      </c>
      <c r="S53" s="37">
        <f t="shared" si="10"/>
        <v>0</v>
      </c>
      <c r="T53" s="37">
        <f t="shared" si="11"/>
        <v>18852.148696813696</v>
      </c>
      <c r="U53" s="37">
        <f t="shared" ca="1" si="12"/>
        <v>2432.5353157178965</v>
      </c>
      <c r="V53" s="37">
        <f t="shared" si="13"/>
        <v>18852.148696813696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6572765.0984170884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>
        <f t="shared" si="3"/>
        <v>90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6572765.0984170884</v>
      </c>
      <c r="K54" s="37">
        <f t="shared" ca="1" si="20"/>
        <v>-886008.73526662355</v>
      </c>
      <c r="L54" s="37">
        <f t="shared" ca="1" si="21"/>
        <v>5686756.3631504644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249334.86986108436</v>
      </c>
      <c r="P54" s="37">
        <f t="shared" si="7"/>
        <v>249334.86986108436</v>
      </c>
      <c r="Q54" s="37">
        <f t="shared" ca="1" si="8"/>
        <v>5437421.4932893803</v>
      </c>
      <c r="R54" s="37">
        <f t="shared" si="9"/>
        <v>0</v>
      </c>
      <c r="S54" s="37">
        <f t="shared" si="10"/>
        <v>0</v>
      </c>
      <c r="T54" s="37">
        <f t="shared" si="11"/>
        <v>19323.452414234038</v>
      </c>
      <c r="U54" s="37">
        <f t="shared" ca="1" si="12"/>
        <v>2493.3486986108437</v>
      </c>
      <c r="V54" s="37">
        <f t="shared" si="13"/>
        <v>19323.452414234038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5437421.4932893803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38" priority="1" operator="lessThan">
      <formula>0</formula>
    </cfRule>
  </conditionalFormatting>
  <dataValidations count="2">
    <dataValidation type="list" allowBlank="1" showInputMessage="1" showErrorMessage="1" sqref="E2" xr:uid="{42BC6096-8532-0843-8AA3-448986CA8646}">
      <formula1>"Qualified, Non-Qualified"</formula1>
    </dataValidation>
    <dataValidation type="list" allowBlank="1" showInputMessage="1" showErrorMessage="1" sqref="E5 H2" xr:uid="{D86A19E7-17DE-8044-8FA0-A5869857AADF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6679C4-670A-DB43-9098-1E1948F50726}">
          <x14:formula1>
            <xm:f>Scenarios!A3:A100</xm:f>
          </x14:formula1>
          <xm:sqref>A14</xm:sqref>
        </x14:dataValidation>
        <x14:dataValidation type="list" allowBlank="1" showInputMessage="1" showErrorMessage="1" xr:uid="{2EF3DA79-4D30-5F41-B161-65EE1E6962BD}">
          <x14:formula1>
            <xm:f>Tables!$B$20:$B$36</xm:f>
          </x14:formula1>
          <xm:sqref>E3:E4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A664-D43E-4B46-9FA3-BAB2E53BC8D6}">
  <sheetPr codeName="Sheet33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Monthly</v>
      </c>
      <c r="J2" s="129" t="s">
        <v>70</v>
      </c>
      <c r="K2" s="57">
        <f>Tables!B3</f>
        <v>22500</v>
      </c>
      <c r="M2" s="130" t="s">
        <v>55</v>
      </c>
      <c r="N2" s="35" t="str">
        <f>E3</f>
        <v>Health Savings Account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Health Savings Account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4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3850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Monthly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</v>
      </c>
      <c r="C6" s="90"/>
      <c r="D6" s="52" t="s">
        <v>58</v>
      </c>
      <c r="E6" s="59">
        <f>VLOOKUP($A$14,Scenarios!$A:$CE,HLOOKUP(D6,Scenarios!$1:$2,2,FALSE),FALSE)</f>
        <v>2000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3850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177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Health Savings Account with Monthly / Monthly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8.2000000000000007E-3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16400</v>
      </c>
      <c r="L17" s="37">
        <f>J17+K17</f>
        <v>2016400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2016400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12000</v>
      </c>
      <c r="T17" s="37">
        <f>$N$4*(1+$B$10)^(C17-1)</f>
        <v>3850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0</v>
      </c>
      <c r="W17" s="37">
        <f>MIN(R17,T17)</f>
        <v>3850</v>
      </c>
      <c r="X17" s="37">
        <f ca="1">MIN(U17,R17-W17)</f>
        <v>1000</v>
      </c>
      <c r="Y17" s="37">
        <f>MIN(S17,V17)</f>
        <v>0</v>
      </c>
      <c r="Z17" s="37">
        <f ca="1">W17+X17+Y17</f>
        <v>4850</v>
      </c>
      <c r="AA17" s="111">
        <f ca="1">Q17+Z17</f>
        <v>2021250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-4.0000000000000002E-4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2021250</v>
      </c>
      <c r="K18" s="37">
        <f ca="1">J18*E18</f>
        <v>-808.5</v>
      </c>
      <c r="L18" s="37">
        <f ca="1">J18+K18</f>
        <v>2020441.5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2020441.5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12000</v>
      </c>
      <c r="T18" s="37">
        <f t="shared" ref="T18:T54" si="11">$N$4*(1+$B$10)^(C18-1)</f>
        <v>3946.2499999999995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0</v>
      </c>
      <c r="W18" s="37">
        <f t="shared" ref="W18:W54" si="14">MIN(R18,T18)</f>
        <v>3946.2499999999995</v>
      </c>
      <c r="X18" s="37">
        <f t="shared" ref="X18:X54" ca="1" si="15">MIN(U18,R18-W18)</f>
        <v>1025</v>
      </c>
      <c r="Y18" s="37">
        <f t="shared" ref="Y18:Y54" si="16">MIN(S18,V18)</f>
        <v>0</v>
      </c>
      <c r="Z18" s="37">
        <f t="shared" ref="Z18:Z54" ca="1" si="17">W18+X18+Y18</f>
        <v>4971.25</v>
      </c>
      <c r="AA18" s="111">
        <f t="shared" ref="AA18:AA54" ca="1" si="18">Q18+W18+X18+Y18</f>
        <v>2025412.75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-5.7000000000000002E-3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2025412.75</v>
      </c>
      <c r="K19" s="37">
        <f ca="1">J19*E19</f>
        <v>-11544.852675</v>
      </c>
      <c r="L19" s="37">
        <f ca="1">J19+K19</f>
        <v>2013867.897325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2013867.897325</v>
      </c>
      <c r="R19" s="37">
        <f t="shared" si="9"/>
        <v>24000</v>
      </c>
      <c r="S19" s="37">
        <f t="shared" si="10"/>
        <v>12000</v>
      </c>
      <c r="T19" s="37">
        <f t="shared" si="11"/>
        <v>4044.9062499999995</v>
      </c>
      <c r="U19" s="37">
        <f t="shared" ca="1" si="12"/>
        <v>1050.625</v>
      </c>
      <c r="V19" s="37">
        <f t="shared" si="13"/>
        <v>0</v>
      </c>
      <c r="W19" s="37">
        <f t="shared" si="14"/>
        <v>4044.9062499999995</v>
      </c>
      <c r="X19" s="37">
        <f t="shared" ca="1" si="15"/>
        <v>1050.625</v>
      </c>
      <c r="Y19" s="37">
        <f t="shared" si="16"/>
        <v>0</v>
      </c>
      <c r="Z19" s="37">
        <f t="shared" ca="1" si="17"/>
        <v>5095.53125</v>
      </c>
      <c r="AA19" s="111">
        <f t="shared" ca="1" si="18"/>
        <v>2018963.428575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2.1100000000000001E-2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2018963.428575</v>
      </c>
      <c r="K20" s="37">
        <f ca="1">J20*E20</f>
        <v>42600.128342932505</v>
      </c>
      <c r="L20" s="37">
        <f ca="1">J20+K20</f>
        <v>2061563.5569179326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2061563.5569179326</v>
      </c>
      <c r="R20" s="37">
        <f t="shared" si="9"/>
        <v>24000</v>
      </c>
      <c r="S20" s="37">
        <f t="shared" si="10"/>
        <v>12000</v>
      </c>
      <c r="T20" s="37">
        <f t="shared" si="11"/>
        <v>4146.0289062499996</v>
      </c>
      <c r="U20" s="37">
        <f t="shared" ca="1" si="12"/>
        <v>1076.8906249999998</v>
      </c>
      <c r="V20" s="37">
        <f t="shared" si="13"/>
        <v>0</v>
      </c>
      <c r="W20" s="37">
        <f t="shared" si="14"/>
        <v>4146.0289062499996</v>
      </c>
      <c r="X20" s="37">
        <f t="shared" ca="1" si="15"/>
        <v>1076.8906249999998</v>
      </c>
      <c r="Y20" s="37">
        <f t="shared" si="16"/>
        <v>0</v>
      </c>
      <c r="Z20" s="37">
        <f t="shared" ca="1" si="17"/>
        <v>5222.9195312499996</v>
      </c>
      <c r="AA20" s="111">
        <f t="shared" ca="1" si="18"/>
        <v>2066786.4764491825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6.0000000000000001E-3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2066786.4764491825</v>
      </c>
      <c r="K21" s="37">
        <f ca="1">J21*E21</f>
        <v>12400.718858695096</v>
      </c>
      <c r="L21" s="37">
        <f ca="1">J21+K21</f>
        <v>2079187.1953078776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1968805.9062453776</v>
      </c>
      <c r="R21" s="37">
        <f t="shared" si="9"/>
        <v>0</v>
      </c>
      <c r="S21" s="37">
        <f t="shared" si="10"/>
        <v>0</v>
      </c>
      <c r="T21" s="37">
        <f t="shared" si="11"/>
        <v>4249.6796289062495</v>
      </c>
      <c r="U21" s="37">
        <f t="shared" ca="1" si="12"/>
        <v>1103.8128906249997</v>
      </c>
      <c r="V21" s="37">
        <f t="shared" si="13"/>
        <v>4249.6796289062495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1968805.9062453776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6.3E-3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1968805.9062453776</v>
      </c>
      <c r="K22" s="37">
        <f t="shared" ref="K22:K54" ca="1" si="20">J22*E22</f>
        <v>12403.47720934588</v>
      </c>
      <c r="L22" s="37">
        <f t="shared" ref="L22:L54" ca="1" si="21">J22+K22</f>
        <v>1981209.3834547235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1868068.562165661</v>
      </c>
      <c r="R22" s="37">
        <f t="shared" si="9"/>
        <v>0</v>
      </c>
      <c r="S22" s="37">
        <f t="shared" si="10"/>
        <v>0</v>
      </c>
      <c r="T22" s="37">
        <f t="shared" si="11"/>
        <v>4355.9216196289053</v>
      </c>
      <c r="U22" s="37">
        <f t="shared" ca="1" si="12"/>
        <v>1131.4082128906246</v>
      </c>
      <c r="V22" s="37">
        <f t="shared" si="13"/>
        <v>4355.9216196289053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1868068.562165661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1.55E-2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1868068.562165661</v>
      </c>
      <c r="K23" s="37">
        <f t="shared" ca="1" si="20"/>
        <v>28955.062713567746</v>
      </c>
      <c r="L23" s="37">
        <f t="shared" ca="1" si="21"/>
        <v>1897023.6248792286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1781054.2830579397</v>
      </c>
      <c r="R23" s="37">
        <f t="shared" si="9"/>
        <v>0</v>
      </c>
      <c r="S23" s="37">
        <f t="shared" si="10"/>
        <v>0</v>
      </c>
      <c r="T23" s="37">
        <f t="shared" si="11"/>
        <v>4464.8196601196269</v>
      </c>
      <c r="U23" s="37">
        <f t="shared" ca="1" si="12"/>
        <v>1159.6934182128903</v>
      </c>
      <c r="V23" s="37">
        <f t="shared" si="13"/>
        <v>4464.8196601196269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1781054.2830579397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-6.7000000000000002E-3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1781054.2830579397</v>
      </c>
      <c r="K24" s="37">
        <f t="shared" ca="1" si="20"/>
        <v>-11933.063696488196</v>
      </c>
      <c r="L24" s="37">
        <f t="shared" ca="1" si="21"/>
        <v>1769121.2193614515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1650252.6439946303</v>
      </c>
      <c r="R24" s="37">
        <f t="shared" si="9"/>
        <v>0</v>
      </c>
      <c r="S24" s="37">
        <f t="shared" si="10"/>
        <v>0</v>
      </c>
      <c r="T24" s="37">
        <f t="shared" si="11"/>
        <v>4576.440151622618</v>
      </c>
      <c r="U24" s="37">
        <f t="shared" ca="1" si="12"/>
        <v>1188.6857536682126</v>
      </c>
      <c r="V24" s="37">
        <f t="shared" si="13"/>
        <v>4576.440151622618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1650252.6439946303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-7.4999999999999997E-3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1650252.6439946303</v>
      </c>
      <c r="K25" s="37">
        <f t="shared" ca="1" si="20"/>
        <v>-12376.894829959727</v>
      </c>
      <c r="L25" s="37">
        <f t="shared" ca="1" si="21"/>
        <v>1637875.7491646705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1516035.4594136786</v>
      </c>
      <c r="R25" s="37">
        <f t="shared" si="9"/>
        <v>0</v>
      </c>
      <c r="S25" s="37">
        <f t="shared" si="10"/>
        <v>0</v>
      </c>
      <c r="T25" s="37">
        <f t="shared" si="11"/>
        <v>4690.8511554131828</v>
      </c>
      <c r="U25" s="37">
        <f t="shared" ca="1" si="12"/>
        <v>1218.4028975099177</v>
      </c>
      <c r="V25" s="37">
        <f t="shared" si="13"/>
        <v>4690.8511554131828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1516035.4594136786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2.8E-3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1516035.4594136786</v>
      </c>
      <c r="K26" s="37">
        <f t="shared" ca="1" si="20"/>
        <v>4244.8992863582998</v>
      </c>
      <c r="L26" s="37">
        <f t="shared" ca="1" si="21"/>
        <v>1520280.358700037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1395394.0617052705</v>
      </c>
      <c r="R26" s="37">
        <f t="shared" si="9"/>
        <v>0</v>
      </c>
      <c r="S26" s="37">
        <f t="shared" si="10"/>
        <v>0</v>
      </c>
      <c r="T26" s="37">
        <f t="shared" si="11"/>
        <v>4808.1224342985115</v>
      </c>
      <c r="U26" s="37">
        <f t="shared" ca="1" si="12"/>
        <v>1248.8629699476655</v>
      </c>
      <c r="V26" s="37">
        <f t="shared" si="13"/>
        <v>4808.1224342985115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1395394.0617052705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1.14E-2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1395394.0617052705</v>
      </c>
      <c r="K27" s="37">
        <f t="shared" ca="1" si="20"/>
        <v>15907.492303440085</v>
      </c>
      <c r="L27" s="37">
        <f t="shared" ca="1" si="21"/>
        <v>1411301.5540087107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1283293.099589075</v>
      </c>
      <c r="R27" s="37">
        <f t="shared" si="9"/>
        <v>0</v>
      </c>
      <c r="S27" s="37">
        <f t="shared" si="10"/>
        <v>0</v>
      </c>
      <c r="T27" s="37">
        <f t="shared" si="11"/>
        <v>4928.3254951559747</v>
      </c>
      <c r="U27" s="37">
        <f t="shared" ca="1" si="12"/>
        <v>1280.084544196357</v>
      </c>
      <c r="V27" s="37">
        <f t="shared" si="13"/>
        <v>4928.3254951559747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1283293.099589075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3.0000000000000001E-3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1283293.099589075</v>
      </c>
      <c r="K28" s="37">
        <f t="shared" ca="1" si="20"/>
        <v>3849.879298767225</v>
      </c>
      <c r="L28" s="37">
        <f t="shared" ca="1" si="21"/>
        <v>1287142.9788878423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1155934.3131077157</v>
      </c>
      <c r="R28" s="37">
        <f t="shared" si="9"/>
        <v>0</v>
      </c>
      <c r="S28" s="37">
        <f t="shared" si="10"/>
        <v>0</v>
      </c>
      <c r="T28" s="37">
        <f t="shared" si="11"/>
        <v>5051.5336325348744</v>
      </c>
      <c r="U28" s="37">
        <f t="shared" ca="1" si="12"/>
        <v>1312.086657801266</v>
      </c>
      <c r="V28" s="37">
        <f t="shared" si="13"/>
        <v>5051.5336325348744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1155934.3131077157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1E-4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1155934.3131077157</v>
      </c>
      <c r="K29" s="37">
        <f t="shared" ca="1" si="20"/>
        <v>115.59343131077158</v>
      </c>
      <c r="L29" s="37">
        <f t="shared" ca="1" si="21"/>
        <v>1156049.9065390264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1021561.0241143967</v>
      </c>
      <c r="R29" s="37">
        <f t="shared" si="9"/>
        <v>0</v>
      </c>
      <c r="S29" s="37">
        <f t="shared" si="10"/>
        <v>0</v>
      </c>
      <c r="T29" s="37">
        <f t="shared" si="11"/>
        <v>5177.8219733482456</v>
      </c>
      <c r="U29" s="37">
        <f t="shared" ca="1" si="12"/>
        <v>1344.8888242462974</v>
      </c>
      <c r="V29" s="37">
        <f t="shared" si="13"/>
        <v>5177.8219733482456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1021561.0241143967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-3.8E-3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1021561.0241143967</v>
      </c>
      <c r="K30" s="37">
        <f t="shared" ca="1" si="20"/>
        <v>-3881.9318916347074</v>
      </c>
      <c r="L30" s="37">
        <f t="shared" ca="1" si="21"/>
        <v>1017679.0922227619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879827.98773751641</v>
      </c>
      <c r="R30" s="37">
        <f t="shared" si="9"/>
        <v>0</v>
      </c>
      <c r="S30" s="37">
        <f t="shared" si="10"/>
        <v>0</v>
      </c>
      <c r="T30" s="37">
        <f t="shared" si="11"/>
        <v>5307.267522681951</v>
      </c>
      <c r="U30" s="37">
        <f t="shared" ca="1" si="12"/>
        <v>1378.5110448524549</v>
      </c>
      <c r="V30" s="37">
        <f t="shared" si="13"/>
        <v>5307.267522681951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879827.98773751641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1.2999999999999999E-3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879827.98773751641</v>
      </c>
      <c r="K31" s="37">
        <f t="shared" ca="1" si="20"/>
        <v>1143.7763840587713</v>
      </c>
      <c r="L31" s="37">
        <f t="shared" ca="1" si="21"/>
        <v>880971.76412157516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739674.38202419854</v>
      </c>
      <c r="R31" s="37">
        <f t="shared" si="9"/>
        <v>0</v>
      </c>
      <c r="S31" s="37">
        <f t="shared" si="10"/>
        <v>0</v>
      </c>
      <c r="T31" s="37">
        <f t="shared" si="11"/>
        <v>5439.9492107489996</v>
      </c>
      <c r="U31" s="37">
        <f t="shared" ca="1" si="12"/>
        <v>1412.9738209737661</v>
      </c>
      <c r="V31" s="37">
        <f t="shared" si="13"/>
        <v>5439.9492107489996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739674.38202419854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1.9199999999999998E-2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739674.38202419854</v>
      </c>
      <c r="K32" s="37">
        <f t="shared" ca="1" si="20"/>
        <v>14201.748134864611</v>
      </c>
      <c r="L32" s="37">
        <f t="shared" ca="1" si="21"/>
        <v>753876.13015906315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609046.31350925216</v>
      </c>
      <c r="R32" s="37">
        <f t="shared" si="9"/>
        <v>0</v>
      </c>
      <c r="S32" s="37">
        <f t="shared" si="10"/>
        <v>0</v>
      </c>
      <c r="T32" s="37">
        <f t="shared" si="11"/>
        <v>5575.9479410177255</v>
      </c>
      <c r="U32" s="37">
        <f t="shared" ca="1" si="12"/>
        <v>1448.2981664981105</v>
      </c>
      <c r="V32" s="37">
        <f t="shared" si="13"/>
        <v>5575.9479410177255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609046.31350925216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2.29E-2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609046.31350925216</v>
      </c>
      <c r="K33" s="37">
        <f t="shared" ca="1" si="20"/>
        <v>13947.160579361875</v>
      </c>
      <c r="L33" s="37">
        <f t="shared" ca="1" si="21"/>
        <v>622993.47408861399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474542.91202255769</v>
      </c>
      <c r="R33" s="37">
        <f t="shared" si="9"/>
        <v>0</v>
      </c>
      <c r="S33" s="37">
        <f t="shared" si="10"/>
        <v>0</v>
      </c>
      <c r="T33" s="37">
        <f t="shared" si="11"/>
        <v>5715.3466395431678</v>
      </c>
      <c r="U33" s="37">
        <f t="shared" ca="1" si="12"/>
        <v>1484.5056206605632</v>
      </c>
      <c r="V33" s="37">
        <f t="shared" si="13"/>
        <v>5715.3466395431678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474542.91202255769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-2.35E-2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474542.91202255769</v>
      </c>
      <c r="K34" s="37">
        <f t="shared" ca="1" si="20"/>
        <v>-11151.758432530105</v>
      </c>
      <c r="L34" s="37">
        <f t="shared" ca="1" si="21"/>
        <v>463391.15359002759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311229.32747231988</v>
      </c>
      <c r="R34" s="37">
        <f t="shared" si="9"/>
        <v>0</v>
      </c>
      <c r="S34" s="37">
        <f t="shared" si="10"/>
        <v>0</v>
      </c>
      <c r="T34" s="37">
        <f t="shared" si="11"/>
        <v>5858.2303055317461</v>
      </c>
      <c r="U34" s="37">
        <f t="shared" ca="1" si="12"/>
        <v>1521.6182611770771</v>
      </c>
      <c r="V34" s="37">
        <f t="shared" si="13"/>
        <v>5858.2303055317461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311229.32747231988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1.6500000000000001E-2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311229.32747231988</v>
      </c>
      <c r="K35" s="37">
        <f t="shared" ca="1" si="20"/>
        <v>5135.2839032932779</v>
      </c>
      <c r="L35" s="37">
        <f t="shared" ca="1" si="21"/>
        <v>316364.61137561314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160398.73960496273</v>
      </c>
      <c r="R35" s="37">
        <f t="shared" si="9"/>
        <v>0</v>
      </c>
      <c r="S35" s="37">
        <f t="shared" si="10"/>
        <v>0</v>
      </c>
      <c r="T35" s="37">
        <f t="shared" si="11"/>
        <v>6004.6860631700401</v>
      </c>
      <c r="U35" s="37">
        <f t="shared" ca="1" si="12"/>
        <v>1559.6587177065039</v>
      </c>
      <c r="V35" s="37">
        <f t="shared" si="13"/>
        <v>6004.6860631700401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160398.73960496273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-8.0000000000000004E-4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160398.73960496273</v>
      </c>
      <c r="K36" s="37">
        <f t="shared" ca="1" si="20"/>
        <v>-128.31899168397018</v>
      </c>
      <c r="L36" s="37">
        <f t="shared" ca="1" si="21"/>
        <v>160270.42061327875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405.40204836209887</v>
      </c>
      <c r="R36" s="37">
        <f t="shared" si="9"/>
        <v>0</v>
      </c>
      <c r="S36" s="37">
        <f t="shared" si="10"/>
        <v>0</v>
      </c>
      <c r="T36" s="37">
        <f t="shared" si="11"/>
        <v>6154.8032147492913</v>
      </c>
      <c r="U36" s="37">
        <f t="shared" ca="1" si="12"/>
        <v>1598.6501856491666</v>
      </c>
      <c r="V36" s="37">
        <f t="shared" si="13"/>
        <v>6154.8032147492913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405.40204836209887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8.0999999999999996E-3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405.40204836209887</v>
      </c>
      <c r="K37" s="37">
        <f t="shared" ca="1" si="20"/>
        <v>3.2837565917330007</v>
      </c>
      <c r="L37" s="37">
        <f t="shared" ca="1" si="21"/>
        <v>408.68580495383185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0</v>
      </c>
      <c r="R37" s="37">
        <f t="shared" si="9"/>
        <v>0</v>
      </c>
      <c r="S37" s="37">
        <f t="shared" si="10"/>
        <v>0</v>
      </c>
      <c r="T37" s="37">
        <f t="shared" si="11"/>
        <v>6308.6732951180229</v>
      </c>
      <c r="U37" s="37">
        <f t="shared" ca="1" si="12"/>
        <v>1638.6164402903955</v>
      </c>
      <c r="V37" s="37">
        <f t="shared" si="13"/>
        <v>6308.6732951180229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0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3.5999999999999999E-3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0</v>
      </c>
      <c r="K38" s="37">
        <f t="shared" ca="1" si="20"/>
        <v>0</v>
      </c>
      <c r="L38" s="37">
        <f t="shared" ca="1" si="21"/>
        <v>0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0</v>
      </c>
      <c r="R38" s="37">
        <f t="shared" si="9"/>
        <v>0</v>
      </c>
      <c r="S38" s="37">
        <f t="shared" si="10"/>
        <v>0</v>
      </c>
      <c r="T38" s="37">
        <f t="shared" si="11"/>
        <v>6466.3901274959726</v>
      </c>
      <c r="U38" s="37">
        <f t="shared" ca="1" si="12"/>
        <v>1679.5818512976552</v>
      </c>
      <c r="V38" s="37">
        <f t="shared" si="13"/>
        <v>6466.3901274959726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0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6.9999999999999999E-4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0</v>
      </c>
      <c r="K39" s="37">
        <f t="shared" ca="1" si="20"/>
        <v>0</v>
      </c>
      <c r="L39" s="37">
        <f t="shared" ca="1" si="21"/>
        <v>0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0</v>
      </c>
      <c r="R39" s="37">
        <f t="shared" si="9"/>
        <v>0</v>
      </c>
      <c r="S39" s="37">
        <f t="shared" si="10"/>
        <v>0</v>
      </c>
      <c r="T39" s="37">
        <f t="shared" si="11"/>
        <v>6628.0498806833721</v>
      </c>
      <c r="U39" s="37">
        <f t="shared" ca="1" si="12"/>
        <v>1721.5713975800966</v>
      </c>
      <c r="V39" s="37">
        <f t="shared" si="13"/>
        <v>6628.0498806833721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0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-1.5599999999999999E-2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0</v>
      </c>
      <c r="K40" s="37">
        <f t="shared" ca="1" si="20"/>
        <v>0</v>
      </c>
      <c r="L40" s="37">
        <f t="shared" ca="1" si="21"/>
        <v>0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0</v>
      </c>
      <c r="R40" s="37">
        <f t="shared" si="9"/>
        <v>0</v>
      </c>
      <c r="S40" s="37">
        <f t="shared" si="10"/>
        <v>0</v>
      </c>
      <c r="T40" s="37">
        <f t="shared" si="11"/>
        <v>6793.751127700456</v>
      </c>
      <c r="U40" s="37">
        <f t="shared" ca="1" si="12"/>
        <v>1764.6106825195991</v>
      </c>
      <c r="V40" s="37">
        <f t="shared" si="13"/>
        <v>6793.751127700456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0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4.8999999999999998E-3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0</v>
      </c>
      <c r="K41" s="37">
        <f t="shared" ca="1" si="20"/>
        <v>0</v>
      </c>
      <c r="L41" s="37">
        <f t="shared" ca="1" si="21"/>
        <v>0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0</v>
      </c>
      <c r="R41" s="37">
        <f t="shared" si="9"/>
        <v>0</v>
      </c>
      <c r="S41" s="37">
        <f t="shared" si="10"/>
        <v>0</v>
      </c>
      <c r="T41" s="37">
        <f t="shared" si="11"/>
        <v>6963.5949058929673</v>
      </c>
      <c r="U41" s="37">
        <f t="shared" ca="1" si="12"/>
        <v>1808.725949582589</v>
      </c>
      <c r="V41" s="37">
        <f t="shared" si="13"/>
        <v>6963.5949058929673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0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-1.0999999999999999E-2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0</v>
      </c>
      <c r="K42" s="37">
        <f t="shared" ca="1" si="20"/>
        <v>0</v>
      </c>
      <c r="L42" s="37">
        <f t="shared" ca="1" si="21"/>
        <v>0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0</v>
      </c>
      <c r="R42" s="37">
        <f t="shared" si="9"/>
        <v>0</v>
      </c>
      <c r="S42" s="37">
        <f t="shared" si="10"/>
        <v>0</v>
      </c>
      <c r="T42" s="37">
        <f t="shared" si="11"/>
        <v>7137.6847785402906</v>
      </c>
      <c r="U42" s="37">
        <f t="shared" ca="1" si="12"/>
        <v>1853.9440983221534</v>
      </c>
      <c r="V42" s="37">
        <f t="shared" si="13"/>
        <v>7137.6847785402906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0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4.0000000000000002E-4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0</v>
      </c>
      <c r="K43" s="37">
        <f t="shared" ca="1" si="20"/>
        <v>0</v>
      </c>
      <c r="L43" s="37">
        <f t="shared" ca="1" si="21"/>
        <v>0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0</v>
      </c>
      <c r="R43" s="37">
        <f t="shared" si="9"/>
        <v>0</v>
      </c>
      <c r="S43" s="37">
        <f t="shared" si="10"/>
        <v>0</v>
      </c>
      <c r="T43" s="37">
        <f t="shared" si="11"/>
        <v>7316.1268980037976</v>
      </c>
      <c r="U43" s="37">
        <f t="shared" ca="1" si="12"/>
        <v>1900.292700780207</v>
      </c>
      <c r="V43" s="37">
        <f t="shared" si="13"/>
        <v>7316.1268980037976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0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-1.46E-2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0</v>
      </c>
      <c r="K44" s="37">
        <f t="shared" ca="1" si="20"/>
        <v>0</v>
      </c>
      <c r="L44" s="37">
        <f t="shared" ca="1" si="21"/>
        <v>0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0</v>
      </c>
      <c r="R44" s="37">
        <f t="shared" si="9"/>
        <v>0</v>
      </c>
      <c r="S44" s="37">
        <f t="shared" si="10"/>
        <v>0</v>
      </c>
      <c r="T44" s="37">
        <f t="shared" si="11"/>
        <v>7499.0300704538922</v>
      </c>
      <c r="U44" s="37">
        <f t="shared" ca="1" si="12"/>
        <v>1947.8000182997121</v>
      </c>
      <c r="V44" s="37">
        <f t="shared" si="13"/>
        <v>7499.0300704538922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0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5.7999999999999996E-3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0</v>
      </c>
      <c r="K45" s="37">
        <f t="shared" ca="1" si="20"/>
        <v>0</v>
      </c>
      <c r="L45" s="37">
        <f t="shared" ca="1" si="21"/>
        <v>0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0</v>
      </c>
      <c r="R45" s="37">
        <f t="shared" si="9"/>
        <v>0</v>
      </c>
      <c r="S45" s="37">
        <f t="shared" si="10"/>
        <v>0</v>
      </c>
      <c r="T45" s="37">
        <f t="shared" si="11"/>
        <v>7686.5058222152384</v>
      </c>
      <c r="U45" s="37">
        <f t="shared" ca="1" si="12"/>
        <v>1996.4950187572049</v>
      </c>
      <c r="V45" s="37">
        <f t="shared" si="13"/>
        <v>7686.5058222152384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0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-2.5000000000000001E-3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0</v>
      </c>
      <c r="K46" s="37">
        <f t="shared" ca="1" si="20"/>
        <v>0</v>
      </c>
      <c r="L46" s="37">
        <f t="shared" ca="1" si="21"/>
        <v>0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0</v>
      </c>
      <c r="R46" s="37">
        <f t="shared" si="9"/>
        <v>0</v>
      </c>
      <c r="S46" s="37">
        <f t="shared" si="10"/>
        <v>0</v>
      </c>
      <c r="T46" s="37">
        <f t="shared" si="11"/>
        <v>7878.6684677706207</v>
      </c>
      <c r="U46" s="37">
        <f t="shared" ca="1" si="12"/>
        <v>2046.4073942261352</v>
      </c>
      <c r="V46" s="37">
        <f t="shared" si="13"/>
        <v>7878.6684677706207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0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8.3999999999999995E-3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0</v>
      </c>
      <c r="K47" s="37">
        <f t="shared" ca="1" si="20"/>
        <v>0</v>
      </c>
      <c r="L47" s="37">
        <f t="shared" ca="1" si="21"/>
        <v>0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0</v>
      </c>
      <c r="R47" s="37">
        <f t="shared" si="9"/>
        <v>0</v>
      </c>
      <c r="S47" s="37">
        <f t="shared" si="10"/>
        <v>0</v>
      </c>
      <c r="T47" s="37">
        <f t="shared" si="11"/>
        <v>8075.6351794648835</v>
      </c>
      <c r="U47" s="37">
        <f t="shared" ca="1" si="12"/>
        <v>2097.5675790817882</v>
      </c>
      <c r="V47" s="37">
        <f t="shared" si="13"/>
        <v>8075.6351794648835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0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-3.3E-3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0</v>
      </c>
      <c r="K48" s="37">
        <f t="shared" ca="1" si="20"/>
        <v>0</v>
      </c>
      <c r="L48" s="37">
        <f t="shared" ca="1" si="21"/>
        <v>0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0</v>
      </c>
      <c r="R48" s="37">
        <f t="shared" si="9"/>
        <v>0</v>
      </c>
      <c r="S48" s="37">
        <f t="shared" si="10"/>
        <v>0</v>
      </c>
      <c r="T48" s="37">
        <f t="shared" si="11"/>
        <v>8277.5260589515092</v>
      </c>
      <c r="U48" s="37">
        <f t="shared" ca="1" si="12"/>
        <v>2150.0067685588333</v>
      </c>
      <c r="V48" s="37">
        <f t="shared" si="13"/>
        <v>8277.5260589515092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0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-1.32E-2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0</v>
      </c>
      <c r="K49" s="37">
        <f t="shared" ca="1" si="20"/>
        <v>0</v>
      </c>
      <c r="L49" s="37">
        <f t="shared" ca="1" si="21"/>
        <v>0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0</v>
      </c>
      <c r="R49" s="37">
        <f t="shared" si="9"/>
        <v>0</v>
      </c>
      <c r="S49" s="37">
        <f t="shared" si="10"/>
        <v>0</v>
      </c>
      <c r="T49" s="37">
        <f t="shared" si="11"/>
        <v>8484.4642104252944</v>
      </c>
      <c r="U49" s="37">
        <f t="shared" ca="1" si="12"/>
        <v>2203.7569377728037</v>
      </c>
      <c r="V49" s="37">
        <f t="shared" si="13"/>
        <v>8484.4642104252944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0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1.34E-2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0</v>
      </c>
      <c r="K50" s="37">
        <f t="shared" ca="1" si="20"/>
        <v>0</v>
      </c>
      <c r="L50" s="37">
        <f t="shared" ca="1" si="21"/>
        <v>0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0</v>
      </c>
      <c r="R50" s="37">
        <f t="shared" si="9"/>
        <v>0</v>
      </c>
      <c r="S50" s="37">
        <f t="shared" si="10"/>
        <v>0</v>
      </c>
      <c r="T50" s="37">
        <f t="shared" si="11"/>
        <v>8696.5758156859265</v>
      </c>
      <c r="U50" s="37">
        <f t="shared" ca="1" si="12"/>
        <v>2258.8508612171236</v>
      </c>
      <c r="V50" s="37">
        <f t="shared" si="13"/>
        <v>8696.5758156859265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0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1.0999999999999999E-2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0</v>
      </c>
      <c r="K51" s="37">
        <f t="shared" ca="1" si="20"/>
        <v>0</v>
      </c>
      <c r="L51" s="37">
        <f t="shared" ca="1" si="21"/>
        <v>0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0</v>
      </c>
      <c r="R51" s="37">
        <f t="shared" si="9"/>
        <v>0</v>
      </c>
      <c r="S51" s="37">
        <f t="shared" si="10"/>
        <v>0</v>
      </c>
      <c r="T51" s="37">
        <f t="shared" si="11"/>
        <v>8913.9902110780749</v>
      </c>
      <c r="U51" s="37">
        <f t="shared" ca="1" si="12"/>
        <v>2315.3221327475517</v>
      </c>
      <c r="V51" s="37">
        <f t="shared" si="13"/>
        <v>8913.9902110780749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0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-7.4999999999999997E-3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0</v>
      </c>
      <c r="K52" s="37">
        <f t="shared" ca="1" si="20"/>
        <v>0</v>
      </c>
      <c r="L52" s="37">
        <f t="shared" ca="1" si="21"/>
        <v>0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0</v>
      </c>
      <c r="R52" s="37">
        <f t="shared" si="9"/>
        <v>0</v>
      </c>
      <c r="S52" s="37">
        <f t="shared" si="10"/>
        <v>0</v>
      </c>
      <c r="T52" s="37">
        <f t="shared" si="11"/>
        <v>9136.8399663550244</v>
      </c>
      <c r="U52" s="37">
        <f t="shared" ca="1" si="12"/>
        <v>2373.20518606624</v>
      </c>
      <c r="V52" s="37">
        <f t="shared" si="13"/>
        <v>9136.8399663550244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0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-1.8100000000000002E-2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0</v>
      </c>
      <c r="K53" s="37">
        <f t="shared" ca="1" si="20"/>
        <v>0</v>
      </c>
      <c r="L53" s="37">
        <f t="shared" ca="1" si="21"/>
        <v>0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0</v>
      </c>
      <c r="R53" s="37">
        <f t="shared" si="9"/>
        <v>0</v>
      </c>
      <c r="S53" s="37">
        <f t="shared" si="10"/>
        <v>0</v>
      </c>
      <c r="T53" s="37">
        <f t="shared" si="11"/>
        <v>9365.2609655139004</v>
      </c>
      <c r="U53" s="37">
        <f t="shared" ca="1" si="12"/>
        <v>2432.5353157178965</v>
      </c>
      <c r="V53" s="37">
        <f t="shared" si="13"/>
        <v>9365.2609655139004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0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-3.6999999999999998E-2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0</v>
      </c>
      <c r="K54" s="37">
        <f t="shared" ca="1" si="20"/>
        <v>0</v>
      </c>
      <c r="L54" s="37">
        <f t="shared" ca="1" si="21"/>
        <v>0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0</v>
      </c>
      <c r="R54" s="37">
        <f t="shared" si="9"/>
        <v>0</v>
      </c>
      <c r="S54" s="37">
        <f t="shared" si="10"/>
        <v>0</v>
      </c>
      <c r="T54" s="37">
        <f t="shared" si="11"/>
        <v>9599.3924896517474</v>
      </c>
      <c r="U54" s="37">
        <f t="shared" ca="1" si="12"/>
        <v>2493.3486986108437</v>
      </c>
      <c r="V54" s="37">
        <f t="shared" si="13"/>
        <v>9599.3924896517474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0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37" priority="1" operator="lessThan">
      <formula>0</formula>
    </cfRule>
  </conditionalFormatting>
  <dataValidations count="2">
    <dataValidation type="list" allowBlank="1" showInputMessage="1" showErrorMessage="1" sqref="E2" xr:uid="{70396C97-249E-7E49-9278-B72A3E989204}">
      <formula1>"Qualified, Non-Qualified"</formula1>
    </dataValidation>
    <dataValidation type="list" allowBlank="1" showInputMessage="1" showErrorMessage="1" sqref="E5 H2" xr:uid="{54BC2067-481A-3B4F-9C83-CD0C48D23770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B16EDC9-B59A-DD4B-98BA-10B5EB894B0F}">
          <x14:formula1>
            <xm:f>Scenarios!A3:A100</xm:f>
          </x14:formula1>
          <xm:sqref>A14</xm:sqref>
        </x14:dataValidation>
        <x14:dataValidation type="list" allowBlank="1" showInputMessage="1" showErrorMessage="1" xr:uid="{2CFD403D-6F36-EC4C-BBC8-39C22C5907F0}">
          <x14:formula1>
            <xm:f>Tables!$B$20:$B$36</xm:f>
          </x14:formula1>
          <xm:sqref>E3:E4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25663-7771-D64F-8D27-0DD89C9B4390}">
  <sheetPr codeName="Sheet34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Health Savings Account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Health Savings Account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55" t="s">
        <v>56</v>
      </c>
      <c r="H3" s="58">
        <f>VLOOKUP($A$14,Scenarios!$A:$CE,HLOOKUP(G3,Scenarios!$1:$2,2,FALSE),FALSE)</f>
        <v>30000</v>
      </c>
      <c r="J3" s="129" t="s">
        <v>72</v>
      </c>
      <c r="K3" s="57">
        <f>Tables!B4</f>
        <v>7500</v>
      </c>
      <c r="M3" s="130" t="s">
        <v>128</v>
      </c>
      <c r="N3" s="35">
        <f>F3</f>
        <v>4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7750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25000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7750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178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Health Savings Account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30000</v>
      </c>
      <c r="T17" s="37">
        <f>$N$4*(1+$B$10)^(C17-1)</f>
        <v>7750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0</v>
      </c>
      <c r="W17" s="37">
        <f>MIN(R17,T17)</f>
        <v>7750</v>
      </c>
      <c r="X17" s="37">
        <f ca="1">MIN(U17,R17-W17)</f>
        <v>1000</v>
      </c>
      <c r="Y17" s="37">
        <f>MIN(S17,V17)</f>
        <v>0</v>
      </c>
      <c r="Z17" s="37">
        <f ca="1">W17+X17+Y17</f>
        <v>8750</v>
      </c>
      <c r="AA17" s="111">
        <f ca="1">Q17+Z17</f>
        <v>2191150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2191150</v>
      </c>
      <c r="K18" s="37">
        <f ca="1">J18*E18</f>
        <v>104956.08499999999</v>
      </c>
      <c r="L18" s="37">
        <f ca="1">J18+K18</f>
        <v>2296106.085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2296106.085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30000</v>
      </c>
      <c r="T18" s="37">
        <f t="shared" ref="T18:T54" si="11">$N$4*(1+$B$10)^(C18-1)</f>
        <v>7943.7499999999991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0</v>
      </c>
      <c r="W18" s="37">
        <f t="shared" ref="W18:W54" si="14">MIN(R18,T18)</f>
        <v>7943.7499999999991</v>
      </c>
      <c r="X18" s="37">
        <f t="shared" ref="X18:X54" ca="1" si="15">MIN(U18,R18-W18)</f>
        <v>1025</v>
      </c>
      <c r="Y18" s="37">
        <f t="shared" ref="Y18:Y54" si="16">MIN(S18,V18)</f>
        <v>0</v>
      </c>
      <c r="Z18" s="37">
        <f t="shared" ref="Z18:Z54" ca="1" si="17">W18+X18+Y18</f>
        <v>8968.75</v>
      </c>
      <c r="AA18" s="111">
        <f t="shared" ref="AA18:AA54" ca="1" si="18">Q18+W18+X18+Y18</f>
        <v>2305074.835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2305074.835</v>
      </c>
      <c r="K19" s="37">
        <f ca="1">J19*E19</f>
        <v>49098.093985499996</v>
      </c>
      <c r="L19" s="37">
        <f ca="1">J19+K19</f>
        <v>2354172.9289854998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2354172.9289854998</v>
      </c>
      <c r="R19" s="37">
        <f t="shared" si="9"/>
        <v>25000</v>
      </c>
      <c r="S19" s="37">
        <f t="shared" si="10"/>
        <v>30000</v>
      </c>
      <c r="T19" s="37">
        <f t="shared" si="11"/>
        <v>8142.3437499999991</v>
      </c>
      <c r="U19" s="37">
        <f t="shared" ca="1" si="12"/>
        <v>1050.625</v>
      </c>
      <c r="V19" s="37">
        <f t="shared" si="13"/>
        <v>0</v>
      </c>
      <c r="W19" s="37">
        <f t="shared" si="14"/>
        <v>8142.3437499999991</v>
      </c>
      <c r="X19" s="37">
        <f t="shared" ca="1" si="15"/>
        <v>1050.625</v>
      </c>
      <c r="Y19" s="37">
        <f t="shared" si="16"/>
        <v>0</v>
      </c>
      <c r="Z19" s="37">
        <f t="shared" ca="1" si="17"/>
        <v>9192.96875</v>
      </c>
      <c r="AA19" s="111">
        <f t="shared" ca="1" si="18"/>
        <v>2363365.8977354998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2363365.8977354998</v>
      </c>
      <c r="K20" s="37">
        <f ca="1">J20*E20</f>
        <v>259970.24875090498</v>
      </c>
      <c r="L20" s="37">
        <f ca="1">J20+K20</f>
        <v>2623336.1464864048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2623336.1464864048</v>
      </c>
      <c r="R20" s="37">
        <f t="shared" si="9"/>
        <v>25000</v>
      </c>
      <c r="S20" s="37">
        <f t="shared" si="10"/>
        <v>30000</v>
      </c>
      <c r="T20" s="37">
        <f t="shared" si="11"/>
        <v>8345.9023437499982</v>
      </c>
      <c r="U20" s="37">
        <f t="shared" ca="1" si="12"/>
        <v>1076.8906249999998</v>
      </c>
      <c r="V20" s="37">
        <f t="shared" si="13"/>
        <v>0</v>
      </c>
      <c r="W20" s="37">
        <f t="shared" si="14"/>
        <v>8345.9023437499982</v>
      </c>
      <c r="X20" s="37">
        <f t="shared" ca="1" si="15"/>
        <v>1076.8906249999998</v>
      </c>
      <c r="Y20" s="37">
        <f t="shared" si="16"/>
        <v>0</v>
      </c>
      <c r="Z20" s="37">
        <f t="shared" ca="1" si="17"/>
        <v>9422.7929687499982</v>
      </c>
      <c r="AA20" s="111">
        <f t="shared" ca="1" si="18"/>
        <v>2632758.9394551548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2632758.9394551548</v>
      </c>
      <c r="K21" s="37">
        <f ca="1">J21*E21</f>
        <v>211147.26694430341</v>
      </c>
      <c r="L21" s="37">
        <f ca="1">J21+K21</f>
        <v>2843906.2063994585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2733524.9173369585</v>
      </c>
      <c r="R21" s="37">
        <f t="shared" si="9"/>
        <v>0</v>
      </c>
      <c r="S21" s="37">
        <f t="shared" si="10"/>
        <v>0</v>
      </c>
      <c r="T21" s="37">
        <f t="shared" si="11"/>
        <v>8554.5499023437478</v>
      </c>
      <c r="U21" s="37">
        <f t="shared" ca="1" si="12"/>
        <v>1103.8128906249997</v>
      </c>
      <c r="V21" s="37">
        <f t="shared" si="13"/>
        <v>8554.5499023437478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2733524.9173369585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2733524.9173369585</v>
      </c>
      <c r="K22" s="37">
        <f t="shared" ref="K22:K54" ca="1" si="20">J22*E22</f>
        <v>223602.33823816318</v>
      </c>
      <c r="L22" s="37">
        <f t="shared" ref="L22:L54" ca="1" si="21">J22+K22</f>
        <v>2957127.2555751218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2843986.4342860593</v>
      </c>
      <c r="R22" s="37">
        <f t="shared" si="9"/>
        <v>0</v>
      </c>
      <c r="S22" s="37">
        <f t="shared" si="10"/>
        <v>0</v>
      </c>
      <c r="T22" s="37">
        <f t="shared" si="11"/>
        <v>8768.4136499023407</v>
      </c>
      <c r="U22" s="37">
        <f t="shared" ca="1" si="12"/>
        <v>1131.4082128906246</v>
      </c>
      <c r="V22" s="37">
        <f t="shared" si="13"/>
        <v>8768.4136499023407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2843986.4342860593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2843986.4342860593</v>
      </c>
      <c r="K23" s="37">
        <f t="shared" ca="1" si="20"/>
        <v>286673.83257603477</v>
      </c>
      <c r="L23" s="37">
        <f t="shared" ca="1" si="21"/>
        <v>3130660.2668620939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3014690.9250408048</v>
      </c>
      <c r="R23" s="37">
        <f t="shared" si="9"/>
        <v>0</v>
      </c>
      <c r="S23" s="37">
        <f t="shared" si="10"/>
        <v>0</v>
      </c>
      <c r="T23" s="37">
        <f t="shared" si="11"/>
        <v>8987.6239911498997</v>
      </c>
      <c r="U23" s="37">
        <f t="shared" ca="1" si="12"/>
        <v>1159.6934182128903</v>
      </c>
      <c r="V23" s="37">
        <f t="shared" si="13"/>
        <v>8987.6239911498997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3014690.9250408048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3014690.9250408048</v>
      </c>
      <c r="K24" s="37">
        <f t="shared" ca="1" si="20"/>
        <v>-148322.7935120076</v>
      </c>
      <c r="L24" s="37">
        <f t="shared" ca="1" si="21"/>
        <v>2866368.1315287971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2747499.556161976</v>
      </c>
      <c r="R24" s="37">
        <f t="shared" si="9"/>
        <v>0</v>
      </c>
      <c r="S24" s="37">
        <f t="shared" si="10"/>
        <v>0</v>
      </c>
      <c r="T24" s="37">
        <f t="shared" si="11"/>
        <v>9212.3145909286468</v>
      </c>
      <c r="U24" s="37">
        <f t="shared" ca="1" si="12"/>
        <v>1188.6857536682126</v>
      </c>
      <c r="V24" s="37">
        <f t="shared" si="13"/>
        <v>9212.3145909286468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2747499.556161976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2747499.556161976</v>
      </c>
      <c r="K25" s="37">
        <f t="shared" ca="1" si="20"/>
        <v>33794.244540792308</v>
      </c>
      <c r="L25" s="37">
        <f t="shared" ca="1" si="21"/>
        <v>2781293.8007027684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2659453.5109517765</v>
      </c>
      <c r="R25" s="37">
        <f t="shared" si="9"/>
        <v>0</v>
      </c>
      <c r="S25" s="37">
        <f t="shared" si="10"/>
        <v>0</v>
      </c>
      <c r="T25" s="37">
        <f t="shared" si="11"/>
        <v>9442.6224557018613</v>
      </c>
      <c r="U25" s="37">
        <f t="shared" ca="1" si="12"/>
        <v>1218.4028975099177</v>
      </c>
      <c r="V25" s="37">
        <f t="shared" si="13"/>
        <v>9442.6224557018613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2659453.5109517765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2659453.5109517765</v>
      </c>
      <c r="K26" s="37">
        <f t="shared" ca="1" si="20"/>
        <v>170470.9700520089</v>
      </c>
      <c r="L26" s="37">
        <f t="shared" ca="1" si="21"/>
        <v>2829924.4810037855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2705038.1840090188</v>
      </c>
      <c r="R26" s="37">
        <f t="shared" si="9"/>
        <v>0</v>
      </c>
      <c r="S26" s="37">
        <f t="shared" si="10"/>
        <v>0</v>
      </c>
      <c r="T26" s="37">
        <f t="shared" si="11"/>
        <v>9678.6880170944078</v>
      </c>
      <c r="U26" s="37">
        <f t="shared" ca="1" si="12"/>
        <v>1248.8629699476655</v>
      </c>
      <c r="V26" s="37">
        <f t="shared" si="13"/>
        <v>9678.6880170944078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2705038.1840090188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2705038.1840090188</v>
      </c>
      <c r="K27" s="37">
        <f t="shared" ca="1" si="20"/>
        <v>289709.58950736589</v>
      </c>
      <c r="L27" s="37">
        <f t="shared" ca="1" si="21"/>
        <v>2994747.7735163849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2866739.3190967492</v>
      </c>
      <c r="R27" s="37">
        <f t="shared" si="9"/>
        <v>0</v>
      </c>
      <c r="S27" s="37">
        <f t="shared" si="10"/>
        <v>0</v>
      </c>
      <c r="T27" s="37">
        <f t="shared" si="11"/>
        <v>9920.6552175217676</v>
      </c>
      <c r="U27" s="37">
        <f t="shared" ca="1" si="12"/>
        <v>1280.084544196357</v>
      </c>
      <c r="V27" s="37">
        <f t="shared" si="13"/>
        <v>9920.6552175217676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2866739.3190967492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2866739.3190967492</v>
      </c>
      <c r="K28" s="37">
        <f t="shared" ca="1" si="20"/>
        <v>186624.7296731984</v>
      </c>
      <c r="L28" s="37">
        <f t="shared" ca="1" si="21"/>
        <v>3053364.0487699476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2922155.382989821</v>
      </c>
      <c r="R28" s="37">
        <f t="shared" si="9"/>
        <v>0</v>
      </c>
      <c r="S28" s="37">
        <f t="shared" si="10"/>
        <v>0</v>
      </c>
      <c r="T28" s="37">
        <f t="shared" si="11"/>
        <v>10168.671597959812</v>
      </c>
      <c r="U28" s="37">
        <f t="shared" ca="1" si="12"/>
        <v>1312.086657801266</v>
      </c>
      <c r="V28" s="37">
        <f t="shared" si="13"/>
        <v>10168.671597959812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2922155.382989821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2922155.382989821</v>
      </c>
      <c r="K29" s="37">
        <f t="shared" ca="1" si="20"/>
        <v>233772.43063918568</v>
      </c>
      <c r="L29" s="37">
        <f t="shared" ca="1" si="21"/>
        <v>3155927.8136290065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3021438.9312043767</v>
      </c>
      <c r="R29" s="37">
        <f t="shared" si="9"/>
        <v>0</v>
      </c>
      <c r="S29" s="37">
        <f t="shared" si="10"/>
        <v>0</v>
      </c>
      <c r="T29" s="37">
        <f t="shared" si="11"/>
        <v>10422.888387908806</v>
      </c>
      <c r="U29" s="37">
        <f t="shared" ca="1" si="12"/>
        <v>1344.8888242462974</v>
      </c>
      <c r="V29" s="37">
        <f t="shared" si="13"/>
        <v>10422.888387908806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3021438.9312043767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3021438.9312043767</v>
      </c>
      <c r="K30" s="37">
        <f t="shared" ca="1" si="20"/>
        <v>93966.750760456111</v>
      </c>
      <c r="L30" s="37">
        <f t="shared" ca="1" si="21"/>
        <v>3115405.6819648328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2977554.5774795874</v>
      </c>
      <c r="R30" s="37">
        <f t="shared" si="9"/>
        <v>0</v>
      </c>
      <c r="S30" s="37">
        <f t="shared" si="10"/>
        <v>0</v>
      </c>
      <c r="T30" s="37">
        <f t="shared" si="11"/>
        <v>10683.460597606525</v>
      </c>
      <c r="U30" s="37">
        <f t="shared" ca="1" si="12"/>
        <v>1378.5110448524549</v>
      </c>
      <c r="V30" s="37">
        <f t="shared" si="13"/>
        <v>10683.460597606525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2977554.5774795874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2977554.5774795874</v>
      </c>
      <c r="K31" s="37">
        <f t="shared" ca="1" si="20"/>
        <v>167636.32271210078</v>
      </c>
      <c r="L31" s="37">
        <f t="shared" ca="1" si="21"/>
        <v>3145190.900191688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3003893.5180943115</v>
      </c>
      <c r="R31" s="37">
        <f t="shared" si="9"/>
        <v>0</v>
      </c>
      <c r="S31" s="37">
        <f t="shared" si="10"/>
        <v>0</v>
      </c>
      <c r="T31" s="37">
        <f t="shared" si="11"/>
        <v>10950.547112546687</v>
      </c>
      <c r="U31" s="37">
        <f t="shared" ca="1" si="12"/>
        <v>1412.9738209737661</v>
      </c>
      <c r="V31" s="37">
        <f t="shared" si="13"/>
        <v>10950.547112546687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3003893.5180943115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3003893.5180943115</v>
      </c>
      <c r="K32" s="37">
        <f t="shared" ca="1" si="20"/>
        <v>81705.903692165273</v>
      </c>
      <c r="L32" s="37">
        <f t="shared" ca="1" si="21"/>
        <v>3085599.4217864769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2940769.605136666</v>
      </c>
      <c r="R32" s="37">
        <f t="shared" si="9"/>
        <v>0</v>
      </c>
      <c r="S32" s="37">
        <f t="shared" si="10"/>
        <v>0</v>
      </c>
      <c r="T32" s="37">
        <f t="shared" si="11"/>
        <v>11224.310790360356</v>
      </c>
      <c r="U32" s="37">
        <f t="shared" ca="1" si="12"/>
        <v>1448.2981664981105</v>
      </c>
      <c r="V32" s="37">
        <f t="shared" si="13"/>
        <v>11224.310790360356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2940769.605136666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2940769.605136666</v>
      </c>
      <c r="K33" s="37">
        <f t="shared" ca="1" si="20"/>
        <v>484638.83092652255</v>
      </c>
      <c r="L33" s="37">
        <f t="shared" ca="1" si="21"/>
        <v>3425408.4360631886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3276957.8739971323</v>
      </c>
      <c r="R33" s="37">
        <f t="shared" si="9"/>
        <v>0</v>
      </c>
      <c r="S33" s="37">
        <f t="shared" si="10"/>
        <v>0</v>
      </c>
      <c r="T33" s="37">
        <f t="shared" si="11"/>
        <v>11504.918560119364</v>
      </c>
      <c r="U33" s="37">
        <f t="shared" ca="1" si="12"/>
        <v>1484.5056206605632</v>
      </c>
      <c r="V33" s="37">
        <f t="shared" si="13"/>
        <v>11504.918560119364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3276957.8739971323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3276957.8739971323</v>
      </c>
      <c r="K34" s="37">
        <f t="shared" ca="1" si="20"/>
        <v>-221194.65649480643</v>
      </c>
      <c r="L34" s="37">
        <f t="shared" ca="1" si="21"/>
        <v>3055763.2175023258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2903601.3913846179</v>
      </c>
      <c r="R34" s="37">
        <f t="shared" si="9"/>
        <v>0</v>
      </c>
      <c r="S34" s="37">
        <f t="shared" si="10"/>
        <v>0</v>
      </c>
      <c r="T34" s="37">
        <f t="shared" si="11"/>
        <v>11792.541524122347</v>
      </c>
      <c r="U34" s="37">
        <f t="shared" ca="1" si="12"/>
        <v>1521.6182611770771</v>
      </c>
      <c r="V34" s="37">
        <f t="shared" si="13"/>
        <v>11792.541524122347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2903601.3913846179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2903601.3913846179</v>
      </c>
      <c r="K35" s="37">
        <f t="shared" ca="1" si="20"/>
        <v>385598.26477587724</v>
      </c>
      <c r="L35" s="37">
        <f t="shared" ca="1" si="21"/>
        <v>3289199.6561604952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3133233.7843898446</v>
      </c>
      <c r="R35" s="37">
        <f t="shared" si="9"/>
        <v>0</v>
      </c>
      <c r="S35" s="37">
        <f t="shared" si="10"/>
        <v>0</v>
      </c>
      <c r="T35" s="37">
        <f t="shared" si="11"/>
        <v>12087.355062225406</v>
      </c>
      <c r="U35" s="37">
        <f t="shared" ca="1" si="12"/>
        <v>1559.6587177065039</v>
      </c>
      <c r="V35" s="37">
        <f t="shared" si="13"/>
        <v>12087.355062225406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3133233.7843898446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3133233.7843898446</v>
      </c>
      <c r="K36" s="37">
        <f t="shared" ca="1" si="20"/>
        <v>143502.10732505488</v>
      </c>
      <c r="L36" s="37">
        <f t="shared" ca="1" si="21"/>
        <v>3276735.8917148993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3116870.8731499827</v>
      </c>
      <c r="R36" s="37">
        <f t="shared" si="9"/>
        <v>0</v>
      </c>
      <c r="S36" s="37">
        <f t="shared" si="10"/>
        <v>0</v>
      </c>
      <c r="T36" s="37">
        <f t="shared" si="11"/>
        <v>12389.538938781041</v>
      </c>
      <c r="U36" s="37">
        <f t="shared" ca="1" si="12"/>
        <v>1598.6501856491666</v>
      </c>
      <c r="V36" s="37">
        <f t="shared" si="13"/>
        <v>12389.538938781041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3116870.8731499827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3116870.8731499827</v>
      </c>
      <c r="K37" s="37">
        <f t="shared" ca="1" si="20"/>
        <v>281765.12693275843</v>
      </c>
      <c r="L37" s="37">
        <f t="shared" ca="1" si="21"/>
        <v>3398636.000082741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3234774.3560537016</v>
      </c>
      <c r="R37" s="37">
        <f t="shared" si="9"/>
        <v>0</v>
      </c>
      <c r="S37" s="37">
        <f t="shared" si="10"/>
        <v>0</v>
      </c>
      <c r="T37" s="37">
        <f t="shared" si="11"/>
        <v>12699.277412250565</v>
      </c>
      <c r="U37" s="37">
        <f t="shared" ca="1" si="12"/>
        <v>1638.6164402903955</v>
      </c>
      <c r="V37" s="37">
        <f t="shared" si="13"/>
        <v>12699.277412250565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3234774.3560537016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3234774.3560537016</v>
      </c>
      <c r="K38" s="37">
        <f t="shared" ca="1" si="20"/>
        <v>219317.70134044095</v>
      </c>
      <c r="L38" s="37">
        <f t="shared" ca="1" si="21"/>
        <v>3454092.0573941427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3286133.8722643773</v>
      </c>
      <c r="R38" s="37">
        <f t="shared" si="9"/>
        <v>0</v>
      </c>
      <c r="S38" s="37">
        <f t="shared" si="10"/>
        <v>0</v>
      </c>
      <c r="T38" s="37">
        <f t="shared" si="11"/>
        <v>13016.759347556828</v>
      </c>
      <c r="U38" s="37">
        <f t="shared" ca="1" si="12"/>
        <v>1679.5818512976552</v>
      </c>
      <c r="V38" s="37">
        <f t="shared" si="13"/>
        <v>13016.759347556828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3286133.8722643773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3286133.8722643773</v>
      </c>
      <c r="K39" s="37">
        <f t="shared" ca="1" si="20"/>
        <v>175150.93539169131</v>
      </c>
      <c r="L39" s="37">
        <f t="shared" ca="1" si="21"/>
        <v>3461284.8076560688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3289127.6678980594</v>
      </c>
      <c r="R39" s="37">
        <f t="shared" si="9"/>
        <v>0</v>
      </c>
      <c r="S39" s="37">
        <f t="shared" si="10"/>
        <v>0</v>
      </c>
      <c r="T39" s="37">
        <f t="shared" si="11"/>
        <v>13342.178331245748</v>
      </c>
      <c r="U39" s="37">
        <f t="shared" ca="1" si="12"/>
        <v>1721.5713975800966</v>
      </c>
      <c r="V39" s="37">
        <f t="shared" si="13"/>
        <v>13342.178331245748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3289127.6678980594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3289127.6678980594</v>
      </c>
      <c r="K40" s="37">
        <f t="shared" ca="1" si="20"/>
        <v>244053.27295803602</v>
      </c>
      <c r="L40" s="37">
        <f t="shared" ca="1" si="21"/>
        <v>3533180.9408560954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3356719.8726041354</v>
      </c>
      <c r="R40" s="37">
        <f t="shared" si="9"/>
        <v>0</v>
      </c>
      <c r="S40" s="37">
        <f t="shared" si="10"/>
        <v>0</v>
      </c>
      <c r="T40" s="37">
        <f t="shared" si="11"/>
        <v>13675.732789526894</v>
      </c>
      <c r="U40" s="37">
        <f t="shared" ca="1" si="12"/>
        <v>1764.6106825195991</v>
      </c>
      <c r="V40" s="37">
        <f t="shared" si="13"/>
        <v>13675.732789526894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3356719.8726041354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3356719.8726041354</v>
      </c>
      <c r="K41" s="37">
        <f t="shared" ca="1" si="20"/>
        <v>218186.7917192688</v>
      </c>
      <c r="L41" s="37">
        <f t="shared" ca="1" si="21"/>
        <v>3574906.6643234044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3394034.0693651456</v>
      </c>
      <c r="R41" s="37">
        <f t="shared" si="9"/>
        <v>0</v>
      </c>
      <c r="S41" s="37">
        <f t="shared" si="10"/>
        <v>0</v>
      </c>
      <c r="T41" s="37">
        <f t="shared" si="11"/>
        <v>14017.626109265064</v>
      </c>
      <c r="U41" s="37">
        <f t="shared" ca="1" si="12"/>
        <v>1808.725949582589</v>
      </c>
      <c r="V41" s="37">
        <f t="shared" si="13"/>
        <v>14017.626109265064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3394034.0693651456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3394034.0693651456</v>
      </c>
      <c r="K42" s="37">
        <f t="shared" ca="1" si="20"/>
        <v>-118791.19242778012</v>
      </c>
      <c r="L42" s="37">
        <f t="shared" ca="1" si="21"/>
        <v>3275242.8769373656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3089848.4671051502</v>
      </c>
      <c r="R42" s="37">
        <f t="shared" si="9"/>
        <v>0</v>
      </c>
      <c r="S42" s="37">
        <f t="shared" si="10"/>
        <v>0</v>
      </c>
      <c r="T42" s="37">
        <f t="shared" si="11"/>
        <v>14368.066761996688</v>
      </c>
      <c r="U42" s="37">
        <f t="shared" ca="1" si="12"/>
        <v>1853.9440983221534</v>
      </c>
      <c r="V42" s="37">
        <f t="shared" si="13"/>
        <v>14368.066761996688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3089848.4671051502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3089848.4671051502</v>
      </c>
      <c r="K43" s="37">
        <f t="shared" ca="1" si="20"/>
        <v>247187.87736841201</v>
      </c>
      <c r="L43" s="37">
        <f t="shared" ca="1" si="21"/>
        <v>3337036.3444735622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3147007.0743955416</v>
      </c>
      <c r="R43" s="37">
        <f t="shared" si="9"/>
        <v>0</v>
      </c>
      <c r="S43" s="37">
        <f t="shared" si="10"/>
        <v>0</v>
      </c>
      <c r="T43" s="37">
        <f t="shared" si="11"/>
        <v>14727.268431046605</v>
      </c>
      <c r="U43" s="37">
        <f t="shared" ca="1" si="12"/>
        <v>1900.292700780207</v>
      </c>
      <c r="V43" s="37">
        <f t="shared" si="13"/>
        <v>14727.268431046605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3147007.0743955416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3147007.0743955416</v>
      </c>
      <c r="K44" s="37">
        <f t="shared" ca="1" si="20"/>
        <v>170567.78343223836</v>
      </c>
      <c r="L44" s="37">
        <f t="shared" ca="1" si="21"/>
        <v>3317574.8578277798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3122794.8559978087</v>
      </c>
      <c r="R44" s="37">
        <f t="shared" si="9"/>
        <v>0</v>
      </c>
      <c r="S44" s="37">
        <f t="shared" si="10"/>
        <v>0</v>
      </c>
      <c r="T44" s="37">
        <f t="shared" si="11"/>
        <v>15095.45014182277</v>
      </c>
      <c r="U44" s="37">
        <f t="shared" ca="1" si="12"/>
        <v>1947.8000182997121</v>
      </c>
      <c r="V44" s="37">
        <f t="shared" si="13"/>
        <v>15095.45014182277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3122794.8559978087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3122794.8559978087</v>
      </c>
      <c r="K45" s="37">
        <f t="shared" ca="1" si="20"/>
        <v>247013.07310942668</v>
      </c>
      <c r="L45" s="37">
        <f t="shared" ca="1" si="21"/>
        <v>3369807.9291072353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3170158.4272315148</v>
      </c>
      <c r="R45" s="37">
        <f t="shared" si="9"/>
        <v>0</v>
      </c>
      <c r="S45" s="37">
        <f t="shared" si="10"/>
        <v>0</v>
      </c>
      <c r="T45" s="37">
        <f t="shared" si="11"/>
        <v>15472.836395368337</v>
      </c>
      <c r="U45" s="37">
        <f t="shared" ca="1" si="12"/>
        <v>1996.4950187572049</v>
      </c>
      <c r="V45" s="37">
        <f t="shared" si="13"/>
        <v>15472.836395368337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3170158.4272315148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3170158.4272315148</v>
      </c>
      <c r="K46" s="37">
        <f t="shared" ca="1" si="20"/>
        <v>119514.9727066281</v>
      </c>
      <c r="L46" s="37">
        <f t="shared" ca="1" si="21"/>
        <v>3289673.3999381429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3085032.6605155291</v>
      </c>
      <c r="R46" s="37">
        <f t="shared" si="9"/>
        <v>0</v>
      </c>
      <c r="S46" s="37">
        <f t="shared" si="10"/>
        <v>0</v>
      </c>
      <c r="T46" s="37">
        <f t="shared" si="11"/>
        <v>15859.657305252547</v>
      </c>
      <c r="U46" s="37">
        <f t="shared" ca="1" si="12"/>
        <v>2046.4073942261352</v>
      </c>
      <c r="V46" s="37">
        <f t="shared" si="13"/>
        <v>15859.657305252547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3085032.6605155291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3085032.6605155291</v>
      </c>
      <c r="K47" s="37">
        <f t="shared" ca="1" si="20"/>
        <v>283514.50150137709</v>
      </c>
      <c r="L47" s="37">
        <f t="shared" ca="1" si="21"/>
        <v>3368547.1620169063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3368547.1620169063</v>
      </c>
      <c r="R47" s="37">
        <f t="shared" si="9"/>
        <v>0</v>
      </c>
      <c r="S47" s="37">
        <f t="shared" si="10"/>
        <v>0</v>
      </c>
      <c r="T47" s="37">
        <f t="shared" si="11"/>
        <v>16256.148737883857</v>
      </c>
      <c r="U47" s="37">
        <f t="shared" ca="1" si="12"/>
        <v>2097.5675790817882</v>
      </c>
      <c r="V47" s="37">
        <f t="shared" si="13"/>
        <v>16256.148737883857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3368547.1620169063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3368547.1620169063</v>
      </c>
      <c r="K48" s="37">
        <f t="shared" ca="1" si="20"/>
        <v>113520.03935996974</v>
      </c>
      <c r="L48" s="37">
        <f t="shared" ca="1" si="21"/>
        <v>3482067.2013768759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3482067.2013768759</v>
      </c>
      <c r="R48" s="37">
        <f t="shared" si="9"/>
        <v>0</v>
      </c>
      <c r="S48" s="37">
        <f t="shared" si="10"/>
        <v>0</v>
      </c>
      <c r="T48" s="37">
        <f t="shared" si="11"/>
        <v>16662.552456330959</v>
      </c>
      <c r="U48" s="37">
        <f t="shared" ca="1" si="12"/>
        <v>2150.0067685588333</v>
      </c>
      <c r="V48" s="37">
        <f t="shared" si="13"/>
        <v>16662.552456330959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3482067.2013768759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3482067.2013768759</v>
      </c>
      <c r="K49" s="37">
        <f t="shared" ca="1" si="20"/>
        <v>156693.02406195941</v>
      </c>
      <c r="L49" s="37">
        <f t="shared" ca="1" si="21"/>
        <v>3638760.2254388351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3638760.2254388351</v>
      </c>
      <c r="R49" s="37">
        <f t="shared" si="9"/>
        <v>0</v>
      </c>
      <c r="S49" s="37">
        <f t="shared" si="10"/>
        <v>0</v>
      </c>
      <c r="T49" s="37">
        <f t="shared" si="11"/>
        <v>17079.116267739228</v>
      </c>
      <c r="U49" s="37">
        <f t="shared" ca="1" si="12"/>
        <v>2203.7569377728037</v>
      </c>
      <c r="V49" s="37">
        <f t="shared" si="13"/>
        <v>17079.116267739228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3638760.2254388351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3638760.2254388351</v>
      </c>
      <c r="K50" s="37">
        <f t="shared" ca="1" si="20"/>
        <v>400263.62479827186</v>
      </c>
      <c r="L50" s="37">
        <f t="shared" ca="1" si="21"/>
        <v>4039023.8502371069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4039023.8502371069</v>
      </c>
      <c r="R50" s="37">
        <f t="shared" si="9"/>
        <v>0</v>
      </c>
      <c r="S50" s="37">
        <f t="shared" si="10"/>
        <v>0</v>
      </c>
      <c r="T50" s="37">
        <f t="shared" si="11"/>
        <v>17506.094174432706</v>
      </c>
      <c r="U50" s="37">
        <f t="shared" ca="1" si="12"/>
        <v>2258.8508612171236</v>
      </c>
      <c r="V50" s="37">
        <f t="shared" si="13"/>
        <v>17506.094174432706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4039023.8502371069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4039023.8502371069</v>
      </c>
      <c r="K51" s="37">
        <f t="shared" ca="1" si="20"/>
        <v>353414.58689574682</v>
      </c>
      <c r="L51" s="37">
        <f t="shared" ca="1" si="21"/>
        <v>4392438.437132854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4392438.437132854</v>
      </c>
      <c r="R51" s="37">
        <f t="shared" si="9"/>
        <v>0</v>
      </c>
      <c r="S51" s="37">
        <f t="shared" si="10"/>
        <v>0</v>
      </c>
      <c r="T51" s="37">
        <f t="shared" si="11"/>
        <v>17943.746528793527</v>
      </c>
      <c r="U51" s="37">
        <f t="shared" ca="1" si="12"/>
        <v>2315.3221327475517</v>
      </c>
      <c r="V51" s="37">
        <f t="shared" si="13"/>
        <v>17943.746528793527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4392438.437132854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4392438.437132854</v>
      </c>
      <c r="K52" s="37">
        <f t="shared" ca="1" si="20"/>
        <v>-205126.87501410427</v>
      </c>
      <c r="L52" s="37">
        <f t="shared" ca="1" si="21"/>
        <v>4187311.5621187496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4187311.5621187496</v>
      </c>
      <c r="R52" s="37">
        <f t="shared" si="9"/>
        <v>0</v>
      </c>
      <c r="S52" s="37">
        <f t="shared" si="10"/>
        <v>0</v>
      </c>
      <c r="T52" s="37">
        <f t="shared" si="11"/>
        <v>18392.340192013362</v>
      </c>
      <c r="U52" s="37">
        <f t="shared" ca="1" si="12"/>
        <v>2373.20518606624</v>
      </c>
      <c r="V52" s="37">
        <f t="shared" si="13"/>
        <v>18392.340192013362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4187311.5621187496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4187311.5621187496</v>
      </c>
      <c r="K53" s="37">
        <f t="shared" ca="1" si="20"/>
        <v>-296461.65859800746</v>
      </c>
      <c r="L53" s="37">
        <f t="shared" ca="1" si="21"/>
        <v>3890849.903520742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3890849.903520742</v>
      </c>
      <c r="R53" s="37">
        <f t="shared" si="9"/>
        <v>0</v>
      </c>
      <c r="S53" s="37">
        <f t="shared" si="10"/>
        <v>0</v>
      </c>
      <c r="T53" s="37">
        <f t="shared" si="11"/>
        <v>18852.148696813696</v>
      </c>
      <c r="U53" s="37">
        <f t="shared" ca="1" si="12"/>
        <v>2432.5353157178965</v>
      </c>
      <c r="V53" s="37">
        <f t="shared" si="13"/>
        <v>18852.148696813696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3890849.903520742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3890849.903520742</v>
      </c>
      <c r="K54" s="37">
        <f t="shared" ca="1" si="20"/>
        <v>-524486.56699459604</v>
      </c>
      <c r="L54" s="37">
        <f t="shared" ca="1" si="21"/>
        <v>3366363.3365261462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3366363.3365261462</v>
      </c>
      <c r="R54" s="37">
        <f t="shared" si="9"/>
        <v>0</v>
      </c>
      <c r="S54" s="37">
        <f t="shared" si="10"/>
        <v>0</v>
      </c>
      <c r="T54" s="37">
        <f t="shared" si="11"/>
        <v>19323.452414234038</v>
      </c>
      <c r="U54" s="37">
        <f t="shared" ca="1" si="12"/>
        <v>2493.3486986108437</v>
      </c>
      <c r="V54" s="37">
        <f t="shared" si="13"/>
        <v>19323.452414234038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3366363.3365261462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36" priority="1" operator="lessThan">
      <formula>0</formula>
    </cfRule>
  </conditionalFormatting>
  <dataValidations count="2">
    <dataValidation type="list" allowBlank="1" showInputMessage="1" showErrorMessage="1" sqref="E2" xr:uid="{CB9D4079-CA67-D548-8C68-928C4F1A5339}">
      <formula1>"Qualified, Non-Qualified"</formula1>
    </dataValidation>
    <dataValidation type="list" allowBlank="1" showInputMessage="1" showErrorMessage="1" sqref="E5 H2" xr:uid="{CD82E0EA-A7E8-E746-9C6F-5C42A7BAE7C2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9A0AC9-20C0-A849-A5C7-32F854771BF1}">
          <x14:formula1>
            <xm:f>Scenarios!A3:A100</xm:f>
          </x14:formula1>
          <xm:sqref>A14</xm:sqref>
        </x14:dataValidation>
        <x14:dataValidation type="list" allowBlank="1" showInputMessage="1" showErrorMessage="1" xr:uid="{E487CDE0-E683-CA47-92D0-343CD16F16A1}">
          <x14:formula1>
            <xm:f>Tables!$B$20:$B$36</xm:f>
          </x14:formula1>
          <xm:sqref>E3:E4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A0EFA-1FA1-554F-9D47-11AECD609AF1}">
  <sheetPr codeName="Sheet35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% of Salary</v>
      </c>
      <c r="J2" s="129" t="s">
        <v>70</v>
      </c>
      <c r="K2" s="57">
        <f>Tables!B3</f>
        <v>22500</v>
      </c>
      <c r="M2" s="130" t="s">
        <v>55</v>
      </c>
      <c r="N2" s="35" t="str">
        <f>E3</f>
        <v>Health Savings Account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Health Savings Account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4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0.05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3850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3850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179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Health Savings Account with % of Salary / % of Salary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3850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0</v>
      </c>
      <c r="W17" s="37">
        <f>MIN(R17,T17)</f>
        <v>3850</v>
      </c>
      <c r="X17" s="37">
        <f ca="1">MIN(U17,R17-W17)</f>
        <v>1000</v>
      </c>
      <c r="Y17" s="37">
        <f>MIN(S17,V17)</f>
        <v>0</v>
      </c>
      <c r="Z17" s="37">
        <f ca="1">W17+X17+Y17</f>
        <v>4850</v>
      </c>
      <c r="AA17" s="111">
        <f ca="1">Q17+Z17</f>
        <v>2187250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2187250</v>
      </c>
      <c r="K18" s="37">
        <f ca="1">J18*E18</f>
        <v>104769.27499999999</v>
      </c>
      <c r="L18" s="37">
        <f ca="1">J18+K18</f>
        <v>2292019.2749999999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2292019.2749999999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5100</v>
      </c>
      <c r="T18" s="37">
        <f t="shared" ref="T18:T54" si="11">$N$4*(1+$B$10)^(C18-1)</f>
        <v>3946.2499999999995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0</v>
      </c>
      <c r="W18" s="37">
        <f t="shared" ref="W18:W54" si="14">MIN(R18,T18)</f>
        <v>3946.2499999999995</v>
      </c>
      <c r="X18" s="37">
        <f t="shared" ref="X18:X54" ca="1" si="15">MIN(U18,R18-W18)</f>
        <v>1025</v>
      </c>
      <c r="Y18" s="37">
        <f t="shared" ref="Y18:Y54" si="16">MIN(S18,V18)</f>
        <v>0</v>
      </c>
      <c r="Z18" s="37">
        <f t="shared" ref="Z18:Z54" ca="1" si="17">W18+X18+Y18</f>
        <v>4971.25</v>
      </c>
      <c r="AA18" s="111">
        <f t="shared" ref="AA18:AA54" ca="1" si="18">Q18+W18+X18+Y18</f>
        <v>2296990.5249999999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2296990.5249999999</v>
      </c>
      <c r="K19" s="37">
        <f ca="1">J19*E19</f>
        <v>48925.898182499994</v>
      </c>
      <c r="L19" s="37">
        <f ca="1">J19+K19</f>
        <v>2345916.4231825001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2345916.4231825001</v>
      </c>
      <c r="R19" s="37">
        <f t="shared" si="9"/>
        <v>5202</v>
      </c>
      <c r="S19" s="37">
        <f t="shared" si="10"/>
        <v>5202</v>
      </c>
      <c r="T19" s="37">
        <f t="shared" si="11"/>
        <v>4044.9062499999995</v>
      </c>
      <c r="U19" s="37">
        <f t="shared" ca="1" si="12"/>
        <v>1050.625</v>
      </c>
      <c r="V19" s="37">
        <f t="shared" si="13"/>
        <v>0</v>
      </c>
      <c r="W19" s="37">
        <f t="shared" si="14"/>
        <v>4044.9062499999995</v>
      </c>
      <c r="X19" s="37">
        <f t="shared" ca="1" si="15"/>
        <v>1050.625</v>
      </c>
      <c r="Y19" s="37">
        <f t="shared" si="16"/>
        <v>0</v>
      </c>
      <c r="Z19" s="37">
        <f t="shared" ca="1" si="17"/>
        <v>5095.53125</v>
      </c>
      <c r="AA19" s="111">
        <f t="shared" ca="1" si="18"/>
        <v>2351011.9544325001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2351011.9544325001</v>
      </c>
      <c r="K20" s="37">
        <f ca="1">J20*E20</f>
        <v>258611.314987575</v>
      </c>
      <c r="L20" s="37">
        <f ca="1">J20+K20</f>
        <v>2609623.2694200752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2609623.2694200752</v>
      </c>
      <c r="R20" s="37">
        <f t="shared" si="9"/>
        <v>5306.04</v>
      </c>
      <c r="S20" s="37">
        <f t="shared" si="10"/>
        <v>5306.04</v>
      </c>
      <c r="T20" s="37">
        <f t="shared" si="11"/>
        <v>4146.0289062499996</v>
      </c>
      <c r="U20" s="37">
        <f t="shared" ca="1" si="12"/>
        <v>1076.8906249999998</v>
      </c>
      <c r="V20" s="37">
        <f t="shared" si="13"/>
        <v>0</v>
      </c>
      <c r="W20" s="37">
        <f t="shared" si="14"/>
        <v>4146.0289062499996</v>
      </c>
      <c r="X20" s="37">
        <f t="shared" ca="1" si="15"/>
        <v>1076.8906249999998</v>
      </c>
      <c r="Y20" s="37">
        <f t="shared" si="16"/>
        <v>0</v>
      </c>
      <c r="Z20" s="37">
        <f t="shared" ca="1" si="17"/>
        <v>5222.9195312499996</v>
      </c>
      <c r="AA20" s="111">
        <f t="shared" ca="1" si="18"/>
        <v>2614846.1889513251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2614846.1889513251</v>
      </c>
      <c r="K21" s="37">
        <f ca="1">J21*E21</f>
        <v>209710.66435389625</v>
      </c>
      <c r="L21" s="37">
        <f ca="1">J21+K21</f>
        <v>2824556.8533052215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2714175.5642427215</v>
      </c>
      <c r="R21" s="37">
        <f t="shared" si="9"/>
        <v>0</v>
      </c>
      <c r="S21" s="37">
        <f t="shared" si="10"/>
        <v>0</v>
      </c>
      <c r="T21" s="37">
        <f t="shared" si="11"/>
        <v>4249.6796289062495</v>
      </c>
      <c r="U21" s="37">
        <f t="shared" ca="1" si="12"/>
        <v>1103.8128906249997</v>
      </c>
      <c r="V21" s="37">
        <f t="shared" si="13"/>
        <v>4249.6796289062495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2714175.5642427215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2714175.5642427215</v>
      </c>
      <c r="K22" s="37">
        <f t="shared" ref="K22:K54" ca="1" si="20">J22*E22</f>
        <v>222019.5611550546</v>
      </c>
      <c r="L22" s="37">
        <f t="shared" ref="L22:L54" ca="1" si="21">J22+K22</f>
        <v>2936195.1253977763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2823054.3041087138</v>
      </c>
      <c r="R22" s="37">
        <f t="shared" si="9"/>
        <v>0</v>
      </c>
      <c r="S22" s="37">
        <f t="shared" si="10"/>
        <v>0</v>
      </c>
      <c r="T22" s="37">
        <f t="shared" si="11"/>
        <v>4355.9216196289053</v>
      </c>
      <c r="U22" s="37">
        <f t="shared" ca="1" si="12"/>
        <v>1131.4082128906246</v>
      </c>
      <c r="V22" s="37">
        <f t="shared" si="13"/>
        <v>4355.9216196289053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2823054.3041087138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2823054.3041087138</v>
      </c>
      <c r="K23" s="37">
        <f t="shared" ca="1" si="20"/>
        <v>284563.87385415833</v>
      </c>
      <c r="L23" s="37">
        <f t="shared" ca="1" si="21"/>
        <v>3107618.1779628722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2991648.836141583</v>
      </c>
      <c r="R23" s="37">
        <f t="shared" si="9"/>
        <v>0</v>
      </c>
      <c r="S23" s="37">
        <f t="shared" si="10"/>
        <v>0</v>
      </c>
      <c r="T23" s="37">
        <f t="shared" si="11"/>
        <v>4464.8196601196269</v>
      </c>
      <c r="U23" s="37">
        <f t="shared" ca="1" si="12"/>
        <v>1159.6934182128903</v>
      </c>
      <c r="V23" s="37">
        <f t="shared" si="13"/>
        <v>4464.8196601196269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2991648.836141583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2991648.836141583</v>
      </c>
      <c r="K24" s="37">
        <f t="shared" ca="1" si="20"/>
        <v>-147189.1227381659</v>
      </c>
      <c r="L24" s="37">
        <f t="shared" ca="1" si="21"/>
        <v>2844459.7134034173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2725591.1380365961</v>
      </c>
      <c r="R24" s="37">
        <f t="shared" si="9"/>
        <v>0</v>
      </c>
      <c r="S24" s="37">
        <f t="shared" si="10"/>
        <v>0</v>
      </c>
      <c r="T24" s="37">
        <f t="shared" si="11"/>
        <v>4576.440151622618</v>
      </c>
      <c r="U24" s="37">
        <f t="shared" ca="1" si="12"/>
        <v>1188.6857536682126</v>
      </c>
      <c r="V24" s="37">
        <f t="shared" si="13"/>
        <v>4576.440151622618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2725591.1380365961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2725591.1380365961</v>
      </c>
      <c r="K25" s="37">
        <f t="shared" ca="1" si="20"/>
        <v>33524.77099785013</v>
      </c>
      <c r="L25" s="37">
        <f t="shared" ca="1" si="21"/>
        <v>2759115.9090344463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2637275.6192834545</v>
      </c>
      <c r="R25" s="37">
        <f t="shared" si="9"/>
        <v>0</v>
      </c>
      <c r="S25" s="37">
        <f t="shared" si="10"/>
        <v>0</v>
      </c>
      <c r="T25" s="37">
        <f t="shared" si="11"/>
        <v>4690.8511554131828</v>
      </c>
      <c r="U25" s="37">
        <f t="shared" ca="1" si="12"/>
        <v>1218.4028975099177</v>
      </c>
      <c r="V25" s="37">
        <f t="shared" si="13"/>
        <v>4690.8511554131828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2637275.6192834545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2637275.6192834545</v>
      </c>
      <c r="K26" s="37">
        <f t="shared" ca="1" si="20"/>
        <v>169049.36719606945</v>
      </c>
      <c r="L26" s="37">
        <f t="shared" ca="1" si="21"/>
        <v>2806324.9864795241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2681438.6894847574</v>
      </c>
      <c r="R26" s="37">
        <f t="shared" si="9"/>
        <v>0</v>
      </c>
      <c r="S26" s="37">
        <f t="shared" si="10"/>
        <v>0</v>
      </c>
      <c r="T26" s="37">
        <f t="shared" si="11"/>
        <v>4808.1224342985115</v>
      </c>
      <c r="U26" s="37">
        <f t="shared" ca="1" si="12"/>
        <v>1248.8629699476655</v>
      </c>
      <c r="V26" s="37">
        <f t="shared" si="13"/>
        <v>4808.1224342985115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2681438.6894847574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2681438.6894847574</v>
      </c>
      <c r="K27" s="37">
        <f t="shared" ca="1" si="20"/>
        <v>287182.08364381752</v>
      </c>
      <c r="L27" s="37">
        <f t="shared" ca="1" si="21"/>
        <v>2968620.7731285747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2840612.318708939</v>
      </c>
      <c r="R27" s="37">
        <f t="shared" si="9"/>
        <v>0</v>
      </c>
      <c r="S27" s="37">
        <f t="shared" si="10"/>
        <v>0</v>
      </c>
      <c r="T27" s="37">
        <f t="shared" si="11"/>
        <v>4928.3254951559747</v>
      </c>
      <c r="U27" s="37">
        <f t="shared" ca="1" si="12"/>
        <v>1280.084544196357</v>
      </c>
      <c r="V27" s="37">
        <f t="shared" si="13"/>
        <v>4928.3254951559747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2840612.318708939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2840612.318708939</v>
      </c>
      <c r="K28" s="37">
        <f t="shared" ca="1" si="20"/>
        <v>184923.86194795195</v>
      </c>
      <c r="L28" s="37">
        <f t="shared" ca="1" si="21"/>
        <v>3025536.1806568909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2894327.5148767643</v>
      </c>
      <c r="R28" s="37">
        <f t="shared" si="9"/>
        <v>0</v>
      </c>
      <c r="S28" s="37">
        <f t="shared" si="10"/>
        <v>0</v>
      </c>
      <c r="T28" s="37">
        <f t="shared" si="11"/>
        <v>5051.5336325348744</v>
      </c>
      <c r="U28" s="37">
        <f t="shared" ca="1" si="12"/>
        <v>1312.086657801266</v>
      </c>
      <c r="V28" s="37">
        <f t="shared" si="13"/>
        <v>5051.5336325348744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2894327.5148767643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2894327.5148767643</v>
      </c>
      <c r="K29" s="37">
        <f t="shared" ca="1" si="20"/>
        <v>231546.20119014115</v>
      </c>
      <c r="L29" s="37">
        <f t="shared" ca="1" si="21"/>
        <v>3125873.7160669053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2991384.8336422755</v>
      </c>
      <c r="R29" s="37">
        <f t="shared" si="9"/>
        <v>0</v>
      </c>
      <c r="S29" s="37">
        <f t="shared" si="10"/>
        <v>0</v>
      </c>
      <c r="T29" s="37">
        <f t="shared" si="11"/>
        <v>5177.8219733482456</v>
      </c>
      <c r="U29" s="37">
        <f t="shared" ca="1" si="12"/>
        <v>1344.8888242462974</v>
      </c>
      <c r="V29" s="37">
        <f t="shared" si="13"/>
        <v>5177.8219733482456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2991384.8336422755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2991384.8336422755</v>
      </c>
      <c r="K30" s="37">
        <f t="shared" ca="1" si="20"/>
        <v>93032.068326274763</v>
      </c>
      <c r="L30" s="37">
        <f t="shared" ca="1" si="21"/>
        <v>3084416.9019685504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2946565.797483305</v>
      </c>
      <c r="R30" s="37">
        <f t="shared" si="9"/>
        <v>0</v>
      </c>
      <c r="S30" s="37">
        <f t="shared" si="10"/>
        <v>0</v>
      </c>
      <c r="T30" s="37">
        <f t="shared" si="11"/>
        <v>5307.267522681951</v>
      </c>
      <c r="U30" s="37">
        <f t="shared" ca="1" si="12"/>
        <v>1378.5110448524549</v>
      </c>
      <c r="V30" s="37">
        <f t="shared" si="13"/>
        <v>5307.267522681951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2946565.797483305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2946565.797483305</v>
      </c>
      <c r="K31" s="37">
        <f t="shared" ca="1" si="20"/>
        <v>165891.65439831009</v>
      </c>
      <c r="L31" s="37">
        <f t="shared" ca="1" si="21"/>
        <v>3112457.451881615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2971160.0697842385</v>
      </c>
      <c r="R31" s="37">
        <f t="shared" si="9"/>
        <v>0</v>
      </c>
      <c r="S31" s="37">
        <f t="shared" si="10"/>
        <v>0</v>
      </c>
      <c r="T31" s="37">
        <f t="shared" si="11"/>
        <v>5439.9492107489996</v>
      </c>
      <c r="U31" s="37">
        <f t="shared" ca="1" si="12"/>
        <v>1412.9738209737661</v>
      </c>
      <c r="V31" s="37">
        <f t="shared" si="13"/>
        <v>5439.9492107489996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2971160.0697842385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2971160.0697842385</v>
      </c>
      <c r="K32" s="37">
        <f t="shared" ca="1" si="20"/>
        <v>80815.553898131286</v>
      </c>
      <c r="L32" s="37">
        <f t="shared" ca="1" si="21"/>
        <v>3051975.6236823699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2907145.8070325591</v>
      </c>
      <c r="R32" s="37">
        <f t="shared" si="9"/>
        <v>0</v>
      </c>
      <c r="S32" s="37">
        <f t="shared" si="10"/>
        <v>0</v>
      </c>
      <c r="T32" s="37">
        <f t="shared" si="11"/>
        <v>5575.9479410177255</v>
      </c>
      <c r="U32" s="37">
        <f t="shared" ca="1" si="12"/>
        <v>1448.2981664981105</v>
      </c>
      <c r="V32" s="37">
        <f t="shared" si="13"/>
        <v>5575.9479410177255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2907145.8070325591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2907145.8070325591</v>
      </c>
      <c r="K33" s="37">
        <f t="shared" ca="1" si="20"/>
        <v>479097.62899896572</v>
      </c>
      <c r="L33" s="37">
        <f t="shared" ca="1" si="21"/>
        <v>3386243.436031525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3237792.8739654687</v>
      </c>
      <c r="R33" s="37">
        <f t="shared" si="9"/>
        <v>0</v>
      </c>
      <c r="S33" s="37">
        <f t="shared" si="10"/>
        <v>0</v>
      </c>
      <c r="T33" s="37">
        <f t="shared" si="11"/>
        <v>5715.3466395431678</v>
      </c>
      <c r="U33" s="37">
        <f t="shared" ca="1" si="12"/>
        <v>1484.5056206605632</v>
      </c>
      <c r="V33" s="37">
        <f t="shared" si="13"/>
        <v>5715.3466395431678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3237792.8739654687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3237792.8739654687</v>
      </c>
      <c r="K34" s="37">
        <f t="shared" ca="1" si="20"/>
        <v>-218551.01899266915</v>
      </c>
      <c r="L34" s="37">
        <f t="shared" ca="1" si="21"/>
        <v>3019241.8549727998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2867080.0288550919</v>
      </c>
      <c r="R34" s="37">
        <f t="shared" si="9"/>
        <v>0</v>
      </c>
      <c r="S34" s="37">
        <f t="shared" si="10"/>
        <v>0</v>
      </c>
      <c r="T34" s="37">
        <f t="shared" si="11"/>
        <v>5858.2303055317461</v>
      </c>
      <c r="U34" s="37">
        <f t="shared" ca="1" si="12"/>
        <v>1521.6182611770771</v>
      </c>
      <c r="V34" s="37">
        <f t="shared" si="13"/>
        <v>5858.2303055317461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2867080.0288550919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2867080.0288550919</v>
      </c>
      <c r="K35" s="37">
        <f t="shared" ca="1" si="20"/>
        <v>380748.22783195623</v>
      </c>
      <c r="L35" s="37">
        <f t="shared" ca="1" si="21"/>
        <v>3247828.2566870479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3091862.3849163973</v>
      </c>
      <c r="R35" s="37">
        <f t="shared" si="9"/>
        <v>0</v>
      </c>
      <c r="S35" s="37">
        <f t="shared" si="10"/>
        <v>0</v>
      </c>
      <c r="T35" s="37">
        <f t="shared" si="11"/>
        <v>6004.6860631700401</v>
      </c>
      <c r="U35" s="37">
        <f t="shared" ca="1" si="12"/>
        <v>1559.6587177065039</v>
      </c>
      <c r="V35" s="37">
        <f t="shared" si="13"/>
        <v>6004.6860631700401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3091862.3849163973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3091862.3849163973</v>
      </c>
      <c r="K36" s="37">
        <f t="shared" ca="1" si="20"/>
        <v>141607.297229171</v>
      </c>
      <c r="L36" s="37">
        <f t="shared" ca="1" si="21"/>
        <v>3233469.6821455681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3073604.6635806514</v>
      </c>
      <c r="R36" s="37">
        <f t="shared" si="9"/>
        <v>0</v>
      </c>
      <c r="S36" s="37">
        <f t="shared" si="10"/>
        <v>0</v>
      </c>
      <c r="T36" s="37">
        <f t="shared" si="11"/>
        <v>6154.8032147492913</v>
      </c>
      <c r="U36" s="37">
        <f t="shared" ca="1" si="12"/>
        <v>1598.6501856491666</v>
      </c>
      <c r="V36" s="37">
        <f t="shared" si="13"/>
        <v>6154.8032147492913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3073604.6635806514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3073604.6635806514</v>
      </c>
      <c r="K37" s="37">
        <f t="shared" ca="1" si="20"/>
        <v>277853.86158769089</v>
      </c>
      <c r="L37" s="37">
        <f t="shared" ca="1" si="21"/>
        <v>3351458.5251683425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3187596.8811393031</v>
      </c>
      <c r="R37" s="37">
        <f t="shared" si="9"/>
        <v>0</v>
      </c>
      <c r="S37" s="37">
        <f t="shared" si="10"/>
        <v>0</v>
      </c>
      <c r="T37" s="37">
        <f t="shared" si="11"/>
        <v>6308.6732951180229</v>
      </c>
      <c r="U37" s="37">
        <f t="shared" ca="1" si="12"/>
        <v>1638.6164402903955</v>
      </c>
      <c r="V37" s="37">
        <f t="shared" si="13"/>
        <v>6308.6732951180229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3187596.8811393031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3187596.8811393031</v>
      </c>
      <c r="K38" s="37">
        <f t="shared" ca="1" si="20"/>
        <v>216119.06854124475</v>
      </c>
      <c r="L38" s="37">
        <f t="shared" ca="1" si="21"/>
        <v>3403715.9496805477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3235757.7645507823</v>
      </c>
      <c r="R38" s="37">
        <f t="shared" si="9"/>
        <v>0</v>
      </c>
      <c r="S38" s="37">
        <f t="shared" si="10"/>
        <v>0</v>
      </c>
      <c r="T38" s="37">
        <f t="shared" si="11"/>
        <v>6466.3901274959726</v>
      </c>
      <c r="U38" s="37">
        <f t="shared" ca="1" si="12"/>
        <v>1679.5818512976552</v>
      </c>
      <c r="V38" s="37">
        <f t="shared" si="13"/>
        <v>6466.3901274959726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3235757.7645507823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3235757.7645507823</v>
      </c>
      <c r="K39" s="37">
        <f t="shared" ca="1" si="20"/>
        <v>172465.88885055669</v>
      </c>
      <c r="L39" s="37">
        <f t="shared" ca="1" si="21"/>
        <v>3408223.653401339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3236066.5136433295</v>
      </c>
      <c r="R39" s="37">
        <f t="shared" si="9"/>
        <v>0</v>
      </c>
      <c r="S39" s="37">
        <f t="shared" si="10"/>
        <v>0</v>
      </c>
      <c r="T39" s="37">
        <f t="shared" si="11"/>
        <v>6628.0498806833721</v>
      </c>
      <c r="U39" s="37">
        <f t="shared" ca="1" si="12"/>
        <v>1721.5713975800966</v>
      </c>
      <c r="V39" s="37">
        <f t="shared" si="13"/>
        <v>6628.0498806833721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3236066.5136433295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3236066.5136433295</v>
      </c>
      <c r="K40" s="37">
        <f t="shared" ca="1" si="20"/>
        <v>240116.13531233504</v>
      </c>
      <c r="L40" s="37">
        <f t="shared" ca="1" si="21"/>
        <v>3476182.6489556646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3299721.5807037046</v>
      </c>
      <c r="R40" s="37">
        <f t="shared" si="9"/>
        <v>0</v>
      </c>
      <c r="S40" s="37">
        <f t="shared" si="10"/>
        <v>0</v>
      </c>
      <c r="T40" s="37">
        <f t="shared" si="11"/>
        <v>6793.751127700456</v>
      </c>
      <c r="U40" s="37">
        <f t="shared" ca="1" si="12"/>
        <v>1764.6106825195991</v>
      </c>
      <c r="V40" s="37">
        <f t="shared" si="13"/>
        <v>6793.751127700456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3299721.5807037046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3299721.5807037046</v>
      </c>
      <c r="K41" s="37">
        <f t="shared" ca="1" si="20"/>
        <v>214481.90274574081</v>
      </c>
      <c r="L41" s="37">
        <f t="shared" ca="1" si="21"/>
        <v>3514203.4834494456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3333330.8884911868</v>
      </c>
      <c r="R41" s="37">
        <f t="shared" si="9"/>
        <v>0</v>
      </c>
      <c r="S41" s="37">
        <f t="shared" si="10"/>
        <v>0</v>
      </c>
      <c r="T41" s="37">
        <f t="shared" si="11"/>
        <v>6963.5949058929673</v>
      </c>
      <c r="U41" s="37">
        <f t="shared" ca="1" si="12"/>
        <v>1808.725949582589</v>
      </c>
      <c r="V41" s="37">
        <f t="shared" si="13"/>
        <v>6963.5949058929673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3333330.8884911868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3333330.8884911868</v>
      </c>
      <c r="K42" s="37">
        <f t="shared" ca="1" si="20"/>
        <v>-116666.58109719155</v>
      </c>
      <c r="L42" s="37">
        <f t="shared" ca="1" si="21"/>
        <v>3216664.3073939951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3031269.8975617797</v>
      </c>
      <c r="R42" s="37">
        <f t="shared" si="9"/>
        <v>0</v>
      </c>
      <c r="S42" s="37">
        <f t="shared" si="10"/>
        <v>0</v>
      </c>
      <c r="T42" s="37">
        <f t="shared" si="11"/>
        <v>7137.6847785402906</v>
      </c>
      <c r="U42" s="37">
        <f t="shared" ca="1" si="12"/>
        <v>1853.9440983221534</v>
      </c>
      <c r="V42" s="37">
        <f t="shared" si="13"/>
        <v>7137.6847785402906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3031269.8975617797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3031269.8975617797</v>
      </c>
      <c r="K43" s="37">
        <f t="shared" ca="1" si="20"/>
        <v>242501.59180494238</v>
      </c>
      <c r="L43" s="37">
        <f t="shared" ca="1" si="21"/>
        <v>3273771.4893667223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3083742.2192887017</v>
      </c>
      <c r="R43" s="37">
        <f t="shared" si="9"/>
        <v>0</v>
      </c>
      <c r="S43" s="37">
        <f t="shared" si="10"/>
        <v>0</v>
      </c>
      <c r="T43" s="37">
        <f t="shared" si="11"/>
        <v>7316.1268980037976</v>
      </c>
      <c r="U43" s="37">
        <f t="shared" ca="1" si="12"/>
        <v>1900.292700780207</v>
      </c>
      <c r="V43" s="37">
        <f t="shared" si="13"/>
        <v>7316.1268980037976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3083742.2192887017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3083742.2192887017</v>
      </c>
      <c r="K44" s="37">
        <f t="shared" ca="1" si="20"/>
        <v>167138.82828544761</v>
      </c>
      <c r="L44" s="37">
        <f t="shared" ca="1" si="21"/>
        <v>3250881.0475741494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3056101.0457441784</v>
      </c>
      <c r="R44" s="37">
        <f t="shared" si="9"/>
        <v>0</v>
      </c>
      <c r="S44" s="37">
        <f t="shared" si="10"/>
        <v>0</v>
      </c>
      <c r="T44" s="37">
        <f t="shared" si="11"/>
        <v>7499.0300704538922</v>
      </c>
      <c r="U44" s="37">
        <f t="shared" ca="1" si="12"/>
        <v>1947.8000182997121</v>
      </c>
      <c r="V44" s="37">
        <f t="shared" si="13"/>
        <v>7499.0300704538922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3056101.0457441784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3056101.0457441784</v>
      </c>
      <c r="K45" s="37">
        <f t="shared" ca="1" si="20"/>
        <v>241737.59271836453</v>
      </c>
      <c r="L45" s="37">
        <f t="shared" ca="1" si="21"/>
        <v>3297838.638462543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3098189.1365868226</v>
      </c>
      <c r="R45" s="37">
        <f t="shared" si="9"/>
        <v>0</v>
      </c>
      <c r="S45" s="37">
        <f t="shared" si="10"/>
        <v>0</v>
      </c>
      <c r="T45" s="37">
        <f t="shared" si="11"/>
        <v>7686.5058222152384</v>
      </c>
      <c r="U45" s="37">
        <f t="shared" ca="1" si="12"/>
        <v>1996.4950187572049</v>
      </c>
      <c r="V45" s="37">
        <f t="shared" si="13"/>
        <v>7686.5058222152384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3098189.1365868226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3098189.1365868226</v>
      </c>
      <c r="K46" s="37">
        <f t="shared" ca="1" si="20"/>
        <v>116801.73044932321</v>
      </c>
      <c r="L46" s="37">
        <f t="shared" ca="1" si="21"/>
        <v>3214990.8670361456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3010350.1276135324</v>
      </c>
      <c r="R46" s="37">
        <f t="shared" si="9"/>
        <v>0</v>
      </c>
      <c r="S46" s="37">
        <f t="shared" si="10"/>
        <v>0</v>
      </c>
      <c r="T46" s="37">
        <f t="shared" si="11"/>
        <v>7878.6684677706207</v>
      </c>
      <c r="U46" s="37">
        <f t="shared" ca="1" si="12"/>
        <v>2046.4073942261352</v>
      </c>
      <c r="V46" s="37">
        <f t="shared" si="13"/>
        <v>7878.6684677706207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3010350.1276135324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3010350.1276135324</v>
      </c>
      <c r="K47" s="37">
        <f t="shared" ca="1" si="20"/>
        <v>276651.17672768363</v>
      </c>
      <c r="L47" s="37">
        <f t="shared" ca="1" si="21"/>
        <v>3287001.3043412161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3287001.3043412161</v>
      </c>
      <c r="R47" s="37">
        <f t="shared" si="9"/>
        <v>0</v>
      </c>
      <c r="S47" s="37">
        <f t="shared" si="10"/>
        <v>0</v>
      </c>
      <c r="T47" s="37">
        <f t="shared" si="11"/>
        <v>8075.6351794648835</v>
      </c>
      <c r="U47" s="37">
        <f t="shared" ca="1" si="12"/>
        <v>2097.5675790817882</v>
      </c>
      <c r="V47" s="37">
        <f t="shared" si="13"/>
        <v>8075.6351794648835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3287001.3043412161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3287001.3043412161</v>
      </c>
      <c r="K48" s="37">
        <f t="shared" ca="1" si="20"/>
        <v>110771.94395629899</v>
      </c>
      <c r="L48" s="37">
        <f t="shared" ca="1" si="21"/>
        <v>3397773.2482975153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3397773.2482975153</v>
      </c>
      <c r="R48" s="37">
        <f t="shared" si="9"/>
        <v>0</v>
      </c>
      <c r="S48" s="37">
        <f t="shared" si="10"/>
        <v>0</v>
      </c>
      <c r="T48" s="37">
        <f t="shared" si="11"/>
        <v>8277.5260589515092</v>
      </c>
      <c r="U48" s="37">
        <f t="shared" ca="1" si="12"/>
        <v>2150.0067685588333</v>
      </c>
      <c r="V48" s="37">
        <f t="shared" si="13"/>
        <v>8277.5260589515092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3397773.2482975153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3397773.2482975153</v>
      </c>
      <c r="K49" s="37">
        <f t="shared" ca="1" si="20"/>
        <v>152899.7961733882</v>
      </c>
      <c r="L49" s="37">
        <f t="shared" ca="1" si="21"/>
        <v>3550673.0444709035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3550673.0444709035</v>
      </c>
      <c r="R49" s="37">
        <f t="shared" si="9"/>
        <v>0</v>
      </c>
      <c r="S49" s="37">
        <f t="shared" si="10"/>
        <v>0</v>
      </c>
      <c r="T49" s="37">
        <f t="shared" si="11"/>
        <v>8484.4642104252944</v>
      </c>
      <c r="U49" s="37">
        <f t="shared" ca="1" si="12"/>
        <v>2203.7569377728037</v>
      </c>
      <c r="V49" s="37">
        <f t="shared" si="13"/>
        <v>8484.4642104252944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3550673.0444709035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3550673.0444709035</v>
      </c>
      <c r="K50" s="37">
        <f t="shared" ca="1" si="20"/>
        <v>390574.03489179938</v>
      </c>
      <c r="L50" s="37">
        <f t="shared" ca="1" si="21"/>
        <v>3941247.079362703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3941247.079362703</v>
      </c>
      <c r="R50" s="37">
        <f t="shared" si="9"/>
        <v>0</v>
      </c>
      <c r="S50" s="37">
        <f t="shared" si="10"/>
        <v>0</v>
      </c>
      <c r="T50" s="37">
        <f t="shared" si="11"/>
        <v>8696.5758156859265</v>
      </c>
      <c r="U50" s="37">
        <f t="shared" ca="1" si="12"/>
        <v>2258.8508612171236</v>
      </c>
      <c r="V50" s="37">
        <f t="shared" si="13"/>
        <v>8696.5758156859265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3941247.079362703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3941247.079362703</v>
      </c>
      <c r="K51" s="37">
        <f t="shared" ca="1" si="20"/>
        <v>344859.11944423651</v>
      </c>
      <c r="L51" s="37">
        <f t="shared" ca="1" si="21"/>
        <v>4286106.1988069396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4286106.1988069396</v>
      </c>
      <c r="R51" s="37">
        <f t="shared" si="9"/>
        <v>0</v>
      </c>
      <c r="S51" s="37">
        <f t="shared" si="10"/>
        <v>0</v>
      </c>
      <c r="T51" s="37">
        <f t="shared" si="11"/>
        <v>8913.9902110780749</v>
      </c>
      <c r="U51" s="37">
        <f t="shared" ca="1" si="12"/>
        <v>2315.3221327475517</v>
      </c>
      <c r="V51" s="37">
        <f t="shared" si="13"/>
        <v>8913.9902110780749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4286106.1988069396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4286106.1988069396</v>
      </c>
      <c r="K52" s="37">
        <f t="shared" ca="1" si="20"/>
        <v>-200161.15948428409</v>
      </c>
      <c r="L52" s="37">
        <f t="shared" ca="1" si="21"/>
        <v>4085945.0393226556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4085945.0393226556</v>
      </c>
      <c r="R52" s="37">
        <f t="shared" si="9"/>
        <v>0</v>
      </c>
      <c r="S52" s="37">
        <f t="shared" si="10"/>
        <v>0</v>
      </c>
      <c r="T52" s="37">
        <f t="shared" si="11"/>
        <v>9136.8399663550244</v>
      </c>
      <c r="U52" s="37">
        <f t="shared" ca="1" si="12"/>
        <v>2373.20518606624</v>
      </c>
      <c r="V52" s="37">
        <f t="shared" si="13"/>
        <v>9136.8399663550244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4085945.0393226556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4085945.0393226556</v>
      </c>
      <c r="K53" s="37">
        <f t="shared" ca="1" si="20"/>
        <v>-289284.90878404403</v>
      </c>
      <c r="L53" s="37">
        <f t="shared" ca="1" si="21"/>
        <v>3796660.1305386117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3796660.1305386117</v>
      </c>
      <c r="R53" s="37">
        <f t="shared" si="9"/>
        <v>0</v>
      </c>
      <c r="S53" s="37">
        <f t="shared" si="10"/>
        <v>0</v>
      </c>
      <c r="T53" s="37">
        <f t="shared" si="11"/>
        <v>9365.2609655139004</v>
      </c>
      <c r="U53" s="37">
        <f t="shared" ca="1" si="12"/>
        <v>2432.5353157178965</v>
      </c>
      <c r="V53" s="37">
        <f t="shared" si="13"/>
        <v>9365.2609655139004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3796660.1305386117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3796660.1305386117</v>
      </c>
      <c r="K54" s="37">
        <f t="shared" ca="1" si="20"/>
        <v>-511789.78559660487</v>
      </c>
      <c r="L54" s="37">
        <f t="shared" ca="1" si="21"/>
        <v>3284870.3449420067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3284870.3449420067</v>
      </c>
      <c r="R54" s="37">
        <f t="shared" si="9"/>
        <v>0</v>
      </c>
      <c r="S54" s="37">
        <f t="shared" si="10"/>
        <v>0</v>
      </c>
      <c r="T54" s="37">
        <f t="shared" si="11"/>
        <v>9599.3924896517474</v>
      </c>
      <c r="U54" s="37">
        <f t="shared" ca="1" si="12"/>
        <v>2493.3486986108437</v>
      </c>
      <c r="V54" s="37">
        <f t="shared" si="13"/>
        <v>9599.3924896517474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3284870.3449420067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35" priority="1" operator="lessThan">
      <formula>0</formula>
    </cfRule>
  </conditionalFormatting>
  <dataValidations count="2">
    <dataValidation type="list" allowBlank="1" showInputMessage="1" showErrorMessage="1" sqref="E2" xr:uid="{3ABD30FB-64ED-4B49-92A6-1C8851D9B493}">
      <formula1>"Qualified, Non-Qualified"</formula1>
    </dataValidation>
    <dataValidation type="list" allowBlank="1" showInputMessage="1" showErrorMessage="1" sqref="E5 H2" xr:uid="{BE15622D-62A0-4E48-A241-50BCE588C5FF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FEA3099-BA6B-2E4E-9567-27E0C82ACC44}">
          <x14:formula1>
            <xm:f>Scenarios!A3:A100</xm:f>
          </x14:formula1>
          <xm:sqref>A14</xm:sqref>
        </x14:dataValidation>
        <x14:dataValidation type="list" allowBlank="1" showInputMessage="1" showErrorMessage="1" xr:uid="{10D768E4-55CA-D041-BC08-2D7D8A305932}">
          <x14:formula1>
            <xm:f>Tables!$B$20:$B$36</xm:f>
          </x14:formula1>
          <xm:sqref>E3:E4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07A2B-08A8-7D41-B131-C77E9E9E8B3D}">
  <sheetPr codeName="Sheet36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Match</v>
      </c>
      <c r="J2" s="129" t="s">
        <v>70</v>
      </c>
      <c r="K2" s="57">
        <f>Tables!B3</f>
        <v>22500</v>
      </c>
      <c r="M2" s="130" t="s">
        <v>55</v>
      </c>
      <c r="N2" s="35" t="str">
        <f>E3</f>
        <v>Health Savings Account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Health Savings Account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4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4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7750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0.5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1000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0.08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7750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180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Health Savings Account with % of Salary / Match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2500</v>
      </c>
      <c r="T17" s="37">
        <f>$N$4*(1+$B$10)^(C17-1)</f>
        <v>7750</v>
      </c>
      <c r="U17" s="37">
        <f ca="1">IF(AND($F$3=4,D17&lt;55),0,IF(D17&lt;50,0,IF(A17&lt;2025,$N$5*(1+$B$10)^(C17-1),IF(AND(D17&gt;59,D17&lt;64),$N$5*IF($N$3=2,1.5,1)*(1+$B$10)^(C17-1),$N$5*(1+$B$10)^(C17-1)))))</f>
        <v>1000</v>
      </c>
      <c r="V17" s="37">
        <f>IF($N$3=1,0,$N$6*(1+$B$10)^(C17-1)-W17)</f>
        <v>2750</v>
      </c>
      <c r="W17" s="37">
        <f>MIN(R17,T17)</f>
        <v>5000</v>
      </c>
      <c r="X17" s="37">
        <f ca="1">MIN(U17,R17-W17)</f>
        <v>0</v>
      </c>
      <c r="Y17" s="37">
        <f>MIN(S17,V17)</f>
        <v>2500</v>
      </c>
      <c r="Z17" s="37">
        <f ca="1">W17+X17+Y17</f>
        <v>7500</v>
      </c>
      <c r="AA17" s="111">
        <f ca="1">Q17+Z17</f>
        <v>2189900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2189900</v>
      </c>
      <c r="K18" s="37">
        <f ca="1">J18*E18</f>
        <v>104896.20999999999</v>
      </c>
      <c r="L18" s="37">
        <f ca="1">J18+K18</f>
        <v>2294796.21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2294796.21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2550</v>
      </c>
      <c r="T18" s="37">
        <f t="shared" ref="T18:T54" si="11">$N$4*(1+$B$10)^(C18-1)</f>
        <v>7943.7499999999991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1025</v>
      </c>
      <c r="V18" s="37">
        <f t="shared" ref="V18:V54" si="13">IF($N$3=1,0,$N$6*(1+$B$10)^(C18-1)-W18)</f>
        <v>2843.7499999999991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2550</v>
      </c>
      <c r="Z18" s="37">
        <f t="shared" ref="Z18:Z54" ca="1" si="17">W18+X18+Y18</f>
        <v>7650</v>
      </c>
      <c r="AA18" s="111">
        <f t="shared" ref="AA18:AA54" ca="1" si="18">Q18+W18+X18+Y18</f>
        <v>2302446.21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2302446.21</v>
      </c>
      <c r="K19" s="37">
        <f ca="1">J19*E19</f>
        <v>49042.104272999997</v>
      </c>
      <c r="L19" s="37">
        <f ca="1">J19+K19</f>
        <v>2351488.3142729998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2351488.3142729998</v>
      </c>
      <c r="R19" s="37">
        <f t="shared" si="9"/>
        <v>5202</v>
      </c>
      <c r="S19" s="37">
        <f t="shared" si="10"/>
        <v>2601</v>
      </c>
      <c r="T19" s="37">
        <f t="shared" si="11"/>
        <v>8142.3437499999991</v>
      </c>
      <c r="U19" s="37">
        <f t="shared" ca="1" si="12"/>
        <v>1050.625</v>
      </c>
      <c r="V19" s="37">
        <f t="shared" si="13"/>
        <v>2940.3437499999991</v>
      </c>
      <c r="W19" s="37">
        <f t="shared" si="14"/>
        <v>5202</v>
      </c>
      <c r="X19" s="37">
        <f t="shared" ca="1" si="15"/>
        <v>0</v>
      </c>
      <c r="Y19" s="37">
        <f t="shared" si="16"/>
        <v>2601</v>
      </c>
      <c r="Z19" s="37">
        <f t="shared" ca="1" si="17"/>
        <v>7803</v>
      </c>
      <c r="AA19" s="111">
        <f t="shared" ca="1" si="18"/>
        <v>2359291.3142729998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2359291.3142729998</v>
      </c>
      <c r="K20" s="37">
        <f ca="1">J20*E20</f>
        <v>259522.04457002998</v>
      </c>
      <c r="L20" s="37">
        <f ca="1">J20+K20</f>
        <v>2618813.3588430299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2618813.3588430299</v>
      </c>
      <c r="R20" s="37">
        <f t="shared" si="9"/>
        <v>5306.04</v>
      </c>
      <c r="S20" s="37">
        <f t="shared" si="10"/>
        <v>2653.02</v>
      </c>
      <c r="T20" s="37">
        <f t="shared" si="11"/>
        <v>8345.9023437499982</v>
      </c>
      <c r="U20" s="37">
        <f t="shared" ca="1" si="12"/>
        <v>1076.8906249999998</v>
      </c>
      <c r="V20" s="37">
        <f t="shared" si="13"/>
        <v>3039.8623437499982</v>
      </c>
      <c r="W20" s="37">
        <f t="shared" si="14"/>
        <v>5306.04</v>
      </c>
      <c r="X20" s="37">
        <f t="shared" ca="1" si="15"/>
        <v>0</v>
      </c>
      <c r="Y20" s="37">
        <f t="shared" si="16"/>
        <v>2653.02</v>
      </c>
      <c r="Z20" s="37">
        <f t="shared" ca="1" si="17"/>
        <v>7959.0599999999995</v>
      </c>
      <c r="AA20" s="111">
        <f t="shared" ca="1" si="18"/>
        <v>2626772.41884303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2626772.41884303</v>
      </c>
      <c r="K21" s="37">
        <f ca="1">J21*E21</f>
        <v>210667.14799121098</v>
      </c>
      <c r="L21" s="37">
        <f ca="1">J21+K21</f>
        <v>2837439.5668342412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2727058.2777717412</v>
      </c>
      <c r="R21" s="37">
        <f t="shared" si="9"/>
        <v>0</v>
      </c>
      <c r="S21" s="37">
        <f t="shared" si="10"/>
        <v>0</v>
      </c>
      <c r="T21" s="37">
        <f t="shared" si="11"/>
        <v>8554.5499023437478</v>
      </c>
      <c r="U21" s="37">
        <f t="shared" ca="1" si="12"/>
        <v>1103.8128906249997</v>
      </c>
      <c r="V21" s="37">
        <f t="shared" si="13"/>
        <v>8554.5499023437478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2727058.2777717412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2727058.2777717412</v>
      </c>
      <c r="K22" s="37">
        <f t="shared" ref="K22:K54" ca="1" si="20">J22*E22</f>
        <v>223073.36712172843</v>
      </c>
      <c r="L22" s="37">
        <f t="shared" ref="L22:L54" ca="1" si="21">J22+K22</f>
        <v>2950131.6448934698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2836990.8236044073</v>
      </c>
      <c r="R22" s="37">
        <f t="shared" si="9"/>
        <v>0</v>
      </c>
      <c r="S22" s="37">
        <f t="shared" si="10"/>
        <v>0</v>
      </c>
      <c r="T22" s="37">
        <f t="shared" si="11"/>
        <v>8768.4136499023407</v>
      </c>
      <c r="U22" s="37">
        <f t="shared" ca="1" si="12"/>
        <v>1131.4082128906246</v>
      </c>
      <c r="V22" s="37">
        <f t="shared" si="13"/>
        <v>8768.4136499023407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2836990.8236044073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2836990.8236044073</v>
      </c>
      <c r="K23" s="37">
        <f t="shared" ca="1" si="20"/>
        <v>285968.67501932423</v>
      </c>
      <c r="L23" s="37">
        <f t="shared" ca="1" si="21"/>
        <v>3122959.4986237315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3006990.1568024424</v>
      </c>
      <c r="R23" s="37">
        <f t="shared" si="9"/>
        <v>0</v>
      </c>
      <c r="S23" s="37">
        <f t="shared" si="10"/>
        <v>0</v>
      </c>
      <c r="T23" s="37">
        <f t="shared" si="11"/>
        <v>8987.6239911498997</v>
      </c>
      <c r="U23" s="37">
        <f t="shared" ca="1" si="12"/>
        <v>1159.6934182128903</v>
      </c>
      <c r="V23" s="37">
        <f t="shared" si="13"/>
        <v>8987.6239911498997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3006990.1568024424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3006990.1568024424</v>
      </c>
      <c r="K24" s="37">
        <f t="shared" ca="1" si="20"/>
        <v>-147943.91571468016</v>
      </c>
      <c r="L24" s="37">
        <f t="shared" ca="1" si="21"/>
        <v>2859046.2410877622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2740177.665720941</v>
      </c>
      <c r="R24" s="37">
        <f t="shared" si="9"/>
        <v>0</v>
      </c>
      <c r="S24" s="37">
        <f t="shared" si="10"/>
        <v>0</v>
      </c>
      <c r="T24" s="37">
        <f t="shared" si="11"/>
        <v>9212.3145909286468</v>
      </c>
      <c r="U24" s="37">
        <f t="shared" ca="1" si="12"/>
        <v>1188.6857536682126</v>
      </c>
      <c r="V24" s="37">
        <f t="shared" si="13"/>
        <v>9212.3145909286468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2740177.665720941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2740177.665720941</v>
      </c>
      <c r="K25" s="37">
        <f t="shared" ca="1" si="20"/>
        <v>33704.185288367575</v>
      </c>
      <c r="L25" s="37">
        <f t="shared" ca="1" si="21"/>
        <v>2773881.8510093088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2652041.561258317</v>
      </c>
      <c r="R25" s="37">
        <f t="shared" si="9"/>
        <v>0</v>
      </c>
      <c r="S25" s="37">
        <f t="shared" si="10"/>
        <v>0</v>
      </c>
      <c r="T25" s="37">
        <f t="shared" si="11"/>
        <v>9442.6224557018613</v>
      </c>
      <c r="U25" s="37">
        <f t="shared" ca="1" si="12"/>
        <v>1218.4028975099177</v>
      </c>
      <c r="V25" s="37">
        <f t="shared" si="13"/>
        <v>9442.6224557018613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2652041.561258317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2652041.561258317</v>
      </c>
      <c r="K26" s="37">
        <f t="shared" ca="1" si="20"/>
        <v>169995.86407665812</v>
      </c>
      <c r="L26" s="37">
        <f t="shared" ca="1" si="21"/>
        <v>2822037.4253349751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2697151.1283402084</v>
      </c>
      <c r="R26" s="37">
        <f t="shared" si="9"/>
        <v>0</v>
      </c>
      <c r="S26" s="37">
        <f t="shared" si="10"/>
        <v>0</v>
      </c>
      <c r="T26" s="37">
        <f t="shared" si="11"/>
        <v>9678.6880170944078</v>
      </c>
      <c r="U26" s="37">
        <f t="shared" ca="1" si="12"/>
        <v>1248.8629699476655</v>
      </c>
      <c r="V26" s="37">
        <f t="shared" si="13"/>
        <v>9678.6880170944078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2697151.1283402084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2697151.1283402084</v>
      </c>
      <c r="K27" s="37">
        <f t="shared" ca="1" si="20"/>
        <v>288864.88584523631</v>
      </c>
      <c r="L27" s="37">
        <f t="shared" ca="1" si="21"/>
        <v>2986016.0141854449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2858007.5597658092</v>
      </c>
      <c r="R27" s="37">
        <f t="shared" si="9"/>
        <v>0</v>
      </c>
      <c r="S27" s="37">
        <f t="shared" si="10"/>
        <v>0</v>
      </c>
      <c r="T27" s="37">
        <f t="shared" si="11"/>
        <v>9920.6552175217676</v>
      </c>
      <c r="U27" s="37">
        <f t="shared" ca="1" si="12"/>
        <v>1280.084544196357</v>
      </c>
      <c r="V27" s="37">
        <f t="shared" si="13"/>
        <v>9920.6552175217676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2858007.5597658092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2858007.5597658092</v>
      </c>
      <c r="K28" s="37">
        <f t="shared" ca="1" si="20"/>
        <v>186056.2921407542</v>
      </c>
      <c r="L28" s="37">
        <f t="shared" ca="1" si="21"/>
        <v>3044063.8519065636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2912855.186126437</v>
      </c>
      <c r="R28" s="37">
        <f t="shared" si="9"/>
        <v>0</v>
      </c>
      <c r="S28" s="37">
        <f t="shared" si="10"/>
        <v>0</v>
      </c>
      <c r="T28" s="37">
        <f t="shared" si="11"/>
        <v>10168.671597959812</v>
      </c>
      <c r="U28" s="37">
        <f t="shared" ca="1" si="12"/>
        <v>1312.086657801266</v>
      </c>
      <c r="V28" s="37">
        <f t="shared" si="13"/>
        <v>10168.671597959812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2912855.186126437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2912855.186126437</v>
      </c>
      <c r="K29" s="37">
        <f t="shared" ca="1" si="20"/>
        <v>233028.41489011497</v>
      </c>
      <c r="L29" s="37">
        <f t="shared" ca="1" si="21"/>
        <v>3145883.6010165522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3011394.7185919224</v>
      </c>
      <c r="R29" s="37">
        <f t="shared" si="9"/>
        <v>0</v>
      </c>
      <c r="S29" s="37">
        <f t="shared" si="10"/>
        <v>0</v>
      </c>
      <c r="T29" s="37">
        <f t="shared" si="11"/>
        <v>10422.888387908806</v>
      </c>
      <c r="U29" s="37">
        <f t="shared" ca="1" si="12"/>
        <v>1344.8888242462974</v>
      </c>
      <c r="V29" s="37">
        <f t="shared" si="13"/>
        <v>10422.888387908806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3011394.7185919224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3011394.7185919224</v>
      </c>
      <c r="K30" s="37">
        <f t="shared" ca="1" si="20"/>
        <v>93654.375748208782</v>
      </c>
      <c r="L30" s="37">
        <f t="shared" ca="1" si="21"/>
        <v>3105049.0943401312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2967197.9898548857</v>
      </c>
      <c r="R30" s="37">
        <f t="shared" si="9"/>
        <v>0</v>
      </c>
      <c r="S30" s="37">
        <f t="shared" si="10"/>
        <v>0</v>
      </c>
      <c r="T30" s="37">
        <f t="shared" si="11"/>
        <v>10683.460597606525</v>
      </c>
      <c r="U30" s="37">
        <f t="shared" ca="1" si="12"/>
        <v>1378.5110448524549</v>
      </c>
      <c r="V30" s="37">
        <f t="shared" si="13"/>
        <v>10683.460597606525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2967197.9898548857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2967197.9898548857</v>
      </c>
      <c r="K31" s="37">
        <f t="shared" ca="1" si="20"/>
        <v>167053.24682883007</v>
      </c>
      <c r="L31" s="37">
        <f t="shared" ca="1" si="21"/>
        <v>3134251.2366837156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2992953.8545863391</v>
      </c>
      <c r="R31" s="37">
        <f t="shared" si="9"/>
        <v>0</v>
      </c>
      <c r="S31" s="37">
        <f t="shared" si="10"/>
        <v>0</v>
      </c>
      <c r="T31" s="37">
        <f t="shared" si="11"/>
        <v>10950.547112546687</v>
      </c>
      <c r="U31" s="37">
        <f t="shared" ca="1" si="12"/>
        <v>1412.9738209737661</v>
      </c>
      <c r="V31" s="37">
        <f t="shared" si="13"/>
        <v>10950.547112546687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2992953.8545863391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2992953.8545863391</v>
      </c>
      <c r="K32" s="37">
        <f t="shared" ca="1" si="20"/>
        <v>81408.344844748412</v>
      </c>
      <c r="L32" s="37">
        <f t="shared" ca="1" si="21"/>
        <v>3074362.1994310874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2929532.3827812765</v>
      </c>
      <c r="R32" s="37">
        <f t="shared" si="9"/>
        <v>0</v>
      </c>
      <c r="S32" s="37">
        <f t="shared" si="10"/>
        <v>0</v>
      </c>
      <c r="T32" s="37">
        <f t="shared" si="11"/>
        <v>11224.310790360356</v>
      </c>
      <c r="U32" s="37">
        <f t="shared" ca="1" si="12"/>
        <v>1448.2981664981105</v>
      </c>
      <c r="V32" s="37">
        <f t="shared" si="13"/>
        <v>11224.310790360356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2929532.3827812765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2929532.3827812765</v>
      </c>
      <c r="K33" s="37">
        <f t="shared" ca="1" si="20"/>
        <v>482786.93668235437</v>
      </c>
      <c r="L33" s="37">
        <f t="shared" ca="1" si="21"/>
        <v>3412319.3194636307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3263868.7573975744</v>
      </c>
      <c r="R33" s="37">
        <f t="shared" si="9"/>
        <v>0</v>
      </c>
      <c r="S33" s="37">
        <f t="shared" si="10"/>
        <v>0</v>
      </c>
      <c r="T33" s="37">
        <f t="shared" si="11"/>
        <v>11504.918560119364</v>
      </c>
      <c r="U33" s="37">
        <f t="shared" ca="1" si="12"/>
        <v>1484.5056206605632</v>
      </c>
      <c r="V33" s="37">
        <f t="shared" si="13"/>
        <v>11504.918560119364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3263868.7573975744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3263868.7573975744</v>
      </c>
      <c r="K34" s="37">
        <f t="shared" ca="1" si="20"/>
        <v>-220311.14112433628</v>
      </c>
      <c r="L34" s="37">
        <f t="shared" ca="1" si="21"/>
        <v>3043557.6162732383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2891395.7901555304</v>
      </c>
      <c r="R34" s="37">
        <f t="shared" si="9"/>
        <v>0</v>
      </c>
      <c r="S34" s="37">
        <f t="shared" si="10"/>
        <v>0</v>
      </c>
      <c r="T34" s="37">
        <f t="shared" si="11"/>
        <v>11792.541524122347</v>
      </c>
      <c r="U34" s="37">
        <f t="shared" ca="1" si="12"/>
        <v>1521.6182611770771</v>
      </c>
      <c r="V34" s="37">
        <f t="shared" si="13"/>
        <v>11792.541524122347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2891395.7901555304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2891395.7901555304</v>
      </c>
      <c r="K35" s="37">
        <f t="shared" ca="1" si="20"/>
        <v>383977.36093265447</v>
      </c>
      <c r="L35" s="37">
        <f t="shared" ca="1" si="21"/>
        <v>3275373.1510881847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3119407.2793175341</v>
      </c>
      <c r="R35" s="37">
        <f t="shared" si="9"/>
        <v>0</v>
      </c>
      <c r="S35" s="37">
        <f t="shared" si="10"/>
        <v>0</v>
      </c>
      <c r="T35" s="37">
        <f t="shared" si="11"/>
        <v>12087.355062225406</v>
      </c>
      <c r="U35" s="37">
        <f t="shared" ca="1" si="12"/>
        <v>1559.6587177065039</v>
      </c>
      <c r="V35" s="37">
        <f t="shared" si="13"/>
        <v>12087.355062225406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3119407.2793175341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3119407.2793175341</v>
      </c>
      <c r="K36" s="37">
        <f t="shared" ca="1" si="20"/>
        <v>142868.85339274307</v>
      </c>
      <c r="L36" s="37">
        <f t="shared" ca="1" si="21"/>
        <v>3262276.1327102771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3102411.1141453604</v>
      </c>
      <c r="R36" s="37">
        <f t="shared" si="9"/>
        <v>0</v>
      </c>
      <c r="S36" s="37">
        <f t="shared" si="10"/>
        <v>0</v>
      </c>
      <c r="T36" s="37">
        <f t="shared" si="11"/>
        <v>12389.538938781041</v>
      </c>
      <c r="U36" s="37">
        <f t="shared" ca="1" si="12"/>
        <v>1598.6501856491666</v>
      </c>
      <c r="V36" s="37">
        <f t="shared" si="13"/>
        <v>12389.538938781041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3102411.1141453604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3102411.1141453604</v>
      </c>
      <c r="K37" s="37">
        <f t="shared" ca="1" si="20"/>
        <v>280457.96471874055</v>
      </c>
      <c r="L37" s="37">
        <f t="shared" ca="1" si="21"/>
        <v>3382869.0788641009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3219007.4348350614</v>
      </c>
      <c r="R37" s="37">
        <f t="shared" si="9"/>
        <v>0</v>
      </c>
      <c r="S37" s="37">
        <f t="shared" si="10"/>
        <v>0</v>
      </c>
      <c r="T37" s="37">
        <f t="shared" si="11"/>
        <v>12699.277412250565</v>
      </c>
      <c r="U37" s="37">
        <f t="shared" ca="1" si="12"/>
        <v>1638.6164402903955</v>
      </c>
      <c r="V37" s="37">
        <f t="shared" si="13"/>
        <v>12699.277412250565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3219007.4348350614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3219007.4348350614</v>
      </c>
      <c r="K38" s="37">
        <f t="shared" ca="1" si="20"/>
        <v>218248.70408181715</v>
      </c>
      <c r="L38" s="37">
        <f t="shared" ca="1" si="21"/>
        <v>3437256.1389168785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3269297.9537871131</v>
      </c>
      <c r="R38" s="37">
        <f t="shared" si="9"/>
        <v>0</v>
      </c>
      <c r="S38" s="37">
        <f t="shared" si="10"/>
        <v>0</v>
      </c>
      <c r="T38" s="37">
        <f t="shared" si="11"/>
        <v>13016.759347556828</v>
      </c>
      <c r="U38" s="37">
        <f t="shared" ca="1" si="12"/>
        <v>1679.5818512976552</v>
      </c>
      <c r="V38" s="37">
        <f t="shared" si="13"/>
        <v>13016.759347556828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3269297.9537871131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3269297.9537871131</v>
      </c>
      <c r="K39" s="37">
        <f t="shared" ca="1" si="20"/>
        <v>174253.58093685313</v>
      </c>
      <c r="L39" s="37">
        <f t="shared" ca="1" si="21"/>
        <v>3443551.5347239664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3271394.3949659569</v>
      </c>
      <c r="R39" s="37">
        <f t="shared" si="9"/>
        <v>0</v>
      </c>
      <c r="S39" s="37">
        <f t="shared" si="10"/>
        <v>0</v>
      </c>
      <c r="T39" s="37">
        <f t="shared" si="11"/>
        <v>13342.178331245748</v>
      </c>
      <c r="U39" s="37">
        <f t="shared" ca="1" si="12"/>
        <v>1721.5713975800966</v>
      </c>
      <c r="V39" s="37">
        <f t="shared" si="13"/>
        <v>13342.178331245748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3271394.3949659569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3271394.3949659569</v>
      </c>
      <c r="K40" s="37">
        <f t="shared" ca="1" si="20"/>
        <v>242737.46410647401</v>
      </c>
      <c r="L40" s="37">
        <f t="shared" ca="1" si="21"/>
        <v>3514131.859072431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3337670.790820471</v>
      </c>
      <c r="R40" s="37">
        <f t="shared" si="9"/>
        <v>0</v>
      </c>
      <c r="S40" s="37">
        <f t="shared" si="10"/>
        <v>0</v>
      </c>
      <c r="T40" s="37">
        <f t="shared" si="11"/>
        <v>13675.732789526894</v>
      </c>
      <c r="U40" s="37">
        <f t="shared" ca="1" si="12"/>
        <v>1764.6106825195991</v>
      </c>
      <c r="V40" s="37">
        <f t="shared" si="13"/>
        <v>13675.732789526894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3337670.790820471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3337670.790820471</v>
      </c>
      <c r="K41" s="37">
        <f t="shared" ca="1" si="20"/>
        <v>216948.60140333063</v>
      </c>
      <c r="L41" s="37">
        <f t="shared" ca="1" si="21"/>
        <v>3554619.3922238015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3373746.7972655427</v>
      </c>
      <c r="R41" s="37">
        <f t="shared" si="9"/>
        <v>0</v>
      </c>
      <c r="S41" s="37">
        <f t="shared" si="10"/>
        <v>0</v>
      </c>
      <c r="T41" s="37">
        <f t="shared" si="11"/>
        <v>14017.626109265064</v>
      </c>
      <c r="U41" s="37">
        <f t="shared" ca="1" si="12"/>
        <v>1808.725949582589</v>
      </c>
      <c r="V41" s="37">
        <f t="shared" si="13"/>
        <v>14017.626109265064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3373746.7972655427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3373746.7972655427</v>
      </c>
      <c r="K42" s="37">
        <f t="shared" ca="1" si="20"/>
        <v>-118081.13790429401</v>
      </c>
      <c r="L42" s="37">
        <f t="shared" ca="1" si="21"/>
        <v>3255665.6593612488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3070271.2495290334</v>
      </c>
      <c r="R42" s="37">
        <f t="shared" si="9"/>
        <v>0</v>
      </c>
      <c r="S42" s="37">
        <f t="shared" si="10"/>
        <v>0</v>
      </c>
      <c r="T42" s="37">
        <f t="shared" si="11"/>
        <v>14368.066761996688</v>
      </c>
      <c r="U42" s="37">
        <f t="shared" ca="1" si="12"/>
        <v>1853.9440983221534</v>
      </c>
      <c r="V42" s="37">
        <f t="shared" si="13"/>
        <v>14368.066761996688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3070271.2495290334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3070271.2495290334</v>
      </c>
      <c r="K43" s="37">
        <f t="shared" ca="1" si="20"/>
        <v>245621.69996232269</v>
      </c>
      <c r="L43" s="37">
        <f t="shared" ca="1" si="21"/>
        <v>3315892.949491356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3125863.6794133354</v>
      </c>
      <c r="R43" s="37">
        <f t="shared" si="9"/>
        <v>0</v>
      </c>
      <c r="S43" s="37">
        <f t="shared" si="10"/>
        <v>0</v>
      </c>
      <c r="T43" s="37">
        <f t="shared" si="11"/>
        <v>14727.268431046605</v>
      </c>
      <c r="U43" s="37">
        <f t="shared" ca="1" si="12"/>
        <v>1900.292700780207</v>
      </c>
      <c r="V43" s="37">
        <f t="shared" si="13"/>
        <v>14727.268431046605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3125863.6794133354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3125863.6794133354</v>
      </c>
      <c r="K44" s="37">
        <f t="shared" ca="1" si="20"/>
        <v>169421.81142420278</v>
      </c>
      <c r="L44" s="37">
        <f t="shared" ca="1" si="21"/>
        <v>3295285.4908375381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3100505.4890075671</v>
      </c>
      <c r="R44" s="37">
        <f t="shared" si="9"/>
        <v>0</v>
      </c>
      <c r="S44" s="37">
        <f t="shared" si="10"/>
        <v>0</v>
      </c>
      <c r="T44" s="37">
        <f t="shared" si="11"/>
        <v>15095.45014182277</v>
      </c>
      <c r="U44" s="37">
        <f t="shared" ca="1" si="12"/>
        <v>1947.8000182997121</v>
      </c>
      <c r="V44" s="37">
        <f t="shared" si="13"/>
        <v>15095.45014182277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3100505.4890075671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3100505.4890075671</v>
      </c>
      <c r="K45" s="37">
        <f t="shared" ca="1" si="20"/>
        <v>245249.98418049858</v>
      </c>
      <c r="L45" s="37">
        <f t="shared" ca="1" si="21"/>
        <v>3345755.4731880655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3146105.971312345</v>
      </c>
      <c r="R45" s="37">
        <f t="shared" si="9"/>
        <v>0</v>
      </c>
      <c r="S45" s="37">
        <f t="shared" si="10"/>
        <v>0</v>
      </c>
      <c r="T45" s="37">
        <f t="shared" si="11"/>
        <v>15472.836395368337</v>
      </c>
      <c r="U45" s="37">
        <f t="shared" ca="1" si="12"/>
        <v>1996.4950187572049</v>
      </c>
      <c r="V45" s="37">
        <f t="shared" si="13"/>
        <v>15472.836395368337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3146105.971312345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3146105.971312345</v>
      </c>
      <c r="K46" s="37">
        <f t="shared" ca="1" si="20"/>
        <v>118608.1951184754</v>
      </c>
      <c r="L46" s="37">
        <f t="shared" ca="1" si="21"/>
        <v>3264714.1664308202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3060073.427008207</v>
      </c>
      <c r="R46" s="37">
        <f t="shared" si="9"/>
        <v>0</v>
      </c>
      <c r="S46" s="37">
        <f t="shared" si="10"/>
        <v>0</v>
      </c>
      <c r="T46" s="37">
        <f t="shared" si="11"/>
        <v>15859.657305252547</v>
      </c>
      <c r="U46" s="37">
        <f t="shared" ca="1" si="12"/>
        <v>2046.4073942261352</v>
      </c>
      <c r="V46" s="37">
        <f t="shared" si="13"/>
        <v>15859.657305252547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3060073.427008207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3060073.427008207</v>
      </c>
      <c r="K47" s="37">
        <f t="shared" ca="1" si="20"/>
        <v>281220.74794205418</v>
      </c>
      <c r="L47" s="37">
        <f t="shared" ca="1" si="21"/>
        <v>3341294.1749502611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3341294.1749502611</v>
      </c>
      <c r="R47" s="37">
        <f t="shared" si="9"/>
        <v>0</v>
      </c>
      <c r="S47" s="37">
        <f t="shared" si="10"/>
        <v>0</v>
      </c>
      <c r="T47" s="37">
        <f t="shared" si="11"/>
        <v>16256.148737883857</v>
      </c>
      <c r="U47" s="37">
        <f t="shared" ca="1" si="12"/>
        <v>2097.5675790817882</v>
      </c>
      <c r="V47" s="37">
        <f t="shared" si="13"/>
        <v>16256.148737883857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3341294.1749502611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3341294.1749502611</v>
      </c>
      <c r="K48" s="37">
        <f t="shared" ca="1" si="20"/>
        <v>112601.61369582381</v>
      </c>
      <c r="L48" s="37">
        <f t="shared" ca="1" si="21"/>
        <v>3453895.7886460847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3453895.7886460847</v>
      </c>
      <c r="R48" s="37">
        <f t="shared" si="9"/>
        <v>0</v>
      </c>
      <c r="S48" s="37">
        <f t="shared" si="10"/>
        <v>0</v>
      </c>
      <c r="T48" s="37">
        <f t="shared" si="11"/>
        <v>16662.552456330959</v>
      </c>
      <c r="U48" s="37">
        <f t="shared" ca="1" si="12"/>
        <v>2150.0067685588333</v>
      </c>
      <c r="V48" s="37">
        <f t="shared" si="13"/>
        <v>16662.552456330959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3453895.7886460847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3453895.7886460847</v>
      </c>
      <c r="K49" s="37">
        <f t="shared" ca="1" si="20"/>
        <v>155425.3104890738</v>
      </c>
      <c r="L49" s="37">
        <f t="shared" ca="1" si="21"/>
        <v>3609321.0991351586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3609321.0991351586</v>
      </c>
      <c r="R49" s="37">
        <f t="shared" si="9"/>
        <v>0</v>
      </c>
      <c r="S49" s="37">
        <f t="shared" si="10"/>
        <v>0</v>
      </c>
      <c r="T49" s="37">
        <f t="shared" si="11"/>
        <v>17079.116267739228</v>
      </c>
      <c r="U49" s="37">
        <f t="shared" ca="1" si="12"/>
        <v>2203.7569377728037</v>
      </c>
      <c r="V49" s="37">
        <f t="shared" si="13"/>
        <v>17079.116267739228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3609321.0991351586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3609321.0991351586</v>
      </c>
      <c r="K50" s="37">
        <f t="shared" ca="1" si="20"/>
        <v>397025.32090486743</v>
      </c>
      <c r="L50" s="37">
        <f t="shared" ca="1" si="21"/>
        <v>4006346.4200400258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4006346.4200400258</v>
      </c>
      <c r="R50" s="37">
        <f t="shared" si="9"/>
        <v>0</v>
      </c>
      <c r="S50" s="37">
        <f t="shared" si="10"/>
        <v>0</v>
      </c>
      <c r="T50" s="37">
        <f t="shared" si="11"/>
        <v>17506.094174432706</v>
      </c>
      <c r="U50" s="37">
        <f t="shared" ca="1" si="12"/>
        <v>2258.8508612171236</v>
      </c>
      <c r="V50" s="37">
        <f t="shared" si="13"/>
        <v>17506.094174432706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4006346.4200400258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4006346.4200400258</v>
      </c>
      <c r="K51" s="37">
        <f t="shared" ca="1" si="20"/>
        <v>350555.31175350223</v>
      </c>
      <c r="L51" s="37">
        <f t="shared" ca="1" si="21"/>
        <v>4356901.7317935284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4356901.7317935284</v>
      </c>
      <c r="R51" s="37">
        <f t="shared" si="9"/>
        <v>0</v>
      </c>
      <c r="S51" s="37">
        <f t="shared" si="10"/>
        <v>0</v>
      </c>
      <c r="T51" s="37">
        <f t="shared" si="11"/>
        <v>17943.746528793527</v>
      </c>
      <c r="U51" s="37">
        <f t="shared" ca="1" si="12"/>
        <v>2315.3221327475517</v>
      </c>
      <c r="V51" s="37">
        <f t="shared" si="13"/>
        <v>17943.746528793527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4356901.7317935284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4356901.7317935284</v>
      </c>
      <c r="K52" s="37">
        <f t="shared" ca="1" si="20"/>
        <v>-203467.31087475776</v>
      </c>
      <c r="L52" s="37">
        <f t="shared" ca="1" si="21"/>
        <v>4153434.4209187706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4153434.4209187706</v>
      </c>
      <c r="R52" s="37">
        <f t="shared" si="9"/>
        <v>0</v>
      </c>
      <c r="S52" s="37">
        <f t="shared" si="10"/>
        <v>0</v>
      </c>
      <c r="T52" s="37">
        <f t="shared" si="11"/>
        <v>18392.340192013362</v>
      </c>
      <c r="U52" s="37">
        <f t="shared" ca="1" si="12"/>
        <v>2373.20518606624</v>
      </c>
      <c r="V52" s="37">
        <f t="shared" si="13"/>
        <v>18392.340192013362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4153434.4209187706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4153434.4209187706</v>
      </c>
      <c r="K53" s="37">
        <f t="shared" ca="1" si="20"/>
        <v>-294063.15700104897</v>
      </c>
      <c r="L53" s="37">
        <f t="shared" ca="1" si="21"/>
        <v>3859371.2639177218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3859371.2639177218</v>
      </c>
      <c r="R53" s="37">
        <f t="shared" si="9"/>
        <v>0</v>
      </c>
      <c r="S53" s="37">
        <f t="shared" si="10"/>
        <v>0</v>
      </c>
      <c r="T53" s="37">
        <f t="shared" si="11"/>
        <v>18852.148696813696</v>
      </c>
      <c r="U53" s="37">
        <f t="shared" ca="1" si="12"/>
        <v>2432.5353157178965</v>
      </c>
      <c r="V53" s="37">
        <f t="shared" si="13"/>
        <v>18852.148696813696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3859371.2639177218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3859371.2639177218</v>
      </c>
      <c r="K54" s="37">
        <f t="shared" ca="1" si="20"/>
        <v>-520243.2463761089</v>
      </c>
      <c r="L54" s="37">
        <f t="shared" ca="1" si="21"/>
        <v>3339128.017541613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3339128.017541613</v>
      </c>
      <c r="R54" s="37">
        <f t="shared" si="9"/>
        <v>0</v>
      </c>
      <c r="S54" s="37">
        <f t="shared" si="10"/>
        <v>0</v>
      </c>
      <c r="T54" s="37">
        <f t="shared" si="11"/>
        <v>19323.452414234038</v>
      </c>
      <c r="U54" s="37">
        <f t="shared" ca="1" si="12"/>
        <v>2493.3486986108437</v>
      </c>
      <c r="V54" s="37">
        <f t="shared" si="13"/>
        <v>19323.452414234038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3339128.017541613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34" priority="1" operator="lessThan">
      <formula>0</formula>
    </cfRule>
  </conditionalFormatting>
  <dataValidations count="2">
    <dataValidation type="list" allowBlank="1" showInputMessage="1" showErrorMessage="1" sqref="E2" xr:uid="{6DB617D1-AA20-4E4F-945F-145170043D38}">
      <formula1>"Qualified, Non-Qualified"</formula1>
    </dataValidation>
    <dataValidation type="list" allowBlank="1" showInputMessage="1" showErrorMessage="1" sqref="E5 H2" xr:uid="{5DE4740A-B22C-8A48-A400-0258C262F2A2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A1FB8DB-269A-E345-9035-26AED30BEAEA}">
          <x14:formula1>
            <xm:f>Scenarios!A3:A100</xm:f>
          </x14:formula1>
          <xm:sqref>A14</xm:sqref>
        </x14:dataValidation>
        <x14:dataValidation type="list" allowBlank="1" showInputMessage="1" showErrorMessage="1" xr:uid="{931A5306-1147-934E-B669-069F9D1A38FC}">
          <x14:formula1>
            <xm:f>Tables!$B$20:$B$36</xm:f>
          </x14:formula1>
          <xm:sqref>E3:E4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BE1B5-4778-704D-BDF2-2B442D9340B2}">
  <sheetPr codeName="Sheet37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None</v>
      </c>
      <c r="J2" s="129" t="s">
        <v>70</v>
      </c>
      <c r="K2" s="57">
        <f>Tables!B3</f>
        <v>22500</v>
      </c>
      <c r="M2" s="130" t="s">
        <v>55</v>
      </c>
      <c r="N2" s="35" t="str">
        <f>E3</f>
        <v>Roth 401k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Roth 401k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>Roth</v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Maximum Allowable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0.03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181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Roth 401k with Maximum Allowable / None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5.4699999999999999E-2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109400</v>
      </c>
      <c r="L17" s="37">
        <f>J17+K17</f>
        <v>2109400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2109400</v>
      </c>
      <c r="R17" s="37">
        <f ca="1">IF($E$5="None",0,IF(D17&gt;=$B$3,0,IF($E$5="Monthly",MIN((($E$6+$E$8*(C17-1))*12),$E$9*12),IF($E$5="Annual",MIN((($E$6+$E$8*(C17-1))),$E$9),IF($E$5="% of Salary",MIN(($E$7+$E$10*(C17-1))*H17,$E$11*H17),IF($E$5="Maximum Allowable",T17+U17,0))))))</f>
        <v>30000</v>
      </c>
      <c r="S17" s="37">
        <f>IF($H$2="None",0,IF($N$3=1,0,IF(D17&gt;=$B$3,0,IF($H$2="Monthly",($H$3*12),IF($H$2="Annual",$H$3,IF($H$2="% of Salary",$H$4*H17,IF($H$2="Match",MIN($H$5*W17,$H$6*H17),IF($H$2="Maximum Allowable",V17,0))))))))</f>
        <v>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 ca="1">IF($N$3=1,0,$N$6*(1+$B$10)^(C17-1)-W17)</f>
        <v>43500</v>
      </c>
      <c r="W17" s="37">
        <f ca="1">MIN(R17,T17)</f>
        <v>22500</v>
      </c>
      <c r="X17" s="37">
        <f ca="1">MIN(U17,R17-W17)</f>
        <v>7500</v>
      </c>
      <c r="Y17" s="37">
        <f ca="1">MIN(S17,V17)</f>
        <v>0</v>
      </c>
      <c r="Z17" s="37">
        <f ca="1">W17+X17+Y17</f>
        <v>30000</v>
      </c>
      <c r="AA17" s="111">
        <f ca="1">Q17+Z17</f>
        <v>2139400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2.87E-2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2139400</v>
      </c>
      <c r="K18" s="37">
        <f ca="1">J18*E18</f>
        <v>61400.78</v>
      </c>
      <c r="L18" s="37">
        <f ca="1">J18+K18</f>
        <v>2200800.7799999998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2200800.7799999998</v>
      </c>
      <c r="R18" s="37">
        <f t="shared" ref="R18:R54" ca="1" si="9">IF($E$5="None",0,IF(D18&gt;=$B$3,0,IF($E$5="Monthly",MIN((($E$6+$E$8*(C18-1))*12),$E$9*12),IF($E$5="Annual",MIN((($E$6+$E$8*(C18-1))),$E$9),IF($E$5="% of Salary",MIN(($E$7+$E$10*(C18-1))*H18,$E$11*H18),IF($E$5="Maximum Allowable",T18+U18,0))))))</f>
        <v>30749.999999999996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ca="1" si="13">IF($N$3=1,0,$N$6*(1+$B$10)^(C18-1)-W18)</f>
        <v>44587.5</v>
      </c>
      <c r="W18" s="37">
        <f t="shared" ref="W18:W54" ca="1" si="14">MIN(R18,T18)</f>
        <v>23062.499999999996</v>
      </c>
      <c r="X18" s="37">
        <f t="shared" ref="X18:X54" ca="1" si="15">MIN(U18,R18-W18)</f>
        <v>7687.4999999999991</v>
      </c>
      <c r="Y18" s="37">
        <f t="shared" ref="Y18:Y54" ca="1" si="16">MIN(S18,V18)</f>
        <v>0</v>
      </c>
      <c r="Z18" s="37">
        <f t="shared" ref="Z18:Z54" ca="1" si="17">W18+X18+Y18</f>
        <v>30749.999999999996</v>
      </c>
      <c r="AA18" s="111">
        <f t="shared" ref="AA18:AA54" ca="1" si="18">Q18+W18+X18+Y18</f>
        <v>2231550.7799999998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1.2800000000000001E-2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2231550.7799999998</v>
      </c>
      <c r="K19" s="37">
        <f ca="1">J19*E19</f>
        <v>28563.849984</v>
      </c>
      <c r="L19" s="37">
        <f ca="1">J19+K19</f>
        <v>2260114.6299839998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2260114.6299839998</v>
      </c>
      <c r="R19" s="37">
        <f t="shared" ca="1" si="9"/>
        <v>35458.59375</v>
      </c>
      <c r="S19" s="37">
        <f t="shared" si="10"/>
        <v>0</v>
      </c>
      <c r="T19" s="37">
        <f t="shared" si="11"/>
        <v>23639.0625</v>
      </c>
      <c r="U19" s="37">
        <f t="shared" ca="1" si="12"/>
        <v>11819.53125</v>
      </c>
      <c r="V19" s="37">
        <f t="shared" ca="1" si="13"/>
        <v>45702.1875</v>
      </c>
      <c r="W19" s="37">
        <f t="shared" ca="1" si="14"/>
        <v>23639.0625</v>
      </c>
      <c r="X19" s="37">
        <f t="shared" ca="1" si="15"/>
        <v>11819.53125</v>
      </c>
      <c r="Y19" s="37">
        <f t="shared" ca="1" si="16"/>
        <v>0</v>
      </c>
      <c r="Z19" s="37">
        <f t="shared" ca="1" si="17"/>
        <v>35458.59375</v>
      </c>
      <c r="AA19" s="111">
        <f t="shared" ca="1" si="18"/>
        <v>2295573.2237339998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6.6000000000000003E-2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2295573.2237339998</v>
      </c>
      <c r="K20" s="37">
        <f ca="1">J20*E20</f>
        <v>151507.83276644399</v>
      </c>
      <c r="L20" s="37">
        <f ca="1">J20+K20</f>
        <v>2447081.0565004437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2447081.0565004437</v>
      </c>
      <c r="R20" s="37">
        <f t="shared" ca="1" si="9"/>
        <v>32306.718749999996</v>
      </c>
      <c r="S20" s="37">
        <f t="shared" si="10"/>
        <v>0</v>
      </c>
      <c r="T20" s="37">
        <f t="shared" si="11"/>
        <v>24230.039062499996</v>
      </c>
      <c r="U20" s="37">
        <f t="shared" ca="1" si="12"/>
        <v>8076.6796874999991</v>
      </c>
      <c r="V20" s="37">
        <f t="shared" ca="1" si="13"/>
        <v>46844.742187499985</v>
      </c>
      <c r="W20" s="37">
        <f t="shared" ca="1" si="14"/>
        <v>24230.039062499996</v>
      </c>
      <c r="X20" s="37">
        <f t="shared" ca="1" si="15"/>
        <v>8076.6796874999991</v>
      </c>
      <c r="Y20" s="37">
        <f t="shared" ca="1" si="16"/>
        <v>0</v>
      </c>
      <c r="Z20" s="37">
        <f t="shared" ca="1" si="17"/>
        <v>32306.718749999996</v>
      </c>
      <c r="AA20" s="111">
        <f t="shared" ca="1" si="18"/>
        <v>2479387.7752504437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4.8099999999999997E-2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2479387.7752504437</v>
      </c>
      <c r="K21" s="37">
        <f ca="1">J21*E21</f>
        <v>119258.55198954634</v>
      </c>
      <c r="L21" s="37">
        <f ca="1">J21+K21</f>
        <v>2598646.3272399902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2488265.0381774902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2488265.0381774902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4.9099999999999998E-2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2488265.0381774902</v>
      </c>
      <c r="K22" s="37">
        <f t="shared" ref="K22:K54" ca="1" si="20">J22*E22</f>
        <v>122173.81337451476</v>
      </c>
      <c r="L22" s="37">
        <f t="shared" ref="L22:L54" ca="1" si="21">J22+K22</f>
        <v>2610438.8515520049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2497298.0302629424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2497298.0302629424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6.0499999999999998E-2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2497298.0302629424</v>
      </c>
      <c r="K23" s="37">
        <f t="shared" ca="1" si="20"/>
        <v>151086.53083090801</v>
      </c>
      <c r="L23" s="37">
        <f t="shared" ca="1" si="21"/>
        <v>2648384.5610938505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2532415.2192725614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2532415.2192725614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-2.9499999999999998E-2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2532415.2192725614</v>
      </c>
      <c r="K24" s="37">
        <f t="shared" ca="1" si="20"/>
        <v>-74706.24896854056</v>
      </c>
      <c r="L24" s="37">
        <f t="shared" ca="1" si="21"/>
        <v>2457708.9703040207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2338840.3949371995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2338840.3949371995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7.3000000000000001E-3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2338840.3949371995</v>
      </c>
      <c r="K25" s="37">
        <f t="shared" ca="1" si="20"/>
        <v>17073.534883041557</v>
      </c>
      <c r="L25" s="37">
        <f t="shared" ca="1" si="21"/>
        <v>2355913.9298202409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2234073.6400692491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2234073.6400692491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3.85E-2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2234073.6400692491</v>
      </c>
      <c r="K26" s="37">
        <f t="shared" ca="1" si="20"/>
        <v>86011.835142666096</v>
      </c>
      <c r="L26" s="37">
        <f t="shared" ca="1" si="21"/>
        <v>2320085.4752119151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2195199.1782171484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2195199.1782171484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6.4299999999999996E-2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2195199.1782171484</v>
      </c>
      <c r="K27" s="37">
        <f t="shared" ca="1" si="20"/>
        <v>141151.30715936262</v>
      </c>
      <c r="L27" s="37">
        <f t="shared" ca="1" si="21"/>
        <v>2336350.4853765112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2208342.0309568755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2208342.0309568755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3.9E-2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2208342.0309568755</v>
      </c>
      <c r="K28" s="37">
        <f t="shared" ca="1" si="20"/>
        <v>86125.339207318146</v>
      </c>
      <c r="L28" s="37">
        <f t="shared" ca="1" si="21"/>
        <v>2294467.3701641937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2163258.7043840671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2163258.7043840671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4.8000000000000001E-2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2163258.7043840671</v>
      </c>
      <c r="K29" s="37">
        <f t="shared" ca="1" si="20"/>
        <v>103836.41781043522</v>
      </c>
      <c r="L29" s="37">
        <f t="shared" ca="1" si="21"/>
        <v>2267095.1221945025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2132606.2397698727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2132606.2397698727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1.8700000000000001E-2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2132606.2397698727</v>
      </c>
      <c r="K30" s="37">
        <f t="shared" ca="1" si="20"/>
        <v>39879.736683696625</v>
      </c>
      <c r="L30" s="37">
        <f t="shared" ca="1" si="21"/>
        <v>2172485.9764535693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2034634.8719683238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2034634.8719683238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3.3799999999999997E-2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2034634.8719683238</v>
      </c>
      <c r="K31" s="37">
        <f t="shared" ca="1" si="20"/>
        <v>68770.658672529345</v>
      </c>
      <c r="L31" s="37">
        <f t="shared" ca="1" si="21"/>
        <v>2103405.5306408531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1962108.1485434766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1962108.1485434766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1.6299999999999999E-2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1962108.1485434766</v>
      </c>
      <c r="K32" s="37">
        <f t="shared" ca="1" si="20"/>
        <v>31982.362821258666</v>
      </c>
      <c r="L32" s="37">
        <f t="shared" ca="1" si="21"/>
        <v>1994090.5113647352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1849260.6947149241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1849260.6947149241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9.8799999999999999E-2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1849260.6947149241</v>
      </c>
      <c r="K33" s="37">
        <f t="shared" ca="1" si="20"/>
        <v>182706.95663783449</v>
      </c>
      <c r="L33" s="37">
        <f t="shared" ca="1" si="21"/>
        <v>2031967.6513527585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1883517.0892867022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1883517.0892867022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-4.0500000000000001E-2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1883517.0892867022</v>
      </c>
      <c r="K34" s="37">
        <f t="shared" ca="1" si="20"/>
        <v>-76282.442116111444</v>
      </c>
      <c r="L34" s="37">
        <f t="shared" ca="1" si="21"/>
        <v>1807234.6471705907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1655072.8210528831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1655072.8210528831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7.9600000000000004E-2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1655072.8210528831</v>
      </c>
      <c r="K35" s="37">
        <f t="shared" ca="1" si="20"/>
        <v>131743.7965558095</v>
      </c>
      <c r="L35" s="37">
        <f t="shared" ca="1" si="21"/>
        <v>1786816.6176086925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1630850.7458380421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1630850.7458380421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2.75E-2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1630850.7458380421</v>
      </c>
      <c r="K36" s="37">
        <f t="shared" ca="1" si="20"/>
        <v>44848.395510546157</v>
      </c>
      <c r="L36" s="37">
        <f t="shared" ca="1" si="21"/>
        <v>1675699.1413485883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1515834.1227836716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1515834.1227836716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5.4199999999999998E-2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1515834.1227836716</v>
      </c>
      <c r="K37" s="37">
        <f t="shared" ca="1" si="20"/>
        <v>82158.209454875003</v>
      </c>
      <c r="L37" s="37">
        <f t="shared" ca="1" si="21"/>
        <v>1597992.3322385466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1434130.6882095071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1434130.6882095071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4.0599999999999997E-2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1434130.6882095071</v>
      </c>
      <c r="K38" s="37">
        <f t="shared" ca="1" si="20"/>
        <v>58225.705941305983</v>
      </c>
      <c r="L38" s="37">
        <f t="shared" ca="1" si="21"/>
        <v>1492356.3941508131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1324398.2090210477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1324398.2090210477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3.2000000000000001E-2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1324398.2090210477</v>
      </c>
      <c r="K39" s="37">
        <f t="shared" ca="1" si="20"/>
        <v>42380.742688673527</v>
      </c>
      <c r="L39" s="37">
        <f t="shared" ca="1" si="21"/>
        <v>1366778.9517097212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1194621.8119517115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1194621.8119517115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4.4499999999999998E-2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1194621.8119517115</v>
      </c>
      <c r="K40" s="37">
        <f t="shared" ca="1" si="20"/>
        <v>53160.670631851164</v>
      </c>
      <c r="L40" s="37">
        <f t="shared" ca="1" si="21"/>
        <v>1247782.4825835626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1071321.4143316026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1071321.4143316026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3.9E-2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1071321.4143316026</v>
      </c>
      <c r="K41" s="37">
        <f t="shared" ca="1" si="20"/>
        <v>41781.5351589325</v>
      </c>
      <c r="L41" s="37">
        <f t="shared" ca="1" si="21"/>
        <v>1113102.9494905351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932230.35453227616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932230.35453227616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-2.1000000000000001E-2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932230.35453227616</v>
      </c>
      <c r="K42" s="37">
        <f t="shared" ca="1" si="20"/>
        <v>-19576.8374451778</v>
      </c>
      <c r="L42" s="37">
        <f t="shared" ca="1" si="21"/>
        <v>912653.51708709833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727259.10725488304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727259.10725488304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4.8000000000000001E-2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727259.10725488304</v>
      </c>
      <c r="K43" s="37">
        <f t="shared" ca="1" si="20"/>
        <v>34908.437148234385</v>
      </c>
      <c r="L43" s="37">
        <f t="shared" ca="1" si="21"/>
        <v>762167.54440311738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572138.27432509675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572138.27432509675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3.2500000000000001E-2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572138.27432509675</v>
      </c>
      <c r="K44" s="37">
        <f t="shared" ca="1" si="20"/>
        <v>18594.493915565647</v>
      </c>
      <c r="L44" s="37">
        <f t="shared" ca="1" si="21"/>
        <v>590732.76824066241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395952.7664106912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395952.7664106912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4.7500000000000001E-2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395952.7664106912</v>
      </c>
      <c r="K45" s="37">
        <f t="shared" ca="1" si="20"/>
        <v>18807.756404507832</v>
      </c>
      <c r="L45" s="37">
        <f t="shared" ca="1" si="21"/>
        <v>414760.52281519904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215111.02093947856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215111.02093947856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2.2599999999999999E-2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215111.02093947856</v>
      </c>
      <c r="K46" s="37">
        <f t="shared" ca="1" si="20"/>
        <v>4861.5090732322151</v>
      </c>
      <c r="L46" s="37">
        <f t="shared" ca="1" si="21"/>
        <v>219972.53001271078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15331.790590097255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15331.790590097255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5.5100000000000003E-2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15331.790590097255</v>
      </c>
      <c r="K47" s="37">
        <f t="shared" ca="1" si="20"/>
        <v>844.7816615143588</v>
      </c>
      <c r="L47" s="37">
        <f t="shared" ca="1" si="21"/>
        <v>16176.572251611613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16176.572251611613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16176.572251611613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2.0199999999999999E-2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16176.572251611613</v>
      </c>
      <c r="K48" s="37">
        <f t="shared" ca="1" si="20"/>
        <v>326.76675948255456</v>
      </c>
      <c r="L48" s="37">
        <f t="shared" ca="1" si="21"/>
        <v>16503.339011094169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16503.339011094169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16503.339011094169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2.7E-2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16503.339011094169</v>
      </c>
      <c r="K49" s="37">
        <f t="shared" ca="1" si="20"/>
        <v>445.59015329954258</v>
      </c>
      <c r="L49" s="37">
        <f t="shared" ca="1" si="21"/>
        <v>16948.92916439371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16948.92916439371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16948.92916439371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6.6000000000000003E-2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16948.92916439371</v>
      </c>
      <c r="K50" s="37">
        <f t="shared" ca="1" si="20"/>
        <v>1118.6293248499849</v>
      </c>
      <c r="L50" s="37">
        <f t="shared" ca="1" si="21"/>
        <v>18067.558489243696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18067.558489243696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18067.558489243696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5.2499999999999998E-2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18067.558489243696</v>
      </c>
      <c r="K51" s="37">
        <f t="shared" ca="1" si="20"/>
        <v>948.54682068529405</v>
      </c>
      <c r="L51" s="37">
        <f t="shared" ca="1" si="21"/>
        <v>19016.105309928989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19016.105309928989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19016.105309928989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-2.8000000000000001E-2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19016.105309928989</v>
      </c>
      <c r="K52" s="37">
        <f t="shared" ca="1" si="20"/>
        <v>-532.45094867801174</v>
      </c>
      <c r="L52" s="37">
        <f t="shared" ca="1" si="21"/>
        <v>18483.654361250978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18483.654361250978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18483.654361250978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-4.2500000000000003E-2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18483.654361250978</v>
      </c>
      <c r="K53" s="37">
        <f t="shared" ca="1" si="20"/>
        <v>-785.55531035316665</v>
      </c>
      <c r="L53" s="37">
        <f t="shared" ca="1" si="21"/>
        <v>17698.09905089781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17698.09905089781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17698.09905089781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-8.09E-2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17698.09905089781</v>
      </c>
      <c r="K54" s="37">
        <f t="shared" ca="1" si="20"/>
        <v>-1431.7762132176329</v>
      </c>
      <c r="L54" s="37">
        <f t="shared" ca="1" si="21"/>
        <v>16266.322837680178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16266.322837680178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16266.322837680178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33" priority="1" operator="lessThan">
      <formula>0</formula>
    </cfRule>
  </conditionalFormatting>
  <dataValidations count="2">
    <dataValidation type="list" allowBlank="1" showInputMessage="1" showErrorMessage="1" sqref="E2" xr:uid="{C8E450D4-0EEF-2648-9FB8-0EE8E945E847}">
      <formula1>"Qualified, Non-Qualified"</formula1>
    </dataValidation>
    <dataValidation type="list" allowBlank="1" showInputMessage="1" showErrorMessage="1" sqref="E5 H2" xr:uid="{59D2295A-D8A3-D442-9C14-E2CA9AD8F962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A49FFF-CDA8-CC4E-B3F9-8AE3E860B27B}">
          <x14:formula1>
            <xm:f>Scenarios!A3:A100</xm:f>
          </x14:formula1>
          <xm:sqref>A14</xm:sqref>
        </x14:dataValidation>
        <x14:dataValidation type="list" allowBlank="1" showInputMessage="1" showErrorMessage="1" xr:uid="{A8D6576B-5ABF-BA42-85A2-9D612A8E6314}">
          <x14:formula1>
            <xm:f>Tables!$B$20:$B$36</xm:f>
          </x14:formula1>
          <xm:sqref>E3:E4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48AF4-21F2-DF42-BBBD-7265F7BEA792}">
  <sheetPr codeName="Sheet38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Monthly</v>
      </c>
      <c r="J2" s="129" t="s">
        <v>70</v>
      </c>
      <c r="K2" s="57">
        <f>Tables!B3</f>
        <v>22500</v>
      </c>
      <c r="M2" s="130" t="s">
        <v>55</v>
      </c>
      <c r="N2" s="35" t="str">
        <f>E3</f>
        <v>Roth 401k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Roth 401k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>Roth</v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Monthly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182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Roth 401k with Monthly / Monthly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12000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43500</v>
      </c>
      <c r="W17" s="37">
        <f>MIN(R17,T17)</f>
        <v>22500</v>
      </c>
      <c r="X17" s="37">
        <f ca="1">MIN(U17,R17-W17)</f>
        <v>1500</v>
      </c>
      <c r="Y17" s="37">
        <f>MIN(S17,V17)</f>
        <v>12000</v>
      </c>
      <c r="Z17" s="37">
        <f ca="1">W17+X17+Y17</f>
        <v>36000</v>
      </c>
      <c r="AA17" s="111">
        <f ca="1">Q17+Z17</f>
        <v>2218400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2218400</v>
      </c>
      <c r="K18" s="37">
        <f ca="1">J18*E18</f>
        <v>106261.36</v>
      </c>
      <c r="L18" s="37">
        <f ca="1">J18+K18</f>
        <v>2324661.36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2324661.36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12000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44587.5</v>
      </c>
      <c r="W18" s="37">
        <f t="shared" ref="W18:W54" si="14">MIN(R18,T18)</f>
        <v>23062.499999999996</v>
      </c>
      <c r="X18" s="37">
        <f t="shared" ref="X18:X54" ca="1" si="15">MIN(U18,R18-W18)</f>
        <v>937.50000000000364</v>
      </c>
      <c r="Y18" s="37">
        <f t="shared" ref="Y18:Y54" si="16">MIN(S18,V18)</f>
        <v>12000</v>
      </c>
      <c r="Z18" s="37">
        <f t="shared" ref="Z18:Z54" ca="1" si="17">W18+X18+Y18</f>
        <v>36000</v>
      </c>
      <c r="AA18" s="111">
        <f t="shared" ref="AA18:AA54" ca="1" si="18">Q18+W18+X18+Y18</f>
        <v>2360661.36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2360661.36</v>
      </c>
      <c r="K19" s="37">
        <f ca="1">J19*E19</f>
        <v>50282.086967999996</v>
      </c>
      <c r="L19" s="37">
        <f ca="1">J19+K19</f>
        <v>2410943.4469679999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2410943.4469679999</v>
      </c>
      <c r="R19" s="37">
        <f t="shared" si="9"/>
        <v>24000</v>
      </c>
      <c r="S19" s="37">
        <f t="shared" si="10"/>
        <v>12000</v>
      </c>
      <c r="T19" s="37">
        <f t="shared" si="11"/>
        <v>23639.0625</v>
      </c>
      <c r="U19" s="37">
        <f t="shared" ca="1" si="12"/>
        <v>11819.53125</v>
      </c>
      <c r="V19" s="37">
        <f t="shared" si="13"/>
        <v>45702.1875</v>
      </c>
      <c r="W19" s="37">
        <f t="shared" si="14"/>
        <v>23639.0625</v>
      </c>
      <c r="X19" s="37">
        <f t="shared" ca="1" si="15"/>
        <v>360.9375</v>
      </c>
      <c r="Y19" s="37">
        <f t="shared" si="16"/>
        <v>12000</v>
      </c>
      <c r="Z19" s="37">
        <f t="shared" ca="1" si="17"/>
        <v>36000</v>
      </c>
      <c r="AA19" s="111">
        <f t="shared" ca="1" si="18"/>
        <v>2446943.4469679999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2446943.4469679999</v>
      </c>
      <c r="K20" s="37">
        <f ca="1">J20*E20</f>
        <v>269163.77916648</v>
      </c>
      <c r="L20" s="37">
        <f ca="1">J20+K20</f>
        <v>2716107.22613448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2716107.22613448</v>
      </c>
      <c r="R20" s="37">
        <f t="shared" si="9"/>
        <v>24000</v>
      </c>
      <c r="S20" s="37">
        <f t="shared" si="10"/>
        <v>12000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47074.781249999985</v>
      </c>
      <c r="W20" s="37">
        <f t="shared" si="14"/>
        <v>24000</v>
      </c>
      <c r="X20" s="37">
        <f t="shared" ca="1" si="15"/>
        <v>0</v>
      </c>
      <c r="Y20" s="37">
        <f t="shared" si="16"/>
        <v>12000</v>
      </c>
      <c r="Z20" s="37">
        <f t="shared" ca="1" si="17"/>
        <v>36000</v>
      </c>
      <c r="AA20" s="111">
        <f t="shared" ca="1" si="18"/>
        <v>2752107.22613448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2752107.22613448</v>
      </c>
      <c r="K21" s="37">
        <f ca="1">J21*E21</f>
        <v>220718.99953598526</v>
      </c>
      <c r="L21" s="37">
        <f ca="1">J21+K21</f>
        <v>2972826.2256704653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2862444.9366079653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2862444.9366079653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2862444.9366079653</v>
      </c>
      <c r="K22" s="37">
        <f t="shared" ref="K22:K54" ca="1" si="20">J22*E22</f>
        <v>234147.99581453155</v>
      </c>
      <c r="L22" s="37">
        <f t="shared" ref="L22:L54" ca="1" si="21">J22+K22</f>
        <v>3096592.9324224968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2983452.1111334343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2983452.1111334343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2983452.1111334343</v>
      </c>
      <c r="K23" s="37">
        <f t="shared" ca="1" si="20"/>
        <v>300731.97280225018</v>
      </c>
      <c r="L23" s="37">
        <f t="shared" ca="1" si="21"/>
        <v>3284184.0839356845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3168214.7421143954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3168214.7421143954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3168214.7421143954</v>
      </c>
      <c r="K24" s="37">
        <f t="shared" ca="1" si="20"/>
        <v>-155876.16531202826</v>
      </c>
      <c r="L24" s="37">
        <f t="shared" ca="1" si="21"/>
        <v>3012338.5768023673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2893470.0014355462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2893470.0014355462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2893470.0014355462</v>
      </c>
      <c r="K25" s="37">
        <f t="shared" ca="1" si="20"/>
        <v>35589.681017657218</v>
      </c>
      <c r="L25" s="37">
        <f t="shared" ca="1" si="21"/>
        <v>2929059.6824532035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2807219.3927022116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2807219.3927022116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2807219.3927022116</v>
      </c>
      <c r="K26" s="37">
        <f t="shared" ca="1" si="20"/>
        <v>179942.76307221179</v>
      </c>
      <c r="L26" s="37">
        <f t="shared" ca="1" si="21"/>
        <v>2987162.1557744234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2862275.8587796567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2862275.8587796567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2862275.8587796567</v>
      </c>
      <c r="K27" s="37">
        <f t="shared" ca="1" si="20"/>
        <v>306549.74447530124</v>
      </c>
      <c r="L27" s="37">
        <f t="shared" ca="1" si="21"/>
        <v>3168825.6032549581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3040817.1488353224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3040817.1488353224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3040817.1488353224</v>
      </c>
      <c r="K28" s="37">
        <f t="shared" ca="1" si="20"/>
        <v>197957.1963891795</v>
      </c>
      <c r="L28" s="37">
        <f t="shared" ca="1" si="21"/>
        <v>3238774.345224502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3107565.6794443754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3107565.6794443754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3107565.6794443754</v>
      </c>
      <c r="K29" s="37">
        <f t="shared" ca="1" si="20"/>
        <v>248605.25435555005</v>
      </c>
      <c r="L29" s="37">
        <f t="shared" ca="1" si="21"/>
        <v>3356170.9337999253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3221682.0513752955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3221682.0513752955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3221682.0513752955</v>
      </c>
      <c r="K30" s="37">
        <f t="shared" ca="1" si="20"/>
        <v>100194.31179777169</v>
      </c>
      <c r="L30" s="37">
        <f t="shared" ca="1" si="21"/>
        <v>3321876.3631730671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3184025.2586878217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3184025.2586878217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3184025.2586878217</v>
      </c>
      <c r="K31" s="37">
        <f t="shared" ca="1" si="20"/>
        <v>179260.62206412436</v>
      </c>
      <c r="L31" s="37">
        <f t="shared" ca="1" si="21"/>
        <v>3363285.880751946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3221988.4986545695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3221988.4986545695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3221988.4986545695</v>
      </c>
      <c r="K32" s="37">
        <f t="shared" ca="1" si="20"/>
        <v>87638.087163404285</v>
      </c>
      <c r="L32" s="37">
        <f t="shared" ca="1" si="21"/>
        <v>3309626.5858179736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3164796.7691681627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3164796.7691681627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3164796.7691681627</v>
      </c>
      <c r="K33" s="37">
        <f t="shared" ca="1" si="20"/>
        <v>521558.5075589132</v>
      </c>
      <c r="L33" s="37">
        <f t="shared" ca="1" si="21"/>
        <v>3686355.2767270757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3537904.7146610194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3537904.7146610194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3537904.7146610194</v>
      </c>
      <c r="K34" s="37">
        <f t="shared" ca="1" si="20"/>
        <v>-238808.56823961882</v>
      </c>
      <c r="L34" s="37">
        <f t="shared" ca="1" si="21"/>
        <v>3299096.1464214004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3146934.3203036925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3146934.3203036925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3146934.3203036925</v>
      </c>
      <c r="K35" s="37">
        <f t="shared" ca="1" si="20"/>
        <v>417912.87773633038</v>
      </c>
      <c r="L35" s="37">
        <f t="shared" ca="1" si="21"/>
        <v>3564847.198040023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3408881.3262693724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3408881.3262693724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3408881.3262693724</v>
      </c>
      <c r="K36" s="37">
        <f t="shared" ca="1" si="20"/>
        <v>156126.76474313726</v>
      </c>
      <c r="L36" s="37">
        <f t="shared" ca="1" si="21"/>
        <v>3565008.0910125095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3405143.0724475929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3405143.0724475929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3405143.0724475929</v>
      </c>
      <c r="K37" s="37">
        <f t="shared" ca="1" si="20"/>
        <v>307824.93374926236</v>
      </c>
      <c r="L37" s="37">
        <f t="shared" ca="1" si="21"/>
        <v>3712968.0061968551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3549106.3621678157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3549106.3621678157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3549106.3621678157</v>
      </c>
      <c r="K38" s="37">
        <f t="shared" ca="1" si="20"/>
        <v>240629.4113549779</v>
      </c>
      <c r="L38" s="37">
        <f t="shared" ca="1" si="21"/>
        <v>3789735.7735227938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3621777.5883930284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3621777.5883930284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3621777.5883930284</v>
      </c>
      <c r="K39" s="37">
        <f t="shared" ca="1" si="20"/>
        <v>193040.74546134842</v>
      </c>
      <c r="L39" s="37">
        <f t="shared" ca="1" si="21"/>
        <v>3814818.3338543768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3642661.1940963673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3642661.1940963673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3642661.1940963673</v>
      </c>
      <c r="K40" s="37">
        <f t="shared" ca="1" si="20"/>
        <v>270285.46060195047</v>
      </c>
      <c r="L40" s="37">
        <f t="shared" ca="1" si="21"/>
        <v>3912946.6546983179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3736485.5864463579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3736485.5864463579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3736485.5864463579</v>
      </c>
      <c r="K41" s="37">
        <f t="shared" ca="1" si="20"/>
        <v>242871.56311901327</v>
      </c>
      <c r="L41" s="37">
        <f t="shared" ca="1" si="21"/>
        <v>3979357.1495653712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3798484.5546071124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3798484.5546071124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3798484.5546071124</v>
      </c>
      <c r="K42" s="37">
        <f t="shared" ca="1" si="20"/>
        <v>-132946.95941124894</v>
      </c>
      <c r="L42" s="37">
        <f t="shared" ca="1" si="21"/>
        <v>3665537.5951958634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3480143.185363648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3480143.185363648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3480143.185363648</v>
      </c>
      <c r="K43" s="37">
        <f t="shared" ca="1" si="20"/>
        <v>278411.45482909185</v>
      </c>
      <c r="L43" s="37">
        <f t="shared" ca="1" si="21"/>
        <v>3758554.6401927397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3568525.370114719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3568525.370114719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3568525.370114719</v>
      </c>
      <c r="K44" s="37">
        <f t="shared" ca="1" si="20"/>
        <v>193414.07506021776</v>
      </c>
      <c r="L44" s="37">
        <f t="shared" ca="1" si="21"/>
        <v>3761939.4451749367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3567159.4433449656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3567159.4433449656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3567159.4433449656</v>
      </c>
      <c r="K45" s="37">
        <f t="shared" ca="1" si="20"/>
        <v>282162.31196858682</v>
      </c>
      <c r="L45" s="37">
        <f t="shared" ca="1" si="21"/>
        <v>3849321.7553135525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3649672.253437832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3649672.253437832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3649672.253437832</v>
      </c>
      <c r="K46" s="37">
        <f t="shared" ca="1" si="20"/>
        <v>137592.64395460626</v>
      </c>
      <c r="L46" s="37">
        <f t="shared" ca="1" si="21"/>
        <v>3787264.8973924383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3582624.157969825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3582624.157969825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3582624.157969825</v>
      </c>
      <c r="K47" s="37">
        <f t="shared" ca="1" si="20"/>
        <v>329243.16011742689</v>
      </c>
      <c r="L47" s="37">
        <f t="shared" ca="1" si="21"/>
        <v>3911867.3180872519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3911867.3180872519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3911867.3180872519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3911867.3180872519</v>
      </c>
      <c r="K48" s="37">
        <f t="shared" ca="1" si="20"/>
        <v>131829.92861954038</v>
      </c>
      <c r="L48" s="37">
        <f t="shared" ca="1" si="21"/>
        <v>4043697.2467067922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4043697.2467067922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4043697.2467067922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4043697.2467067922</v>
      </c>
      <c r="K49" s="37">
        <f t="shared" ca="1" si="20"/>
        <v>181966.37610180565</v>
      </c>
      <c r="L49" s="37">
        <f t="shared" ca="1" si="21"/>
        <v>4225663.622808598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4225663.622808598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4225663.622808598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4225663.622808598</v>
      </c>
      <c r="K50" s="37">
        <f t="shared" ca="1" si="20"/>
        <v>464822.99850894581</v>
      </c>
      <c r="L50" s="37">
        <f t="shared" ca="1" si="21"/>
        <v>4690486.621317544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4690486.621317544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4690486.621317544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4690486.621317544</v>
      </c>
      <c r="K51" s="37">
        <f t="shared" ca="1" si="20"/>
        <v>410417.57936528506</v>
      </c>
      <c r="L51" s="37">
        <f t="shared" ca="1" si="21"/>
        <v>5100904.2006828291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5100904.2006828291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5100904.2006828291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5100904.2006828291</v>
      </c>
      <c r="K52" s="37">
        <f t="shared" ca="1" si="20"/>
        <v>-238212.22617188812</v>
      </c>
      <c r="L52" s="37">
        <f t="shared" ca="1" si="21"/>
        <v>4862691.9745109407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4862691.9745109407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4862691.9745109407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4862691.9745109407</v>
      </c>
      <c r="K53" s="37">
        <f t="shared" ca="1" si="20"/>
        <v>-344278.59179537464</v>
      </c>
      <c r="L53" s="37">
        <f t="shared" ca="1" si="21"/>
        <v>4518413.3827155661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4518413.3827155661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4518413.3827155661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4518413.3827155661</v>
      </c>
      <c r="K54" s="37">
        <f t="shared" ca="1" si="20"/>
        <v>-609082.12399005832</v>
      </c>
      <c r="L54" s="37">
        <f t="shared" ca="1" si="21"/>
        <v>3909331.2587255077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3909331.2587255077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3909331.2587255077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32" priority="1" operator="lessThan">
      <formula>0</formula>
    </cfRule>
  </conditionalFormatting>
  <dataValidations count="2">
    <dataValidation type="list" allowBlank="1" showInputMessage="1" showErrorMessage="1" sqref="E2" xr:uid="{53E256A6-FF0E-654A-BD62-8AC995EA9C36}">
      <formula1>"Qualified, Non-Qualified"</formula1>
    </dataValidation>
    <dataValidation type="list" allowBlank="1" showInputMessage="1" showErrorMessage="1" sqref="E5 H2" xr:uid="{AC443F71-B933-FF41-9EF4-8F1B00E5EB4E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6F1E2E2-9E17-B746-8A9F-7BA8572CB560}">
          <x14:formula1>
            <xm:f>Scenarios!A3:A100</xm:f>
          </x14:formula1>
          <xm:sqref>A14</xm:sqref>
        </x14:dataValidation>
        <x14:dataValidation type="list" allowBlank="1" showInputMessage="1" showErrorMessage="1" xr:uid="{8F4A0457-8CA4-674E-94AF-B894F2348CAF}">
          <x14:formula1>
            <xm:f>Tables!$B$20:$B$36</xm:f>
          </x14:formula1>
          <xm:sqref>E3:E4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FF33B-D110-2D42-ACC8-447267B13CCD}">
  <sheetPr codeName="Sheet39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Roth 401k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Roth 401k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30000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>Roth</v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0.03</v>
      </c>
      <c r="C6" s="90"/>
      <c r="D6" s="52" t="s">
        <v>58</v>
      </c>
      <c r="E6" s="59">
        <f>VLOOKUP($A$14,Scenarios!$A:$CE,HLOOKUP(D6,Scenarios!$1:$2,2,FALSE),FALSE)</f>
        <v>25000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183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Roth 401k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5.4699999999999999E-2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109400</v>
      </c>
      <c r="L17" s="37">
        <f>J17+K17</f>
        <v>2109400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2109400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30000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43500</v>
      </c>
      <c r="W17" s="37">
        <f>MIN(R17,T17)</f>
        <v>22500</v>
      </c>
      <c r="X17" s="37">
        <f ca="1">MIN(U17,R17-W17)</f>
        <v>2500</v>
      </c>
      <c r="Y17" s="37">
        <f>MIN(S17,V17)</f>
        <v>30000</v>
      </c>
      <c r="Z17" s="37">
        <f ca="1">W17+X17+Y17</f>
        <v>55000</v>
      </c>
      <c r="AA17" s="111">
        <f ca="1">Q17+Z17</f>
        <v>2164400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2.87E-2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2164400</v>
      </c>
      <c r="K18" s="37">
        <f ca="1">J18*E18</f>
        <v>62118.28</v>
      </c>
      <c r="L18" s="37">
        <f ca="1">J18+K18</f>
        <v>2226518.2799999998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2226518.2799999998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30000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44587.5</v>
      </c>
      <c r="W18" s="37">
        <f t="shared" ref="W18:W54" si="14">MIN(R18,T18)</f>
        <v>23062.499999999996</v>
      </c>
      <c r="X18" s="37">
        <f t="shared" ref="X18:X54" ca="1" si="15">MIN(U18,R18-W18)</f>
        <v>1937.5000000000036</v>
      </c>
      <c r="Y18" s="37">
        <f t="shared" ref="Y18:Y54" si="16">MIN(S18,V18)</f>
        <v>30000</v>
      </c>
      <c r="Z18" s="37">
        <f t="shared" ref="Z18:Z54" ca="1" si="17">W18+X18+Y18</f>
        <v>55000</v>
      </c>
      <c r="AA18" s="111">
        <f t="shared" ref="AA18:AA54" ca="1" si="18">Q18+W18+X18+Y18</f>
        <v>2281518.2799999998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1.2800000000000001E-2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2281518.2799999998</v>
      </c>
      <c r="K19" s="37">
        <f ca="1">J19*E19</f>
        <v>29203.433983999999</v>
      </c>
      <c r="L19" s="37">
        <f ca="1">J19+K19</f>
        <v>2310721.7139839996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2310721.7139839996</v>
      </c>
      <c r="R19" s="37">
        <f t="shared" si="9"/>
        <v>25000</v>
      </c>
      <c r="S19" s="37">
        <f t="shared" si="10"/>
        <v>30000</v>
      </c>
      <c r="T19" s="37">
        <f t="shared" si="11"/>
        <v>23639.0625</v>
      </c>
      <c r="U19" s="37">
        <f t="shared" ca="1" si="12"/>
        <v>11819.53125</v>
      </c>
      <c r="V19" s="37">
        <f t="shared" si="13"/>
        <v>45702.1875</v>
      </c>
      <c r="W19" s="37">
        <f t="shared" si="14"/>
        <v>23639.0625</v>
      </c>
      <c r="X19" s="37">
        <f t="shared" ca="1" si="15"/>
        <v>1360.9375</v>
      </c>
      <c r="Y19" s="37">
        <f t="shared" si="16"/>
        <v>30000</v>
      </c>
      <c r="Z19" s="37">
        <f t="shared" ca="1" si="17"/>
        <v>55000</v>
      </c>
      <c r="AA19" s="111">
        <f t="shared" ca="1" si="18"/>
        <v>2365721.7139839996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6.6000000000000003E-2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2365721.7139839996</v>
      </c>
      <c r="K20" s="37">
        <f ca="1">J20*E20</f>
        <v>156137.63312294398</v>
      </c>
      <c r="L20" s="37">
        <f ca="1">J20+K20</f>
        <v>2521859.3471069434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2521859.3471069434</v>
      </c>
      <c r="R20" s="37">
        <f t="shared" si="9"/>
        <v>25000</v>
      </c>
      <c r="S20" s="37">
        <f t="shared" si="10"/>
        <v>30000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46844.742187499985</v>
      </c>
      <c r="W20" s="37">
        <f t="shared" si="14"/>
        <v>24230.039062499996</v>
      </c>
      <c r="X20" s="37">
        <f t="shared" ca="1" si="15"/>
        <v>769.96093750000364</v>
      </c>
      <c r="Y20" s="37">
        <f t="shared" si="16"/>
        <v>30000</v>
      </c>
      <c r="Z20" s="37">
        <f t="shared" ca="1" si="17"/>
        <v>55000</v>
      </c>
      <c r="AA20" s="111">
        <f t="shared" ca="1" si="18"/>
        <v>2576859.3471069434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4.8099999999999997E-2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2576859.3471069434</v>
      </c>
      <c r="K21" s="37">
        <f ca="1">J21*E21</f>
        <v>123946.93459584397</v>
      </c>
      <c r="L21" s="37">
        <f ca="1">J21+K21</f>
        <v>2700806.2817027871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2590424.9926402871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2590424.9926402871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4.9099999999999998E-2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2590424.9926402871</v>
      </c>
      <c r="K22" s="37">
        <f t="shared" ref="K22:K54" ca="1" si="20">J22*E22</f>
        <v>127189.86713863809</v>
      </c>
      <c r="L22" s="37">
        <f t="shared" ref="L22:L54" ca="1" si="21">J22+K22</f>
        <v>2717614.8597789253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2604474.0384898628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2604474.0384898628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6.0499999999999998E-2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2604474.0384898628</v>
      </c>
      <c r="K23" s="37">
        <f t="shared" ca="1" si="20"/>
        <v>157570.6793286367</v>
      </c>
      <c r="L23" s="37">
        <f t="shared" ca="1" si="21"/>
        <v>2762044.7178184995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2646075.3759972104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2646075.3759972104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-2.9499999999999998E-2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2646075.3759972104</v>
      </c>
      <c r="K24" s="37">
        <f t="shared" ca="1" si="20"/>
        <v>-78059.223591917704</v>
      </c>
      <c r="L24" s="37">
        <f t="shared" ca="1" si="21"/>
        <v>2568016.1524052927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2449147.5770384716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2449147.5770384716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7.3000000000000001E-3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2449147.5770384716</v>
      </c>
      <c r="K25" s="37">
        <f t="shared" ca="1" si="20"/>
        <v>17878.777312380844</v>
      </c>
      <c r="L25" s="37">
        <f t="shared" ca="1" si="21"/>
        <v>2467026.3543508523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2345186.0645998605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2345186.0645998605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3.85E-2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2345186.0645998605</v>
      </c>
      <c r="K26" s="37">
        <f t="shared" ca="1" si="20"/>
        <v>90289.663487094629</v>
      </c>
      <c r="L26" s="37">
        <f t="shared" ca="1" si="21"/>
        <v>2435475.7280869549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2310589.4310921882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2310589.4310921882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6.4299999999999996E-2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2310589.4310921882</v>
      </c>
      <c r="K27" s="37">
        <f t="shared" ca="1" si="20"/>
        <v>148570.90041922769</v>
      </c>
      <c r="L27" s="37">
        <f t="shared" ca="1" si="21"/>
        <v>2459160.331511416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2331151.8770917803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2331151.8770917803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3.9E-2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2331151.8770917803</v>
      </c>
      <c r="K28" s="37">
        <f t="shared" ca="1" si="20"/>
        <v>90914.923206579435</v>
      </c>
      <c r="L28" s="37">
        <f t="shared" ca="1" si="21"/>
        <v>2422066.8002983597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2290858.1345182331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2290858.1345182331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4.8000000000000001E-2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2290858.1345182331</v>
      </c>
      <c r="K29" s="37">
        <f t="shared" ca="1" si="20"/>
        <v>109961.19045687519</v>
      </c>
      <c r="L29" s="37">
        <f t="shared" ca="1" si="21"/>
        <v>2400819.3249751083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2266330.4425504785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2266330.4425504785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1.8700000000000001E-2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2266330.4425504785</v>
      </c>
      <c r="K30" s="37">
        <f t="shared" ca="1" si="20"/>
        <v>42380.379275693951</v>
      </c>
      <c r="L30" s="37">
        <f t="shared" ca="1" si="21"/>
        <v>2308710.8218261725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2170859.7173409271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2170859.7173409271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3.3799999999999997E-2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2170859.7173409271</v>
      </c>
      <c r="K31" s="37">
        <f t="shared" ca="1" si="20"/>
        <v>73375.058446123323</v>
      </c>
      <c r="L31" s="37">
        <f t="shared" ca="1" si="21"/>
        <v>2244234.7757870504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2102937.3936896739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2102937.3936896739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1.6299999999999999E-2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2102937.3936896739</v>
      </c>
      <c r="K32" s="37">
        <f t="shared" ca="1" si="20"/>
        <v>34277.879517141679</v>
      </c>
      <c r="L32" s="37">
        <f t="shared" ca="1" si="21"/>
        <v>2137215.2732068156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1992385.4565570045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1992385.4565570045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9.8799999999999999E-2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1992385.4565570045</v>
      </c>
      <c r="K33" s="37">
        <f t="shared" ca="1" si="20"/>
        <v>196847.68310783204</v>
      </c>
      <c r="L33" s="37">
        <f t="shared" ca="1" si="21"/>
        <v>2189233.1396648367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2040782.5775987804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2040782.5775987804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-4.0500000000000001E-2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2040782.5775987804</v>
      </c>
      <c r="K34" s="37">
        <f t="shared" ca="1" si="20"/>
        <v>-82651.694392750607</v>
      </c>
      <c r="L34" s="37">
        <f t="shared" ca="1" si="21"/>
        <v>1958130.8832060299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1805969.0570883222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1805969.0570883222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7.9600000000000004E-2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1805969.0570883222</v>
      </c>
      <c r="K35" s="37">
        <f t="shared" ca="1" si="20"/>
        <v>143755.13694423047</v>
      </c>
      <c r="L35" s="37">
        <f t="shared" ca="1" si="21"/>
        <v>1949724.1940325527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1793758.3222619023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1793758.3222619023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2.75E-2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1793758.3222619023</v>
      </c>
      <c r="K36" s="37">
        <f t="shared" ca="1" si="20"/>
        <v>49328.353862202312</v>
      </c>
      <c r="L36" s="37">
        <f t="shared" ca="1" si="21"/>
        <v>1843086.6761241045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1683221.6575591878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1683221.6575591878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5.4199999999999998E-2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1683221.6575591878</v>
      </c>
      <c r="K37" s="37">
        <f t="shared" ca="1" si="20"/>
        <v>91230.613839707978</v>
      </c>
      <c r="L37" s="37">
        <f t="shared" ca="1" si="21"/>
        <v>1774452.2713988959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1610590.6273698565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1610590.6273698565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4.0599999999999997E-2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1610590.6273698565</v>
      </c>
      <c r="K38" s="37">
        <f t="shared" ca="1" si="20"/>
        <v>65389.979471216167</v>
      </c>
      <c r="L38" s="37">
        <f t="shared" ca="1" si="21"/>
        <v>1675980.6068410727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1508022.421711307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1508022.421711307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3.2000000000000001E-2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1508022.421711307</v>
      </c>
      <c r="K39" s="37">
        <f t="shared" ca="1" si="20"/>
        <v>48256.717494761826</v>
      </c>
      <c r="L39" s="37">
        <f t="shared" ca="1" si="21"/>
        <v>1556279.1392060688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1384121.9994480591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1384121.9994480591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4.4499999999999998E-2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1384121.9994480591</v>
      </c>
      <c r="K40" s="37">
        <f t="shared" ca="1" si="20"/>
        <v>61593.428975438626</v>
      </c>
      <c r="L40" s="37">
        <f t="shared" ca="1" si="21"/>
        <v>1445715.4284234978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1269254.3601715378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1269254.3601715378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3.9E-2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1269254.3601715378</v>
      </c>
      <c r="K41" s="37">
        <f t="shared" ca="1" si="20"/>
        <v>49500.920046689978</v>
      </c>
      <c r="L41" s="37">
        <f t="shared" ca="1" si="21"/>
        <v>1318755.2802182278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1137882.685259969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1137882.685259969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-2.1000000000000001E-2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1137882.685259969</v>
      </c>
      <c r="K42" s="37">
        <f t="shared" ca="1" si="20"/>
        <v>-23895.536390459351</v>
      </c>
      <c r="L42" s="37">
        <f t="shared" ca="1" si="21"/>
        <v>1113987.1488695096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928592.73903729417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928592.73903729417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4.8000000000000001E-2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928592.73903729417</v>
      </c>
      <c r="K43" s="37">
        <f t="shared" ca="1" si="20"/>
        <v>44572.451473790119</v>
      </c>
      <c r="L43" s="37">
        <f t="shared" ca="1" si="21"/>
        <v>973165.19051108428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783135.92043306353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783135.92043306353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3.2500000000000001E-2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783135.92043306353</v>
      </c>
      <c r="K44" s="37">
        <f t="shared" ca="1" si="20"/>
        <v>25451.917414074567</v>
      </c>
      <c r="L44" s="37">
        <f t="shared" ca="1" si="21"/>
        <v>808587.83784713806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613807.83601716685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613807.83601716685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4.7500000000000001E-2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613807.83601716685</v>
      </c>
      <c r="K45" s="37">
        <f t="shared" ca="1" si="20"/>
        <v>29155.872210815425</v>
      </c>
      <c r="L45" s="37">
        <f t="shared" ca="1" si="21"/>
        <v>642963.70822798228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443314.20635226183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443314.20635226183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2.2599999999999999E-2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443314.20635226183</v>
      </c>
      <c r="K46" s="37">
        <f t="shared" ca="1" si="20"/>
        <v>10018.901063561116</v>
      </c>
      <c r="L46" s="37">
        <f t="shared" ca="1" si="21"/>
        <v>453333.10741582292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248692.36799320939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248692.36799320939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5.5100000000000003E-2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248692.36799320939</v>
      </c>
      <c r="K47" s="37">
        <f t="shared" ca="1" si="20"/>
        <v>13702.949476425838</v>
      </c>
      <c r="L47" s="37">
        <f t="shared" ca="1" si="21"/>
        <v>262395.31746963522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262395.31746963522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262395.31746963522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2.0199999999999999E-2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262395.31746963522</v>
      </c>
      <c r="K48" s="37">
        <f t="shared" ca="1" si="20"/>
        <v>5300.3854128866315</v>
      </c>
      <c r="L48" s="37">
        <f t="shared" ca="1" si="21"/>
        <v>267695.70288252184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267695.70288252184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267695.70288252184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2.7E-2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267695.70288252184</v>
      </c>
      <c r="K49" s="37">
        <f t="shared" ca="1" si="20"/>
        <v>7227.7839778280895</v>
      </c>
      <c r="L49" s="37">
        <f t="shared" ca="1" si="21"/>
        <v>274923.48686034995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274923.48686034995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274923.48686034995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6.6000000000000003E-2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274923.48686034995</v>
      </c>
      <c r="K50" s="37">
        <f t="shared" ca="1" si="20"/>
        <v>18144.950132783099</v>
      </c>
      <c r="L50" s="37">
        <f t="shared" ca="1" si="21"/>
        <v>293068.43699313304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293068.43699313304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293068.43699313304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5.2499999999999998E-2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293068.43699313304</v>
      </c>
      <c r="K51" s="37">
        <f t="shared" ca="1" si="20"/>
        <v>15386.092942139485</v>
      </c>
      <c r="L51" s="37">
        <f t="shared" ca="1" si="21"/>
        <v>308454.52993527253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308454.52993527253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308454.52993527253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-2.8000000000000001E-2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308454.52993527253</v>
      </c>
      <c r="K52" s="37">
        <f t="shared" ca="1" si="20"/>
        <v>-8636.7268381876311</v>
      </c>
      <c r="L52" s="37">
        <f t="shared" ca="1" si="21"/>
        <v>299817.80309708492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299817.80309708492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299817.80309708492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-4.2500000000000003E-2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299817.80309708492</v>
      </c>
      <c r="K53" s="37">
        <f t="shared" ca="1" si="20"/>
        <v>-12742.256631626111</v>
      </c>
      <c r="L53" s="37">
        <f t="shared" ca="1" si="21"/>
        <v>287075.54646545881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287075.54646545881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287075.54646545881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-8.09E-2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287075.54646545881</v>
      </c>
      <c r="K54" s="37">
        <f t="shared" ca="1" si="20"/>
        <v>-23224.411709055617</v>
      </c>
      <c r="L54" s="37">
        <f t="shared" ca="1" si="21"/>
        <v>263851.13475640322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263851.13475640322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263851.13475640322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31" priority="1" operator="lessThan">
      <formula>0</formula>
    </cfRule>
  </conditionalFormatting>
  <dataValidations count="2">
    <dataValidation type="list" allowBlank="1" showInputMessage="1" showErrorMessage="1" sqref="E2" xr:uid="{36B40FEF-825D-D64D-9C28-0903DA33E515}">
      <formula1>"Qualified, Non-Qualified"</formula1>
    </dataValidation>
    <dataValidation type="list" allowBlank="1" showInputMessage="1" showErrorMessage="1" sqref="E5 H2" xr:uid="{0E6EA223-D227-D34F-BB34-EFA698105463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4402432-40AF-ED48-99B2-1358B5CDB968}">
          <x14:formula1>
            <xm:f>Scenarios!A3:A100</xm:f>
          </x14:formula1>
          <xm:sqref>A14</xm:sqref>
        </x14:dataValidation>
        <x14:dataValidation type="list" allowBlank="1" showInputMessage="1" showErrorMessage="1" xr:uid="{BCA6C8C6-1B76-F84D-BA34-CDFEFF96844D}">
          <x14:formula1>
            <xm:f>Tables!$B$20:$B$36</xm:f>
          </x14:formula1>
          <xm:sqref>E3:E4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E642E-DA48-0E4C-8349-204EC3F51B2E}">
  <sheetPr codeName="Sheet40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% of Salary</v>
      </c>
      <c r="J2" s="129" t="s">
        <v>70</v>
      </c>
      <c r="K2" s="57">
        <f>Tables!B3</f>
        <v>22500</v>
      </c>
      <c r="M2" s="130" t="s">
        <v>55</v>
      </c>
      <c r="N2" s="35" t="str">
        <f>E3</f>
        <v>Roth 401k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Roth 401k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>Roth</v>
      </c>
      <c r="G4" s="55" t="s">
        <v>122</v>
      </c>
      <c r="H4" s="56">
        <f>VLOOKUP($A$14,Scenarios!$A:$CE,HLOOKUP(G4,Scenarios!$1:$2,2,FALSE),FALSE)</f>
        <v>0.05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0.03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184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Roth 401k with % of Salary / % of Salary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5.4699999999999999E-2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109400</v>
      </c>
      <c r="L17" s="37">
        <f>J17+K17</f>
        <v>2109400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2109400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61000</v>
      </c>
      <c r="W17" s="37">
        <f>MIN(R17,T17)</f>
        <v>5000</v>
      </c>
      <c r="X17" s="37">
        <f ca="1">MIN(U17,R17-W17)</f>
        <v>0</v>
      </c>
      <c r="Y17" s="37">
        <f>MIN(S17,V17)</f>
        <v>5000</v>
      </c>
      <c r="Z17" s="37">
        <f ca="1">W17+X17+Y17</f>
        <v>10000</v>
      </c>
      <c r="AA17" s="111">
        <f ca="1">Q17+Z17</f>
        <v>2119400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2.87E-2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2119400</v>
      </c>
      <c r="K18" s="37">
        <f ca="1">J18*E18</f>
        <v>60826.78</v>
      </c>
      <c r="L18" s="37">
        <f ca="1">J18+K18</f>
        <v>2180226.7799999998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2180226.7799999998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5100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62550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5100</v>
      </c>
      <c r="Z18" s="37">
        <f t="shared" ref="Z18:Z54" ca="1" si="17">W18+X18+Y18</f>
        <v>10200</v>
      </c>
      <c r="AA18" s="111">
        <f t="shared" ref="AA18:AA54" ca="1" si="18">Q18+W18+X18+Y18</f>
        <v>2190426.7799999998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1.2800000000000001E-2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2190426.7799999998</v>
      </c>
      <c r="K19" s="37">
        <f ca="1">J19*E19</f>
        <v>28037.462783999999</v>
      </c>
      <c r="L19" s="37">
        <f ca="1">J19+K19</f>
        <v>2218464.242784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2218464.242784</v>
      </c>
      <c r="R19" s="37">
        <f t="shared" si="9"/>
        <v>5202</v>
      </c>
      <c r="S19" s="37">
        <f t="shared" si="10"/>
        <v>5202</v>
      </c>
      <c r="T19" s="37">
        <f t="shared" si="11"/>
        <v>23639.0625</v>
      </c>
      <c r="U19" s="37">
        <f t="shared" ca="1" si="12"/>
        <v>11819.53125</v>
      </c>
      <c r="V19" s="37">
        <f t="shared" si="13"/>
        <v>64139.25</v>
      </c>
      <c r="W19" s="37">
        <f t="shared" si="14"/>
        <v>5202</v>
      </c>
      <c r="X19" s="37">
        <f t="shared" ca="1" si="15"/>
        <v>0</v>
      </c>
      <c r="Y19" s="37">
        <f t="shared" si="16"/>
        <v>5202</v>
      </c>
      <c r="Z19" s="37">
        <f t="shared" ca="1" si="17"/>
        <v>10404</v>
      </c>
      <c r="AA19" s="111">
        <f t="shared" ca="1" si="18"/>
        <v>2228868.242784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6.6000000000000003E-2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2228868.242784</v>
      </c>
      <c r="K20" s="37">
        <f ca="1">J20*E20</f>
        <v>147105.30402374401</v>
      </c>
      <c r="L20" s="37">
        <f ca="1">J20+K20</f>
        <v>2375973.5468077441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2375973.5468077441</v>
      </c>
      <c r="R20" s="37">
        <f t="shared" si="9"/>
        <v>5306.04</v>
      </c>
      <c r="S20" s="37">
        <f t="shared" si="10"/>
        <v>5306.04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65768.741249999992</v>
      </c>
      <c r="W20" s="37">
        <f t="shared" si="14"/>
        <v>5306.04</v>
      </c>
      <c r="X20" s="37">
        <f t="shared" ca="1" si="15"/>
        <v>0</v>
      </c>
      <c r="Y20" s="37">
        <f t="shared" si="16"/>
        <v>5306.04</v>
      </c>
      <c r="Z20" s="37">
        <f t="shared" ca="1" si="17"/>
        <v>10612.08</v>
      </c>
      <c r="AA20" s="111">
        <f t="shared" ca="1" si="18"/>
        <v>2386585.6268077441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4.8099999999999997E-2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2386585.6268077441</v>
      </c>
      <c r="K21" s="37">
        <f ca="1">J21*E21</f>
        <v>114794.76864945248</v>
      </c>
      <c r="L21" s="37">
        <f ca="1">J21+K21</f>
        <v>2501380.3954571965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2390999.1063946965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2390999.1063946965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4.9099999999999998E-2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2390999.1063946965</v>
      </c>
      <c r="K22" s="37">
        <f t="shared" ref="K22:K54" ca="1" si="20">J22*E22</f>
        <v>117398.05612397959</v>
      </c>
      <c r="L22" s="37">
        <f t="shared" ref="L22:L54" ca="1" si="21">J22+K22</f>
        <v>2508397.1625186759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2395256.3412296134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2395256.3412296134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6.0499999999999998E-2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2395256.3412296134</v>
      </c>
      <c r="K23" s="37">
        <f t="shared" ca="1" si="20"/>
        <v>144913.00864439161</v>
      </c>
      <c r="L23" s="37">
        <f t="shared" ca="1" si="21"/>
        <v>2540169.3498740052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2424200.008052716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2424200.008052716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-2.9499999999999998E-2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2424200.008052716</v>
      </c>
      <c r="K24" s="37">
        <f t="shared" ca="1" si="20"/>
        <v>-71513.900237555121</v>
      </c>
      <c r="L24" s="37">
        <f t="shared" ca="1" si="21"/>
        <v>2352686.1078151609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2233817.5324483397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2233817.5324483397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7.3000000000000001E-3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2233817.5324483397</v>
      </c>
      <c r="K25" s="37">
        <f t="shared" ca="1" si="20"/>
        <v>16306.86798687288</v>
      </c>
      <c r="L25" s="37">
        <f t="shared" ca="1" si="21"/>
        <v>2250124.4004352125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2128284.1106842207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2128284.1106842207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3.85E-2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2128284.1106842207</v>
      </c>
      <c r="K26" s="37">
        <f t="shared" ca="1" si="20"/>
        <v>81938.938261342497</v>
      </c>
      <c r="L26" s="37">
        <f t="shared" ca="1" si="21"/>
        <v>2210223.0489455634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2085336.7519507969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2085336.7519507969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6.4299999999999996E-2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2085336.7519507969</v>
      </c>
      <c r="K27" s="37">
        <f t="shared" ca="1" si="20"/>
        <v>134087.15315043624</v>
      </c>
      <c r="L27" s="37">
        <f t="shared" ca="1" si="21"/>
        <v>2219423.9051012332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2091415.4506815975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2091415.4506815975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3.9E-2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2091415.4506815975</v>
      </c>
      <c r="K28" s="37">
        <f t="shared" ca="1" si="20"/>
        <v>81565.202576582305</v>
      </c>
      <c r="L28" s="37">
        <f t="shared" ca="1" si="21"/>
        <v>2172980.6532581798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2041771.9874780532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2041771.9874780532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4.8000000000000001E-2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2041771.9874780532</v>
      </c>
      <c r="K29" s="37">
        <f t="shared" ca="1" si="20"/>
        <v>98005.055398946555</v>
      </c>
      <c r="L29" s="37">
        <f t="shared" ca="1" si="21"/>
        <v>2139777.0428769998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2005288.1604523701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2005288.1604523701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1.8700000000000001E-2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2005288.1604523701</v>
      </c>
      <c r="K30" s="37">
        <f t="shared" ca="1" si="20"/>
        <v>37498.888600459322</v>
      </c>
      <c r="L30" s="37">
        <f t="shared" ca="1" si="21"/>
        <v>2042787.0490528294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1904935.944567584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1904935.944567584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3.3799999999999997E-2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1904935.944567584</v>
      </c>
      <c r="K31" s="37">
        <f t="shared" ca="1" si="20"/>
        <v>64386.834926384334</v>
      </c>
      <c r="L31" s="37">
        <f t="shared" ca="1" si="21"/>
        <v>1969322.7794939682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1828025.3973965917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1828025.3973965917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1.6299999999999999E-2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1828025.3973965917</v>
      </c>
      <c r="K32" s="37">
        <f t="shared" ca="1" si="20"/>
        <v>29796.813977564441</v>
      </c>
      <c r="L32" s="37">
        <f t="shared" ca="1" si="21"/>
        <v>1857822.2113741562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1712992.3947243451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1712992.3947243451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9.8799999999999999E-2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1712992.3947243451</v>
      </c>
      <c r="K33" s="37">
        <f t="shared" ca="1" si="20"/>
        <v>169243.64859876528</v>
      </c>
      <c r="L33" s="37">
        <f t="shared" ca="1" si="21"/>
        <v>1882236.0433231103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1733785.481257054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1733785.481257054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-4.0500000000000001E-2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1733785.481257054</v>
      </c>
      <c r="K34" s="37">
        <f t="shared" ca="1" si="20"/>
        <v>-70218.31199091069</v>
      </c>
      <c r="L34" s="37">
        <f t="shared" ca="1" si="21"/>
        <v>1663567.1692661433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1511405.3431484357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1511405.3431484357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7.9600000000000004E-2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1511405.3431484357</v>
      </c>
      <c r="K35" s="37">
        <f t="shared" ca="1" si="20"/>
        <v>120307.86531461548</v>
      </c>
      <c r="L35" s="37">
        <f t="shared" ca="1" si="21"/>
        <v>1631713.2084630511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1475747.3366924007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1475747.3366924007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2.75E-2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1475747.3366924007</v>
      </c>
      <c r="K36" s="37">
        <f t="shared" ca="1" si="20"/>
        <v>40583.051759041024</v>
      </c>
      <c r="L36" s="37">
        <f t="shared" ca="1" si="21"/>
        <v>1516330.3884514417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1356465.369886525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1356465.369886525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5.4199999999999998E-2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1356465.369886525</v>
      </c>
      <c r="K37" s="37">
        <f t="shared" ca="1" si="20"/>
        <v>73520.423047849647</v>
      </c>
      <c r="L37" s="37">
        <f t="shared" ca="1" si="21"/>
        <v>1429985.7929343747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1266124.148905335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1266124.148905335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4.0599999999999997E-2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1266124.148905335</v>
      </c>
      <c r="K38" s="37">
        <f t="shared" ca="1" si="20"/>
        <v>51404.640445556601</v>
      </c>
      <c r="L38" s="37">
        <f t="shared" ca="1" si="21"/>
        <v>1317528.7893508915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1149570.6042211261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1149570.6042211261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3.2000000000000001E-2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1149570.6042211261</v>
      </c>
      <c r="K39" s="37">
        <f t="shared" ca="1" si="20"/>
        <v>36786.259335076036</v>
      </c>
      <c r="L39" s="37">
        <f t="shared" ca="1" si="21"/>
        <v>1186356.863556202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1014199.7237981923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1014199.7237981923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4.4499999999999998E-2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1014199.7237981923</v>
      </c>
      <c r="K40" s="37">
        <f t="shared" ca="1" si="20"/>
        <v>45131.88770901956</v>
      </c>
      <c r="L40" s="37">
        <f t="shared" ca="1" si="21"/>
        <v>1059331.6115072118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882870.54325525183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882870.54325525183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3.9E-2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882870.54325525183</v>
      </c>
      <c r="K41" s="37">
        <f t="shared" ca="1" si="20"/>
        <v>34431.951186954822</v>
      </c>
      <c r="L41" s="37">
        <f t="shared" ca="1" si="21"/>
        <v>917302.49444220669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736429.89948394778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736429.89948394778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-2.1000000000000001E-2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736429.89948394778</v>
      </c>
      <c r="K42" s="37">
        <f t="shared" ca="1" si="20"/>
        <v>-15465.027889162904</v>
      </c>
      <c r="L42" s="37">
        <f t="shared" ca="1" si="21"/>
        <v>720964.8715947849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535570.46176256961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535570.46176256961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4.8000000000000001E-2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535570.46176256961</v>
      </c>
      <c r="K43" s="37">
        <f t="shared" ca="1" si="20"/>
        <v>25707.382164603343</v>
      </c>
      <c r="L43" s="37">
        <f t="shared" ca="1" si="21"/>
        <v>561277.84392717294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371248.57384915225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371248.57384915225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3.2500000000000001E-2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371248.57384915225</v>
      </c>
      <c r="K44" s="37">
        <f t="shared" ca="1" si="20"/>
        <v>12065.578650097448</v>
      </c>
      <c r="L44" s="37">
        <f t="shared" ca="1" si="21"/>
        <v>383314.15249924967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188534.15066927846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188534.15066927846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4.7500000000000001E-2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188534.15066927846</v>
      </c>
      <c r="K45" s="37">
        <f t="shared" ca="1" si="20"/>
        <v>8955.3721567907269</v>
      </c>
      <c r="L45" s="37">
        <f t="shared" ca="1" si="21"/>
        <v>197489.52282606918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0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0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2.2599999999999999E-2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0</v>
      </c>
      <c r="K46" s="37">
        <f t="shared" ca="1" si="20"/>
        <v>0</v>
      </c>
      <c r="L46" s="37">
        <f t="shared" ca="1" si="21"/>
        <v>0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0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0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5.5100000000000003E-2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0</v>
      </c>
      <c r="K47" s="37">
        <f t="shared" ca="1" si="20"/>
        <v>0</v>
      </c>
      <c r="L47" s="37">
        <f t="shared" ca="1" si="21"/>
        <v>0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0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0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2.0199999999999999E-2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0</v>
      </c>
      <c r="K48" s="37">
        <f t="shared" ca="1" si="20"/>
        <v>0</v>
      </c>
      <c r="L48" s="37">
        <f t="shared" ca="1" si="21"/>
        <v>0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0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0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2.7E-2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0</v>
      </c>
      <c r="K49" s="37">
        <f t="shared" ca="1" si="20"/>
        <v>0</v>
      </c>
      <c r="L49" s="37">
        <f t="shared" ca="1" si="21"/>
        <v>0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0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0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6.6000000000000003E-2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0</v>
      </c>
      <c r="K50" s="37">
        <f t="shared" ca="1" si="20"/>
        <v>0</v>
      </c>
      <c r="L50" s="37">
        <f t="shared" ca="1" si="21"/>
        <v>0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0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0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5.2499999999999998E-2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0</v>
      </c>
      <c r="K51" s="37">
        <f t="shared" ca="1" si="20"/>
        <v>0</v>
      </c>
      <c r="L51" s="37">
        <f t="shared" ca="1" si="21"/>
        <v>0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0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0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-2.8000000000000001E-2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0</v>
      </c>
      <c r="K52" s="37">
        <f t="shared" ca="1" si="20"/>
        <v>0</v>
      </c>
      <c r="L52" s="37">
        <f t="shared" ca="1" si="21"/>
        <v>0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0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0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-4.2500000000000003E-2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0</v>
      </c>
      <c r="K53" s="37">
        <f t="shared" ca="1" si="20"/>
        <v>0</v>
      </c>
      <c r="L53" s="37">
        <f t="shared" ca="1" si="21"/>
        <v>0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0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0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-8.09E-2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0</v>
      </c>
      <c r="K54" s="37">
        <f t="shared" ca="1" si="20"/>
        <v>0</v>
      </c>
      <c r="L54" s="37">
        <f t="shared" ca="1" si="21"/>
        <v>0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0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0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30" priority="1" operator="lessThan">
      <formula>0</formula>
    </cfRule>
  </conditionalFormatting>
  <dataValidations count="2">
    <dataValidation type="list" allowBlank="1" showInputMessage="1" showErrorMessage="1" sqref="E2" xr:uid="{4BDD96BB-F651-D847-945F-6F883B30F5B1}">
      <formula1>"Qualified, Non-Qualified"</formula1>
    </dataValidation>
    <dataValidation type="list" allowBlank="1" showInputMessage="1" showErrorMessage="1" sqref="E5 H2" xr:uid="{CB116532-13BD-0347-B2ED-F83BB724529C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F981BE6-ADC4-A549-8EFF-8CCA9F38BDF6}">
          <x14:formula1>
            <xm:f>Scenarios!A3:A100</xm:f>
          </x14:formula1>
          <xm:sqref>A14</xm:sqref>
        </x14:dataValidation>
        <x14:dataValidation type="list" allowBlank="1" showInputMessage="1" showErrorMessage="1" xr:uid="{B58D7267-3D52-D645-B917-75DC841E181F}">
          <x14:formula1>
            <xm:f>Tables!$B$20:$B$36</xm:f>
          </x14:formula1>
          <xm:sqref>E3:E4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839264-6F13-614A-A978-C84C259F2F54}">
  <sheetPr codeName="Sheet41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Match</v>
      </c>
      <c r="J2" s="129" t="s">
        <v>70</v>
      </c>
      <c r="K2" s="57">
        <f>Tables!B3</f>
        <v>22500</v>
      </c>
      <c r="M2" s="130" t="s">
        <v>55</v>
      </c>
      <c r="N2" s="35" t="str">
        <f>E3</f>
        <v>Roth 401k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Roth 401k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>Roth</v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1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0.03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0.08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185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Roth 401k with % of Salary / Match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5.4699999999999999E-2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109400</v>
      </c>
      <c r="L17" s="37">
        <f>J17+K17</f>
        <v>2109400</v>
      </c>
      <c r="M17" s="34" t="str">
        <f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>IF($M17="-",0,J17/$M17)</f>
        <v>0</v>
      </c>
      <c r="O17" s="37">
        <f>IF(D17&gt;$B$4,0,IF(D17&lt;$B$3,0,$B$8*(1+$B$10)^(C17-1)))</f>
        <v>0</v>
      </c>
      <c r="P17" s="37">
        <f>MAX(N17,O17)</f>
        <v>0</v>
      </c>
      <c r="Q17" s="37">
        <f>MAX(0,L17-P17)</f>
        <v>2109400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61000</v>
      </c>
      <c r="W17" s="37">
        <f>MIN(R17,T17)</f>
        <v>5000</v>
      </c>
      <c r="X17" s="37">
        <f ca="1">MIN(U17,R17-W17)</f>
        <v>0</v>
      </c>
      <c r="Y17" s="37">
        <f>MIN(S17,V17)</f>
        <v>5000</v>
      </c>
      <c r="Z17" s="37">
        <f ca="1">W17+X17+Y17</f>
        <v>10000</v>
      </c>
      <c r="AA17" s="111">
        <f ca="1">Q17+Z17</f>
        <v>2119400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2.87E-2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2119400</v>
      </c>
      <c r="K18" s="37">
        <f ca="1">J18*E18</f>
        <v>60826.78</v>
      </c>
      <c r="L18" s="37">
        <f ca="1">J18+K18</f>
        <v>2180226.7799999998</v>
      </c>
      <c r="M18" s="34" t="str">
        <f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>IF($M18="-",0,J18/$M18)</f>
        <v>0</v>
      </c>
      <c r="O18" s="37">
        <f t="shared" ref="O18:O54" si="6">IF(D18&gt;$B$4,0,IF(D18&lt;$B$3,0,$B$8*(1+$B$10)^(C18-1)))</f>
        <v>0</v>
      </c>
      <c r="P18" s="37">
        <f t="shared" ref="P18:P54" si="7">MAX(N18,O18)</f>
        <v>0</v>
      </c>
      <c r="Q18" s="37">
        <f t="shared" ref="Q18:Q54" ca="1" si="8">MAX(0,L18-P18)</f>
        <v>2180226.7799999998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5100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62550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5100</v>
      </c>
      <c r="Z18" s="37">
        <f t="shared" ref="Z18:Z54" ca="1" si="17">W18+X18+Y18</f>
        <v>10200</v>
      </c>
      <c r="AA18" s="111">
        <f t="shared" ref="AA18:AA54" ca="1" si="18">Q18+W18+X18+Y18</f>
        <v>2190426.7799999998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1.2800000000000001E-2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2190426.7799999998</v>
      </c>
      <c r="K19" s="37">
        <f ca="1">J19*E19</f>
        <v>28037.462783999999</v>
      </c>
      <c r="L19" s="37">
        <f ca="1">J19+K19</f>
        <v>2218464.242784</v>
      </c>
      <c r="M19" s="34" t="str">
        <f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>IF($M19="-",0,J19/$M19)</f>
        <v>0</v>
      </c>
      <c r="O19" s="37">
        <f t="shared" si="6"/>
        <v>0</v>
      </c>
      <c r="P19" s="37">
        <f t="shared" si="7"/>
        <v>0</v>
      </c>
      <c r="Q19" s="37">
        <f t="shared" ca="1" si="8"/>
        <v>2218464.242784</v>
      </c>
      <c r="R19" s="37">
        <f t="shared" si="9"/>
        <v>5202</v>
      </c>
      <c r="S19" s="37">
        <f t="shared" si="10"/>
        <v>5202</v>
      </c>
      <c r="T19" s="37">
        <f t="shared" si="11"/>
        <v>23639.0625</v>
      </c>
      <c r="U19" s="37">
        <f t="shared" ca="1" si="12"/>
        <v>11819.53125</v>
      </c>
      <c r="V19" s="37">
        <f t="shared" si="13"/>
        <v>64139.25</v>
      </c>
      <c r="W19" s="37">
        <f t="shared" si="14"/>
        <v>5202</v>
      </c>
      <c r="X19" s="37">
        <f t="shared" ca="1" si="15"/>
        <v>0</v>
      </c>
      <c r="Y19" s="37">
        <f t="shared" si="16"/>
        <v>5202</v>
      </c>
      <c r="Z19" s="37">
        <f t="shared" ca="1" si="17"/>
        <v>10404</v>
      </c>
      <c r="AA19" s="111">
        <f t="shared" ca="1" si="18"/>
        <v>2228868.242784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6.6000000000000003E-2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2228868.242784</v>
      </c>
      <c r="K20" s="37">
        <f ca="1">J20*E20</f>
        <v>147105.30402374401</v>
      </c>
      <c r="L20" s="37">
        <f ca="1">J20+K20</f>
        <v>2375973.5468077441</v>
      </c>
      <c r="M20" s="34" t="str">
        <f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>IF($M20="-",0,J20/$M20)</f>
        <v>0</v>
      </c>
      <c r="O20" s="37">
        <f t="shared" si="6"/>
        <v>0</v>
      </c>
      <c r="P20" s="37">
        <f t="shared" si="7"/>
        <v>0</v>
      </c>
      <c r="Q20" s="37">
        <f t="shared" ca="1" si="8"/>
        <v>2375973.5468077441</v>
      </c>
      <c r="R20" s="37">
        <f t="shared" si="9"/>
        <v>5306.04</v>
      </c>
      <c r="S20" s="37">
        <f t="shared" si="10"/>
        <v>5306.04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65768.741249999992</v>
      </c>
      <c r="W20" s="37">
        <f t="shared" si="14"/>
        <v>5306.04</v>
      </c>
      <c r="X20" s="37">
        <f t="shared" ca="1" si="15"/>
        <v>0</v>
      </c>
      <c r="Y20" s="37">
        <f t="shared" si="16"/>
        <v>5306.04</v>
      </c>
      <c r="Z20" s="37">
        <f t="shared" ca="1" si="17"/>
        <v>10612.08</v>
      </c>
      <c r="AA20" s="111">
        <f t="shared" ca="1" si="18"/>
        <v>2386585.6268077441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4.8099999999999997E-2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2386585.6268077441</v>
      </c>
      <c r="K21" s="37">
        <f ca="1">J21*E21</f>
        <v>114794.76864945248</v>
      </c>
      <c r="L21" s="37">
        <f ca="1">J21+K21</f>
        <v>2501380.3954571965</v>
      </c>
      <c r="M21" s="34" t="str">
        <f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>IF($M21="-",0,J21/$M21)</f>
        <v>0</v>
      </c>
      <c r="O21" s="37">
        <f t="shared" si="6"/>
        <v>110381.28906249997</v>
      </c>
      <c r="P21" s="37">
        <f t="shared" si="7"/>
        <v>110381.28906249997</v>
      </c>
      <c r="Q21" s="37">
        <f t="shared" ca="1" si="8"/>
        <v>2390999.1063946965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2390999.1063946965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4.9099999999999998E-2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2390999.1063946965</v>
      </c>
      <c r="K22" s="37">
        <f t="shared" ref="K22:K54" ca="1" si="20">J22*E22</f>
        <v>117398.05612397959</v>
      </c>
      <c r="L22" s="37">
        <f t="shared" ref="L22:L54" ca="1" si="21">J22+K22</f>
        <v>2508397.1625186759</v>
      </c>
      <c r="M22" s="34" t="str">
        <f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si="22">IF($M22="-",0,J22/$M22)</f>
        <v>0</v>
      </c>
      <c r="O22" s="37">
        <f t="shared" si="6"/>
        <v>113140.82128906247</v>
      </c>
      <c r="P22" s="37">
        <f t="shared" si="7"/>
        <v>113140.82128906247</v>
      </c>
      <c r="Q22" s="37">
        <f t="shared" ca="1" si="8"/>
        <v>2395256.3412296134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2395256.3412296134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6.0499999999999998E-2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2395256.3412296134</v>
      </c>
      <c r="K23" s="37">
        <f t="shared" ca="1" si="20"/>
        <v>144913.00864439161</v>
      </c>
      <c r="L23" s="37">
        <f t="shared" ca="1" si="21"/>
        <v>2540169.3498740052</v>
      </c>
      <c r="M23" s="34" t="str">
        <f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si="22"/>
        <v>0</v>
      </c>
      <c r="O23" s="37">
        <f t="shared" si="6"/>
        <v>115969.34182128902</v>
      </c>
      <c r="P23" s="37">
        <f t="shared" si="7"/>
        <v>115969.34182128902</v>
      </c>
      <c r="Q23" s="37">
        <f t="shared" ca="1" si="8"/>
        <v>2424200.008052716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2424200.008052716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-2.9499999999999998E-2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2424200.008052716</v>
      </c>
      <c r="K24" s="37">
        <f t="shared" ca="1" si="20"/>
        <v>-71513.900237555121</v>
      </c>
      <c r="L24" s="37">
        <f t="shared" ca="1" si="21"/>
        <v>2352686.1078151609</v>
      </c>
      <c r="M24" s="34" t="str">
        <f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si="22"/>
        <v>0</v>
      </c>
      <c r="O24" s="37">
        <f t="shared" si="6"/>
        <v>118868.57536682126</v>
      </c>
      <c r="P24" s="37">
        <f t="shared" si="7"/>
        <v>118868.57536682126</v>
      </c>
      <c r="Q24" s="37">
        <f t="shared" ca="1" si="8"/>
        <v>2233817.5324483397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2233817.5324483397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7.3000000000000001E-3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2233817.5324483397</v>
      </c>
      <c r="K25" s="37">
        <f t="shared" ca="1" si="20"/>
        <v>16306.86798687288</v>
      </c>
      <c r="L25" s="37">
        <f t="shared" ca="1" si="21"/>
        <v>2250124.4004352125</v>
      </c>
      <c r="M25" s="34" t="str">
        <f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si="22"/>
        <v>0</v>
      </c>
      <c r="O25" s="37">
        <f t="shared" si="6"/>
        <v>121840.28975099177</v>
      </c>
      <c r="P25" s="37">
        <f t="shared" si="7"/>
        <v>121840.28975099177</v>
      </c>
      <c r="Q25" s="37">
        <f t="shared" ca="1" si="8"/>
        <v>2128284.1106842207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2128284.1106842207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3.85E-2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2128284.1106842207</v>
      </c>
      <c r="K26" s="37">
        <f t="shared" ca="1" si="20"/>
        <v>81938.938261342497</v>
      </c>
      <c r="L26" s="37">
        <f t="shared" ca="1" si="21"/>
        <v>2210223.0489455634</v>
      </c>
      <c r="M26" s="34" t="str">
        <f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si="22"/>
        <v>0</v>
      </c>
      <c r="O26" s="37">
        <f t="shared" si="6"/>
        <v>124886.29699476654</v>
      </c>
      <c r="P26" s="37">
        <f t="shared" si="7"/>
        <v>124886.29699476654</v>
      </c>
      <c r="Q26" s="37">
        <f t="shared" ca="1" si="8"/>
        <v>2085336.7519507969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2085336.7519507969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6.4299999999999996E-2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2085336.7519507969</v>
      </c>
      <c r="K27" s="37">
        <f t="shared" ca="1" si="20"/>
        <v>134087.15315043624</v>
      </c>
      <c r="L27" s="37">
        <f t="shared" ca="1" si="21"/>
        <v>2219423.9051012332</v>
      </c>
      <c r="M27" s="34" t="str">
        <f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si="22"/>
        <v>0</v>
      </c>
      <c r="O27" s="37">
        <f t="shared" si="6"/>
        <v>128008.4544196357</v>
      </c>
      <c r="P27" s="37">
        <f t="shared" si="7"/>
        <v>128008.4544196357</v>
      </c>
      <c r="Q27" s="37">
        <f t="shared" ca="1" si="8"/>
        <v>2091415.4506815975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2091415.4506815975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3.9E-2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2091415.4506815975</v>
      </c>
      <c r="K28" s="37">
        <f t="shared" ca="1" si="20"/>
        <v>81565.202576582305</v>
      </c>
      <c r="L28" s="37">
        <f t="shared" ca="1" si="21"/>
        <v>2172980.6532581798</v>
      </c>
      <c r="M28" s="34" t="str">
        <f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si="22"/>
        <v>0</v>
      </c>
      <c r="O28" s="37">
        <f t="shared" si="6"/>
        <v>131208.66578012661</v>
      </c>
      <c r="P28" s="37">
        <f t="shared" si="7"/>
        <v>131208.66578012661</v>
      </c>
      <c r="Q28" s="37">
        <f t="shared" ca="1" si="8"/>
        <v>2041771.9874780532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2041771.9874780532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4.8000000000000001E-2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2041771.9874780532</v>
      </c>
      <c r="K29" s="37">
        <f t="shared" ca="1" si="20"/>
        <v>98005.055398946555</v>
      </c>
      <c r="L29" s="37">
        <f t="shared" ca="1" si="21"/>
        <v>2139777.0428769998</v>
      </c>
      <c r="M29" s="34" t="str">
        <f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si="22"/>
        <v>0</v>
      </c>
      <c r="O29" s="37">
        <f t="shared" si="6"/>
        <v>134488.88242462976</v>
      </c>
      <c r="P29" s="37">
        <f t="shared" si="7"/>
        <v>134488.88242462976</v>
      </c>
      <c r="Q29" s="37">
        <f t="shared" ca="1" si="8"/>
        <v>2005288.1604523701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2005288.1604523701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1.8700000000000001E-2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2005288.1604523701</v>
      </c>
      <c r="K30" s="37">
        <f t="shared" ca="1" si="20"/>
        <v>37498.888600459322</v>
      </c>
      <c r="L30" s="37">
        <f t="shared" ca="1" si="21"/>
        <v>2042787.0490528294</v>
      </c>
      <c r="M30" s="34" t="str">
        <f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si="22"/>
        <v>0</v>
      </c>
      <c r="O30" s="37">
        <f t="shared" si="6"/>
        <v>137851.10448524548</v>
      </c>
      <c r="P30" s="37">
        <f t="shared" si="7"/>
        <v>137851.10448524548</v>
      </c>
      <c r="Q30" s="37">
        <f t="shared" ca="1" si="8"/>
        <v>1904935.944567584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1904935.944567584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3.3799999999999997E-2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1904935.944567584</v>
      </c>
      <c r="K31" s="37">
        <f t="shared" ca="1" si="20"/>
        <v>64386.834926384334</v>
      </c>
      <c r="L31" s="37">
        <f t="shared" ca="1" si="21"/>
        <v>1969322.7794939682</v>
      </c>
      <c r="M31" s="34" t="str">
        <f>IF(D31="-","-",IF($F$4="Roth","-",IF($E$3="Health Savings Account","-",IF(AND(A31=2033,D31=74),VLOOKUP(D31,Tables!G:H,2,FALSE),IF(AND(A31&gt;2032,D31&lt;75),"-",IF(D31&lt;73,"-",VLOOKUP(D31,Tables!G:H,2,FALSE)))))))</f>
        <v>-</v>
      </c>
      <c r="N31" s="37">
        <f t="shared" si="22"/>
        <v>0</v>
      </c>
      <c r="O31" s="37">
        <f t="shared" si="6"/>
        <v>141297.3820973766</v>
      </c>
      <c r="P31" s="37">
        <f t="shared" si="7"/>
        <v>141297.3820973766</v>
      </c>
      <c r="Q31" s="37">
        <f t="shared" ca="1" si="8"/>
        <v>1828025.3973965917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1828025.3973965917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1.6299999999999999E-2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1828025.3973965917</v>
      </c>
      <c r="K32" s="37">
        <f t="shared" ca="1" si="20"/>
        <v>29796.813977564441</v>
      </c>
      <c r="L32" s="37">
        <f t="shared" ca="1" si="21"/>
        <v>1857822.2113741562</v>
      </c>
      <c r="M32" s="34" t="str">
        <f>IF(D32="-","-",IF($F$4="Roth","-",IF($E$3="Health Savings Account","-",IF(AND(A32=2033,D32=74),VLOOKUP(D32,Tables!G:H,2,FALSE),IF(AND(A32&gt;2032,D32&lt;75),"-",IF(D32&lt;73,"-",VLOOKUP(D32,Tables!G:H,2,FALSE)))))))</f>
        <v>-</v>
      </c>
      <c r="N32" s="37">
        <f t="shared" si="22"/>
        <v>0</v>
      </c>
      <c r="O32" s="37">
        <f t="shared" si="6"/>
        <v>144829.81664981105</v>
      </c>
      <c r="P32" s="37">
        <f t="shared" si="7"/>
        <v>144829.81664981105</v>
      </c>
      <c r="Q32" s="37">
        <f t="shared" ca="1" si="8"/>
        <v>1712992.3947243451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1712992.3947243451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9.8799999999999999E-2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1712992.3947243451</v>
      </c>
      <c r="K33" s="37">
        <f t="shared" ca="1" si="20"/>
        <v>169243.64859876528</v>
      </c>
      <c r="L33" s="37">
        <f t="shared" ca="1" si="21"/>
        <v>1882236.0433231103</v>
      </c>
      <c r="M33" s="34" t="str">
        <f>IF(D33="-","-",IF($F$4="Roth","-",IF($E$3="Health Savings Account","-",IF(AND(A33=2033,D33=74),VLOOKUP(D33,Tables!G:H,2,FALSE),IF(AND(A33&gt;2032,D33&lt;75),"-",IF(D33&lt;73,"-",VLOOKUP(D33,Tables!G:H,2,FALSE)))))))</f>
        <v>-</v>
      </c>
      <c r="N33" s="37">
        <f t="shared" si="22"/>
        <v>0</v>
      </c>
      <c r="O33" s="37">
        <f t="shared" si="6"/>
        <v>148450.5620660563</v>
      </c>
      <c r="P33" s="37">
        <f t="shared" si="7"/>
        <v>148450.5620660563</v>
      </c>
      <c r="Q33" s="37">
        <f t="shared" ca="1" si="8"/>
        <v>1733785.481257054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1733785.481257054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-4.0500000000000001E-2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1733785.481257054</v>
      </c>
      <c r="K34" s="37">
        <f t="shared" ca="1" si="20"/>
        <v>-70218.31199091069</v>
      </c>
      <c r="L34" s="37">
        <f t="shared" ca="1" si="21"/>
        <v>1663567.1692661433</v>
      </c>
      <c r="M34" s="34" t="str">
        <f>IF(D34="-","-",IF($F$4="Roth","-",IF($E$3="Health Savings Account","-",IF(AND(A34=2033,D34=74),VLOOKUP(D34,Tables!G:H,2,FALSE),IF(AND(A34&gt;2032,D34&lt;75),"-",IF(D34&lt;73,"-",VLOOKUP(D34,Tables!G:H,2,FALSE)))))))</f>
        <v>-</v>
      </c>
      <c r="N34" s="37">
        <f t="shared" si="22"/>
        <v>0</v>
      </c>
      <c r="O34" s="37">
        <f t="shared" si="6"/>
        <v>152161.82611770771</v>
      </c>
      <c r="P34" s="37">
        <f t="shared" si="7"/>
        <v>152161.82611770771</v>
      </c>
      <c r="Q34" s="37">
        <f t="shared" ca="1" si="8"/>
        <v>1511405.3431484357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1511405.3431484357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7.9600000000000004E-2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1511405.3431484357</v>
      </c>
      <c r="K35" s="37">
        <f t="shared" ca="1" si="20"/>
        <v>120307.86531461548</v>
      </c>
      <c r="L35" s="37">
        <f t="shared" ca="1" si="21"/>
        <v>1631713.2084630511</v>
      </c>
      <c r="M35" s="34" t="str">
        <f>IF(D35="-","-",IF($F$4="Roth","-",IF($E$3="Health Savings Account","-",IF(AND(A35=2033,D35=74),VLOOKUP(D35,Tables!G:H,2,FALSE),IF(AND(A35&gt;2032,D35&lt;75),"-",IF(D35&lt;73,"-",VLOOKUP(D35,Tables!G:H,2,FALSE)))))))</f>
        <v>-</v>
      </c>
      <c r="N35" s="37">
        <f t="shared" si="22"/>
        <v>0</v>
      </c>
      <c r="O35" s="37">
        <f t="shared" si="6"/>
        <v>155965.87177065041</v>
      </c>
      <c r="P35" s="37">
        <f t="shared" si="7"/>
        <v>155965.87177065041</v>
      </c>
      <c r="Q35" s="37">
        <f t="shared" ca="1" si="8"/>
        <v>1475747.3366924007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1475747.3366924007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2.75E-2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1475747.3366924007</v>
      </c>
      <c r="K36" s="37">
        <f t="shared" ca="1" si="20"/>
        <v>40583.051759041024</v>
      </c>
      <c r="L36" s="37">
        <f t="shared" ca="1" si="21"/>
        <v>1516330.3884514417</v>
      </c>
      <c r="M36" s="34" t="str">
        <f>IF(D36="-","-",IF($F$4="Roth","-",IF($E$3="Health Savings Account","-",IF(AND(A36=2033,D36=74),VLOOKUP(D36,Tables!G:H,2,FALSE),IF(AND(A36&gt;2032,D36&lt;75),"-",IF(D36&lt;73,"-",VLOOKUP(D36,Tables!G:H,2,FALSE)))))))</f>
        <v>-</v>
      </c>
      <c r="N36" s="37">
        <f t="shared" si="22"/>
        <v>0</v>
      </c>
      <c r="O36" s="37">
        <f t="shared" si="6"/>
        <v>159865.01856491665</v>
      </c>
      <c r="P36" s="37">
        <f t="shared" si="7"/>
        <v>159865.01856491665</v>
      </c>
      <c r="Q36" s="37">
        <f t="shared" ca="1" si="8"/>
        <v>1356465.369886525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1356465.369886525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5.4199999999999998E-2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1356465.369886525</v>
      </c>
      <c r="K37" s="37">
        <f t="shared" ca="1" si="20"/>
        <v>73520.423047849647</v>
      </c>
      <c r="L37" s="37">
        <f t="shared" ca="1" si="21"/>
        <v>1429985.7929343747</v>
      </c>
      <c r="M37" s="34" t="str">
        <f>IF(D37="-","-",IF($F$4="Roth","-",IF($E$3="Health Savings Account","-",IF(AND(A37=2033,D37=74),VLOOKUP(D37,Tables!G:H,2,FALSE),IF(AND(A37&gt;2032,D37&lt;75),"-",IF(D37&lt;73,"-",VLOOKUP(D37,Tables!G:H,2,FALSE)))))))</f>
        <v>-</v>
      </c>
      <c r="N37" s="37">
        <f t="shared" si="22"/>
        <v>0</v>
      </c>
      <c r="O37" s="37">
        <f t="shared" si="6"/>
        <v>163861.64402903954</v>
      </c>
      <c r="P37" s="37">
        <f t="shared" si="7"/>
        <v>163861.64402903954</v>
      </c>
      <c r="Q37" s="37">
        <f t="shared" ca="1" si="8"/>
        <v>1266124.148905335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1266124.148905335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4.0599999999999997E-2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1266124.148905335</v>
      </c>
      <c r="K38" s="37">
        <f t="shared" ca="1" si="20"/>
        <v>51404.640445556601</v>
      </c>
      <c r="L38" s="37">
        <f t="shared" ca="1" si="21"/>
        <v>1317528.7893508915</v>
      </c>
      <c r="M38" s="34" t="str">
        <f>IF(D38="-","-",IF($F$4="Roth","-",IF($E$3="Health Savings Account","-",IF(AND(A38=2033,D38=74),VLOOKUP(D38,Tables!G:H,2,FALSE),IF(AND(A38&gt;2032,D38&lt;75),"-",IF(D38&lt;73,"-",VLOOKUP(D38,Tables!G:H,2,FALSE)))))))</f>
        <v>-</v>
      </c>
      <c r="N38" s="37">
        <f t="shared" si="22"/>
        <v>0</v>
      </c>
      <c r="O38" s="37">
        <f t="shared" si="6"/>
        <v>167958.18512976554</v>
      </c>
      <c r="P38" s="37">
        <f t="shared" si="7"/>
        <v>167958.18512976554</v>
      </c>
      <c r="Q38" s="37">
        <f t="shared" ca="1" si="8"/>
        <v>1149570.6042211261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1149570.6042211261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3.2000000000000001E-2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1149570.6042211261</v>
      </c>
      <c r="K39" s="37">
        <f t="shared" ca="1" si="20"/>
        <v>36786.259335076036</v>
      </c>
      <c r="L39" s="37">
        <f t="shared" ca="1" si="21"/>
        <v>1186356.863556202</v>
      </c>
      <c r="M39" s="34" t="str">
        <f>IF(D39="-","-",IF($F$4="Roth","-",IF($E$3="Health Savings Account","-",IF(AND(A39=2033,D39=74),VLOOKUP(D39,Tables!G:H,2,FALSE),IF(AND(A39&gt;2032,D39&lt;75),"-",IF(D39&lt;73,"-",VLOOKUP(D39,Tables!G:H,2,FALSE)))))))</f>
        <v>-</v>
      </c>
      <c r="N39" s="37">
        <f t="shared" si="22"/>
        <v>0</v>
      </c>
      <c r="O39" s="37">
        <f t="shared" si="6"/>
        <v>172157.13975800967</v>
      </c>
      <c r="P39" s="37">
        <f t="shared" si="7"/>
        <v>172157.13975800967</v>
      </c>
      <c r="Q39" s="37">
        <f t="shared" ca="1" si="8"/>
        <v>1014199.7237981923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1014199.7237981923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4.4499999999999998E-2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1014199.7237981923</v>
      </c>
      <c r="K40" s="37">
        <f t="shared" ca="1" si="20"/>
        <v>45131.88770901956</v>
      </c>
      <c r="L40" s="37">
        <f t="shared" ca="1" si="21"/>
        <v>1059331.6115072118</v>
      </c>
      <c r="M40" s="34" t="str">
        <f>IF(D40="-","-",IF($F$4="Roth","-",IF($E$3="Health Savings Account","-",IF(AND(A40=2033,D40=74),VLOOKUP(D40,Tables!G:H,2,FALSE),IF(AND(A40&gt;2032,D40&lt;75),"-",IF(D40&lt;73,"-",VLOOKUP(D40,Tables!G:H,2,FALSE)))))))</f>
        <v>-</v>
      </c>
      <c r="N40" s="37">
        <f t="shared" si="22"/>
        <v>0</v>
      </c>
      <c r="O40" s="37">
        <f t="shared" si="6"/>
        <v>176461.06825195992</v>
      </c>
      <c r="P40" s="37">
        <f t="shared" si="7"/>
        <v>176461.06825195992</v>
      </c>
      <c r="Q40" s="37">
        <f t="shared" ca="1" si="8"/>
        <v>882870.54325525183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882870.54325525183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3.9E-2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882870.54325525183</v>
      </c>
      <c r="K41" s="37">
        <f t="shared" ca="1" si="20"/>
        <v>34431.951186954822</v>
      </c>
      <c r="L41" s="37">
        <f t="shared" ca="1" si="21"/>
        <v>917302.49444220669</v>
      </c>
      <c r="M41" s="34" t="str">
        <f>IF(D41="-","-",IF($F$4="Roth","-",IF($E$3="Health Savings Account","-",IF(AND(A41=2033,D41=74),VLOOKUP(D41,Tables!G:H,2,FALSE),IF(AND(A41&gt;2032,D41&lt;75),"-",IF(D41&lt;73,"-",VLOOKUP(D41,Tables!G:H,2,FALSE)))))))</f>
        <v>-</v>
      </c>
      <c r="N41" s="37">
        <f t="shared" si="22"/>
        <v>0</v>
      </c>
      <c r="O41" s="37">
        <f t="shared" si="6"/>
        <v>180872.59495825888</v>
      </c>
      <c r="P41" s="37">
        <f t="shared" si="7"/>
        <v>180872.59495825888</v>
      </c>
      <c r="Q41" s="37">
        <f t="shared" ca="1" si="8"/>
        <v>736429.89948394778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736429.89948394778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-2.1000000000000001E-2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736429.89948394778</v>
      </c>
      <c r="K42" s="37">
        <f t="shared" ca="1" si="20"/>
        <v>-15465.027889162904</v>
      </c>
      <c r="L42" s="37">
        <f t="shared" ca="1" si="21"/>
        <v>720964.8715947849</v>
      </c>
      <c r="M42" s="34" t="str">
        <f>IF(D42="-","-",IF($F$4="Roth","-",IF($E$3="Health Savings Account","-",IF(AND(A42=2033,D42=74),VLOOKUP(D42,Tables!G:H,2,FALSE),IF(AND(A42&gt;2032,D42&lt;75),"-",IF(D42&lt;73,"-",VLOOKUP(D42,Tables!G:H,2,FALSE)))))))</f>
        <v>-</v>
      </c>
      <c r="N42" s="37">
        <f t="shared" si="22"/>
        <v>0</v>
      </c>
      <c r="O42" s="37">
        <f t="shared" si="6"/>
        <v>185394.40983221534</v>
      </c>
      <c r="P42" s="37">
        <f t="shared" si="7"/>
        <v>185394.40983221534</v>
      </c>
      <c r="Q42" s="37">
        <f t="shared" ca="1" si="8"/>
        <v>535570.46176256961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535570.46176256961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4.8000000000000001E-2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535570.46176256961</v>
      </c>
      <c r="K43" s="37">
        <f t="shared" ca="1" si="20"/>
        <v>25707.382164603343</v>
      </c>
      <c r="L43" s="37">
        <f t="shared" ca="1" si="21"/>
        <v>561277.84392717294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190029.27007802069</v>
      </c>
      <c r="P43" s="37">
        <f t="shared" si="7"/>
        <v>190029.27007802069</v>
      </c>
      <c r="Q43" s="37">
        <f t="shared" ca="1" si="8"/>
        <v>371248.57384915225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371248.57384915225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3.2500000000000001E-2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371248.57384915225</v>
      </c>
      <c r="K44" s="37">
        <f t="shared" ca="1" si="20"/>
        <v>12065.578650097448</v>
      </c>
      <c r="L44" s="37">
        <f t="shared" ca="1" si="21"/>
        <v>383314.15249924967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194780.00182997121</v>
      </c>
      <c r="P44" s="37">
        <f t="shared" si="7"/>
        <v>194780.00182997121</v>
      </c>
      <c r="Q44" s="37">
        <f t="shared" ca="1" si="8"/>
        <v>188534.15066927846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188534.15066927846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4.7500000000000001E-2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188534.15066927846</v>
      </c>
      <c r="K45" s="37">
        <f t="shared" ca="1" si="20"/>
        <v>8955.3721567907269</v>
      </c>
      <c r="L45" s="37">
        <f t="shared" ca="1" si="21"/>
        <v>197489.52282606918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199649.50187572048</v>
      </c>
      <c r="P45" s="37">
        <f t="shared" si="7"/>
        <v>199649.50187572048</v>
      </c>
      <c r="Q45" s="37">
        <f t="shared" ca="1" si="8"/>
        <v>0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0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2.2599999999999999E-2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0</v>
      </c>
      <c r="K46" s="37">
        <f t="shared" ca="1" si="20"/>
        <v>0</v>
      </c>
      <c r="L46" s="37">
        <f t="shared" ca="1" si="21"/>
        <v>0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204640.73942261352</v>
      </c>
      <c r="P46" s="37">
        <f t="shared" si="7"/>
        <v>204640.73942261352</v>
      </c>
      <c r="Q46" s="37">
        <f t="shared" ca="1" si="8"/>
        <v>0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0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5.5100000000000003E-2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0</v>
      </c>
      <c r="K47" s="37">
        <f t="shared" ca="1" si="20"/>
        <v>0</v>
      </c>
      <c r="L47" s="37">
        <f t="shared" ca="1" si="21"/>
        <v>0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0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0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2.0199999999999999E-2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0</v>
      </c>
      <c r="K48" s="37">
        <f t="shared" ca="1" si="20"/>
        <v>0</v>
      </c>
      <c r="L48" s="37">
        <f t="shared" ca="1" si="21"/>
        <v>0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0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0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2.7E-2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0</v>
      </c>
      <c r="K49" s="37">
        <f t="shared" ca="1" si="20"/>
        <v>0</v>
      </c>
      <c r="L49" s="37">
        <f t="shared" ca="1" si="21"/>
        <v>0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0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0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6.6000000000000003E-2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0</v>
      </c>
      <c r="K50" s="37">
        <f t="shared" ca="1" si="20"/>
        <v>0</v>
      </c>
      <c r="L50" s="37">
        <f t="shared" ca="1" si="21"/>
        <v>0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0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0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5.2499999999999998E-2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0</v>
      </c>
      <c r="K51" s="37">
        <f t="shared" ca="1" si="20"/>
        <v>0</v>
      </c>
      <c r="L51" s="37">
        <f t="shared" ca="1" si="21"/>
        <v>0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0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0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-2.8000000000000001E-2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0</v>
      </c>
      <c r="K52" s="37">
        <f t="shared" ca="1" si="20"/>
        <v>0</v>
      </c>
      <c r="L52" s="37">
        <f t="shared" ca="1" si="21"/>
        <v>0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0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0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-4.2500000000000003E-2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0</v>
      </c>
      <c r="K53" s="37">
        <f t="shared" ca="1" si="20"/>
        <v>0</v>
      </c>
      <c r="L53" s="37">
        <f t="shared" ca="1" si="21"/>
        <v>0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0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0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-8.09E-2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0</v>
      </c>
      <c r="K54" s="37">
        <f t="shared" ca="1" si="20"/>
        <v>0</v>
      </c>
      <c r="L54" s="37">
        <f t="shared" ca="1" si="21"/>
        <v>0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0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0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29" priority="1" operator="lessThan">
      <formula>0</formula>
    </cfRule>
  </conditionalFormatting>
  <dataValidations count="2">
    <dataValidation type="list" allowBlank="1" showInputMessage="1" showErrorMessage="1" sqref="E2" xr:uid="{EDC9D14E-FBE2-284C-9BAE-B4E8542E3691}">
      <formula1>"Qualified, Non-Qualified"</formula1>
    </dataValidation>
    <dataValidation type="list" allowBlank="1" showInputMessage="1" showErrorMessage="1" sqref="E5 H2" xr:uid="{01EEC81C-EEEA-4D46-AB81-8F8F247725B9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CD18B54-24ED-B845-9AFD-8D73E93618C0}">
          <x14:formula1>
            <xm:f>Scenarios!A3:A100</xm:f>
          </x14:formula1>
          <xm:sqref>A14</xm:sqref>
        </x14:dataValidation>
        <x14:dataValidation type="list" allowBlank="1" showInputMessage="1" showErrorMessage="1" xr:uid="{47AE4D60-7D62-8D43-ADAB-C855155FCEB8}">
          <x14:formula1>
            <xm:f>Tables!$B$20:$B$36</xm:f>
          </x14:formula1>
          <xm:sqref>E3:E4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315EE-5D5A-0445-B42B-0E4E4C46056B}">
  <sheetPr codeName="Sheet42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ORP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ORP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0.04</v>
      </c>
      <c r="C6" s="90"/>
      <c r="D6" s="52" t="s">
        <v>58</v>
      </c>
      <c r="E6" s="59">
        <f>VLOOKUP($A$14,Scenarios!$A:$CE,HLOOKUP(D6,Scenarios!$1:$2,2,FALSE),FALSE)</f>
        <v>1000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186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ORP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7.2900000000000006E-2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145800</v>
      </c>
      <c r="L17" s="37">
        <f>J17+K17</f>
        <v>2145800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2145800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1000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1000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99998999</v>
      </c>
      <c r="W17" s="37">
        <f>MIN(R17,T17)</f>
        <v>1000</v>
      </c>
      <c r="X17" s="37">
        <f ca="1">MIN(U17,R17-W17)</f>
        <v>0</v>
      </c>
      <c r="Y17" s="37">
        <f>MIN(S17,V17)</f>
        <v>1000</v>
      </c>
      <c r="Z17" s="37">
        <f ca="1">W17+X17+Y17</f>
        <v>2000</v>
      </c>
      <c r="AA17" s="111">
        <f ca="1">Q17+Z17</f>
        <v>2147800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3.8300000000000001E-2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2147800</v>
      </c>
      <c r="K18" s="37">
        <f ca="1">J18*E18</f>
        <v>82260.740000000005</v>
      </c>
      <c r="L18" s="37">
        <f ca="1">J18+K18</f>
        <v>2230060.7400000002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2230060.7400000002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1000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1000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102498998.97499999</v>
      </c>
      <c r="W18" s="37">
        <f t="shared" ref="W18:W54" si="14">MIN(R18,T18)</f>
        <v>1000</v>
      </c>
      <c r="X18" s="37">
        <f t="shared" ref="X18:X54" ca="1" si="15">MIN(U18,R18-W18)</f>
        <v>0</v>
      </c>
      <c r="Y18" s="37">
        <f t="shared" ref="Y18:Y54" si="16">MIN(S18,V18)</f>
        <v>1000</v>
      </c>
      <c r="Z18" s="37">
        <f t="shared" ref="Z18:Z54" ca="1" si="17">W18+X18+Y18</f>
        <v>2000</v>
      </c>
      <c r="AA18" s="111">
        <f t="shared" ref="AA18:AA54" ca="1" si="18">Q18+W18+X18+Y18</f>
        <v>2232060.7400000002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1.7100000000000001E-2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2232060.7400000002</v>
      </c>
      <c r="K19" s="37">
        <f ca="1">J19*E19</f>
        <v>38168.238654000008</v>
      </c>
      <c r="L19" s="37">
        <f ca="1">J19+K19</f>
        <v>2270228.9786540004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2270228.9786540004</v>
      </c>
      <c r="R19" s="37">
        <f t="shared" si="9"/>
        <v>1000</v>
      </c>
      <c r="S19" s="37">
        <f t="shared" si="10"/>
        <v>1000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105061498.94937499</v>
      </c>
      <c r="W19" s="37">
        <f t="shared" si="14"/>
        <v>1000</v>
      </c>
      <c r="X19" s="37">
        <f t="shared" ca="1" si="15"/>
        <v>0</v>
      </c>
      <c r="Y19" s="37">
        <f t="shared" si="16"/>
        <v>1000</v>
      </c>
      <c r="Z19" s="37">
        <f t="shared" ca="1" si="17"/>
        <v>2000</v>
      </c>
      <c r="AA19" s="111">
        <f t="shared" ca="1" si="18"/>
        <v>2272228.9786540004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8.7999999999999995E-2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2272228.9786540004</v>
      </c>
      <c r="K20" s="37">
        <f ca="1">J20*E20</f>
        <v>199956.15012155203</v>
      </c>
      <c r="L20" s="37">
        <f ca="1">J20+K20</f>
        <v>2472185.1287755524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2472185.1287755524</v>
      </c>
      <c r="R20" s="37">
        <f t="shared" si="9"/>
        <v>1000</v>
      </c>
      <c r="S20" s="37">
        <f t="shared" si="10"/>
        <v>1000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107688061.42310937</v>
      </c>
      <c r="W20" s="37">
        <f t="shared" si="14"/>
        <v>1000</v>
      </c>
      <c r="X20" s="37">
        <f t="shared" ca="1" si="15"/>
        <v>0</v>
      </c>
      <c r="Y20" s="37">
        <f t="shared" si="16"/>
        <v>1000</v>
      </c>
      <c r="Z20" s="37">
        <f t="shared" ca="1" si="17"/>
        <v>2000</v>
      </c>
      <c r="AA20" s="111">
        <f t="shared" ca="1" si="18"/>
        <v>2474185.1287755524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6.4100000000000004E-2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2474185.1287755524</v>
      </c>
      <c r="K21" s="37">
        <f ca="1">J21*E21</f>
        <v>158595.26675451291</v>
      </c>
      <c r="L21" s="37">
        <f ca="1">J21+K21</f>
        <v>2632780.3955300655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2522399.1064675655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2522399.1064675655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6.54E-2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2522399.1064675655</v>
      </c>
      <c r="K22" s="37">
        <f t="shared" ref="K22:K54" ca="1" si="20">J22*E22</f>
        <v>164964.90156297878</v>
      </c>
      <c r="L22" s="37">
        <f t="shared" ref="L22:L54" ca="1" si="21">J22+K22</f>
        <v>2687364.0080305445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2574223.186741482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2574223.186741482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8.0699999999999994E-2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2574223.186741482</v>
      </c>
      <c r="K23" s="37">
        <f t="shared" ca="1" si="20"/>
        <v>207739.81117003757</v>
      </c>
      <c r="L23" s="37">
        <f t="shared" ca="1" si="21"/>
        <v>2781962.9979115194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2665993.6560902302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2665993.6560902302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-3.9300000000000002E-2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2665993.6560902302</v>
      </c>
      <c r="K24" s="37">
        <f t="shared" ca="1" si="20"/>
        <v>-104773.55068434605</v>
      </c>
      <c r="L24" s="37">
        <f t="shared" ca="1" si="21"/>
        <v>2561220.1054058843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2442351.5300390632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2442351.5300390632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9.7999999999999997E-3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2442351.5300390632</v>
      </c>
      <c r="K25" s="37">
        <f t="shared" ca="1" si="20"/>
        <v>23935.044994382817</v>
      </c>
      <c r="L25" s="37">
        <f t="shared" ca="1" si="21"/>
        <v>2466286.5750334458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2344446.285282454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2344446.285282454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5.1299999999999998E-2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2344446.285282454</v>
      </c>
      <c r="K26" s="37">
        <f t="shared" ca="1" si="20"/>
        <v>120270.09443498989</v>
      </c>
      <c r="L26" s="37">
        <f t="shared" ca="1" si="21"/>
        <v>2464716.3797174441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2339830.0827226774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2339830.0827226774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8.5699999999999998E-2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2339830.0827226774</v>
      </c>
      <c r="K27" s="37">
        <f t="shared" ca="1" si="20"/>
        <v>200523.43808933345</v>
      </c>
      <c r="L27" s="37">
        <f t="shared" ca="1" si="21"/>
        <v>2540353.5208120109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2412345.0663923752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2412345.0663923752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5.21E-2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2412345.0663923752</v>
      </c>
      <c r="K28" s="37">
        <f t="shared" ca="1" si="20"/>
        <v>125683.17795904275</v>
      </c>
      <c r="L28" s="37">
        <f t="shared" ca="1" si="21"/>
        <v>2538028.2443514178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2406819.5785712912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2406819.5785712912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6.4000000000000001E-2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2406819.5785712912</v>
      </c>
      <c r="K29" s="37">
        <f t="shared" ca="1" si="20"/>
        <v>154036.45302856262</v>
      </c>
      <c r="L29" s="37">
        <f t="shared" ca="1" si="21"/>
        <v>2560856.0315998537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2426367.1491752239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2426367.1491752239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2.4899999999999999E-2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2426367.1491752239</v>
      </c>
      <c r="K30" s="37">
        <f t="shared" ca="1" si="20"/>
        <v>60416.54201446307</v>
      </c>
      <c r="L30" s="37">
        <f t="shared" ca="1" si="21"/>
        <v>2486783.6911896868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2348932.5867044413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2348932.5867044413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4.5100000000000001E-2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2348932.5867044413</v>
      </c>
      <c r="K31" s="37">
        <f t="shared" ca="1" si="20"/>
        <v>105936.8596603703</v>
      </c>
      <c r="L31" s="37">
        <f t="shared" ca="1" si="21"/>
        <v>2454869.4463648116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95485.064500180539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2313572.0642674351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2313572.0642674351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2.1700000000000001E-2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2313572.0642674351</v>
      </c>
      <c r="K32" s="37">
        <f t="shared" ca="1" si="20"/>
        <v>50204.513794603343</v>
      </c>
      <c r="L32" s="37">
        <f t="shared" ca="1" si="21"/>
        <v>2363776.5780620384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97619.074441663935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2218946.7614122275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2218946.7614122275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0.1318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2218946.7614122275</v>
      </c>
      <c r="K33" s="37">
        <f t="shared" ca="1" si="20"/>
        <v>292457.18315413158</v>
      </c>
      <c r="L33" s="37">
        <f t="shared" ca="1" si="21"/>
        <v>2511403.9445663593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96897.238489616924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2362953.382500303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2362953.382500303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-5.3999999999999999E-2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2362953.382500303</v>
      </c>
      <c r="K34" s="37">
        <f t="shared" ca="1" si="20"/>
        <v>-127599.48265501636</v>
      </c>
      <c r="L34" s="37">
        <f t="shared" ca="1" si="21"/>
        <v>2235353.8998452867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107406.97193183195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2083192.0737275791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2083192.0737275791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0.1062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2083192.0737275791</v>
      </c>
      <c r="K35" s="37">
        <f t="shared" ca="1" si="20"/>
        <v>221234.99822986891</v>
      </c>
      <c r="L35" s="37">
        <f t="shared" ca="1" si="21"/>
        <v>2304427.071957448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98729.482167183844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2148461.2001867974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2148461.2001867974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3.6700000000000003E-2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2148461.2001867974</v>
      </c>
      <c r="K36" s="37">
        <f t="shared" ca="1" si="20"/>
        <v>78848.526046855477</v>
      </c>
      <c r="L36" s="37">
        <f t="shared" ca="1" si="21"/>
        <v>2227309.7262336528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106359.46535578206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2067444.7076687361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2067444.7076687361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7.2300000000000003E-2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2067444.7076687361</v>
      </c>
      <c r="K37" s="37">
        <f t="shared" ca="1" si="20"/>
        <v>149476.25236444964</v>
      </c>
      <c r="L37" s="37">
        <f t="shared" ca="1" si="21"/>
        <v>2216920.9600331858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106569.31482828538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2053059.3160041464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2053059.3160041464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5.4199999999999998E-2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2053059.3160041464</v>
      </c>
      <c r="K38" s="37">
        <f t="shared" ca="1" si="20"/>
        <v>111275.81492742473</v>
      </c>
      <c r="L38" s="37">
        <f t="shared" ca="1" si="21"/>
        <v>2164335.1309315711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110976.17924346737</v>
      </c>
      <c r="O38" s="37">
        <f t="shared" si="6"/>
        <v>167958.18512976554</v>
      </c>
      <c r="P38" s="37">
        <f t="shared" ca="1" si="7"/>
        <v>167958.18512976554</v>
      </c>
      <c r="Q38" s="37">
        <f t="shared" ca="1" si="8"/>
        <v>1996376.9458018057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1996376.9458018057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4.2700000000000002E-2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1996376.9458018057</v>
      </c>
      <c r="K39" s="37">
        <f t="shared" ca="1" si="20"/>
        <v>85245.295585737113</v>
      </c>
      <c r="L39" s="37">
        <f t="shared" ca="1" si="21"/>
        <v>2081622.2413875428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112789.65795490428</v>
      </c>
      <c r="O39" s="37">
        <f t="shared" si="6"/>
        <v>172157.13975800967</v>
      </c>
      <c r="P39" s="37">
        <f t="shared" ca="1" si="7"/>
        <v>172157.13975800967</v>
      </c>
      <c r="Q39" s="37">
        <f t="shared" ca="1" si="8"/>
        <v>1909465.1016295331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1909465.1016295331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5.9299999999999999E-2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1909465.1016295331</v>
      </c>
      <c r="K40" s="37">
        <f t="shared" ca="1" si="20"/>
        <v>113231.28052663131</v>
      </c>
      <c r="L40" s="37">
        <f t="shared" ca="1" si="21"/>
        <v>2022696.3821561644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113658.63700175792</v>
      </c>
      <c r="O40" s="37">
        <f t="shared" si="6"/>
        <v>176461.06825195992</v>
      </c>
      <c r="P40" s="37">
        <f t="shared" ca="1" si="7"/>
        <v>176461.06825195992</v>
      </c>
      <c r="Q40" s="37">
        <f t="shared" ca="1" si="8"/>
        <v>1846235.3139042044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1846235.3139042044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5.1999999999999998E-2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1846235.3139042044</v>
      </c>
      <c r="K41" s="37">
        <f t="shared" ca="1" si="20"/>
        <v>96004.236323018631</v>
      </c>
      <c r="L41" s="37">
        <f t="shared" ca="1" si="21"/>
        <v>1942239.550227223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115389.70711901278</v>
      </c>
      <c r="O41" s="37">
        <f t="shared" si="6"/>
        <v>180872.59495825888</v>
      </c>
      <c r="P41" s="37">
        <f t="shared" ca="1" si="7"/>
        <v>180872.59495825888</v>
      </c>
      <c r="Q41" s="37">
        <f t="shared" ca="1" si="8"/>
        <v>1761366.9552689642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1761366.9552689642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-2.8000000000000001E-2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1761366.9552689642</v>
      </c>
      <c r="K42" s="37">
        <f t="shared" ca="1" si="20"/>
        <v>-49318.274747530995</v>
      </c>
      <c r="L42" s="37">
        <f t="shared" ca="1" si="21"/>
        <v>1712048.6805214332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115879.40495190554</v>
      </c>
      <c r="O42" s="37">
        <f t="shared" si="6"/>
        <v>185394.40983221534</v>
      </c>
      <c r="P42" s="37">
        <f t="shared" ca="1" si="7"/>
        <v>185394.40983221534</v>
      </c>
      <c r="Q42" s="37">
        <f t="shared" ca="1" si="8"/>
        <v>1526654.2706892178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1526654.2706892178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6.4000000000000001E-2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1526654.2706892178</v>
      </c>
      <c r="K43" s="37">
        <f t="shared" ca="1" si="20"/>
        <v>97705.87332410994</v>
      </c>
      <c r="L43" s="37">
        <f t="shared" ca="1" si="21"/>
        <v>1624360.1440133278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106017.65768675123</v>
      </c>
      <c r="O43" s="37">
        <f t="shared" si="6"/>
        <v>190029.27007802069</v>
      </c>
      <c r="P43" s="37">
        <f t="shared" ca="1" si="7"/>
        <v>190029.27007802069</v>
      </c>
      <c r="Q43" s="37">
        <f t="shared" ca="1" si="8"/>
        <v>1434330.8739353071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1434330.8739353071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4.3299999999999998E-2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1434330.8739353071</v>
      </c>
      <c r="K44" s="37">
        <f t="shared" ca="1" si="20"/>
        <v>62106.526841398794</v>
      </c>
      <c r="L44" s="37">
        <f t="shared" ca="1" si="21"/>
        <v>1496437.4007767059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104695.68422885454</v>
      </c>
      <c r="O44" s="37">
        <f t="shared" si="6"/>
        <v>194780.00182997121</v>
      </c>
      <c r="P44" s="37">
        <f t="shared" ca="1" si="7"/>
        <v>194780.00182997121</v>
      </c>
      <c r="Q44" s="37">
        <f t="shared" ca="1" si="8"/>
        <v>1301657.3989467346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1301657.3989467346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6.3299999999999995E-2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1301657.3989467346</v>
      </c>
      <c r="K45" s="37">
        <f t="shared" ca="1" si="20"/>
        <v>82394.913353328287</v>
      </c>
      <c r="L45" s="37">
        <f t="shared" ca="1" si="21"/>
        <v>1384052.312300063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100903.67433695617</v>
      </c>
      <c r="O45" s="37">
        <f t="shared" si="6"/>
        <v>199649.50187572048</v>
      </c>
      <c r="P45" s="37">
        <f t="shared" ca="1" si="7"/>
        <v>199649.50187572048</v>
      </c>
      <c r="Q45" s="37">
        <f t="shared" ca="1" si="8"/>
        <v>1184402.8104243425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1184402.8104243425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3.0099999999999998E-2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1184402.8104243425</v>
      </c>
      <c r="K46" s="37">
        <f t="shared" ca="1" si="20"/>
        <v>35650.524593772709</v>
      </c>
      <c r="L46" s="37">
        <f t="shared" ca="1" si="21"/>
        <v>1220053.3350181151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97082.197575765793</v>
      </c>
      <c r="O46" s="37">
        <f t="shared" si="6"/>
        <v>204640.73942261352</v>
      </c>
      <c r="P46" s="37">
        <f t="shared" ca="1" si="7"/>
        <v>204640.73942261352</v>
      </c>
      <c r="Q46" s="37">
        <f t="shared" ca="1" si="8"/>
        <v>1015412.5955955016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1015412.5955955016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7.3499999999999996E-2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1015412.5955955016</v>
      </c>
      <c r="K47" s="37">
        <f t="shared" ca="1" si="20"/>
        <v>74632.825776269368</v>
      </c>
      <c r="L47" s="37">
        <f t="shared" ca="1" si="21"/>
        <v>1090045.421371771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1090045.421371771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1090045.421371771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2.69E-2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1090045.421371771</v>
      </c>
      <c r="K48" s="37">
        <f t="shared" ca="1" si="20"/>
        <v>29322.22183490064</v>
      </c>
      <c r="L48" s="37">
        <f t="shared" ca="1" si="21"/>
        <v>1119367.6432066716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1119367.6432066716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1119367.6432066716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3.5999999999999997E-2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1119367.6432066716</v>
      </c>
      <c r="K49" s="37">
        <f t="shared" ca="1" si="20"/>
        <v>40297.235155440176</v>
      </c>
      <c r="L49" s="37">
        <f t="shared" ca="1" si="21"/>
        <v>1159664.8783621117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1159664.8783621117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1159664.8783621117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8.7999999999999995E-2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1159664.8783621117</v>
      </c>
      <c r="K50" s="37">
        <f t="shared" ca="1" si="20"/>
        <v>102050.50929586582</v>
      </c>
      <c r="L50" s="37">
        <f t="shared" ca="1" si="21"/>
        <v>1261715.3876579776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1261715.3876579776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1261715.3876579776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7.0000000000000007E-2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1261715.3876579776</v>
      </c>
      <c r="K51" s="37">
        <f t="shared" ca="1" si="20"/>
        <v>88320.077136058448</v>
      </c>
      <c r="L51" s="37">
        <f t="shared" ca="1" si="21"/>
        <v>1350035.464794036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1350035.464794036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1350035.464794036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-3.73E-2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1350035.464794036</v>
      </c>
      <c r="K52" s="37">
        <f t="shared" ca="1" si="20"/>
        <v>-50356.322836817541</v>
      </c>
      <c r="L52" s="37">
        <f t="shared" ca="1" si="21"/>
        <v>1299679.1419572185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1299679.1419572185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1299679.1419572185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-5.67E-2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1299679.1419572185</v>
      </c>
      <c r="K53" s="37">
        <f t="shared" ca="1" si="20"/>
        <v>-73691.807348974296</v>
      </c>
      <c r="L53" s="37">
        <f t="shared" ca="1" si="21"/>
        <v>1225987.3346082442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1225987.3346082442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1225987.3346082442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-0.1079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1225987.3346082442</v>
      </c>
      <c r="K54" s="37">
        <f t="shared" ca="1" si="20"/>
        <v>-132284.03340422956</v>
      </c>
      <c r="L54" s="37">
        <f t="shared" ca="1" si="21"/>
        <v>1093703.3012040146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1093703.3012040146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1093703.3012040146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28" priority="1" operator="lessThan">
      <formula>0</formula>
    </cfRule>
  </conditionalFormatting>
  <dataValidations count="2">
    <dataValidation type="list" allowBlank="1" showInputMessage="1" showErrorMessage="1" sqref="E2" xr:uid="{A36A84B4-4927-B044-B174-A8DB80F8D0E5}">
      <formula1>"Qualified, Non-Qualified"</formula1>
    </dataValidation>
    <dataValidation type="list" allowBlank="1" showInputMessage="1" showErrorMessage="1" sqref="E5 H2" xr:uid="{A1B7E796-15B0-8349-99CD-8CFDC07B2426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0B162B-D047-2449-9272-6D1AF1F3804F}">
          <x14:formula1>
            <xm:f>Scenarios!A3:A100</xm:f>
          </x14:formula1>
          <xm:sqref>A14</xm:sqref>
        </x14:dataValidation>
        <x14:dataValidation type="list" allowBlank="1" showInputMessage="1" showErrorMessage="1" xr:uid="{3C1550D6-7FFE-C64D-AAFC-4809847A3933}">
          <x14:formula1>
            <xm:f>Tables!$B$20:$B$36</xm:f>
          </x14:formula1>
          <xm:sqref>E3:E4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2E3E9-D278-6446-A9C3-A69661F34215}">
  <sheetPr codeName="Sheet43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Monthly</v>
      </c>
      <c r="J2" s="129" t="s">
        <v>70</v>
      </c>
      <c r="K2" s="57">
        <f>Tables!B3</f>
        <v>22500</v>
      </c>
      <c r="M2" s="130" t="s">
        <v>55</v>
      </c>
      <c r="N2" s="35" t="str">
        <f>E3</f>
        <v>ORP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ORP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Monthly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0.03</v>
      </c>
      <c r="C6" s="90"/>
      <c r="D6" s="52" t="s">
        <v>58</v>
      </c>
      <c r="E6" s="59">
        <f>VLOOKUP($A$14,Scenarios!$A:$CE,HLOOKUP(D6,Scenarios!$1:$2,2,FALSE),FALSE)</f>
        <v>2000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187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ORP with Monthly / Monthly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5.4699999999999999E-2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109400</v>
      </c>
      <c r="L17" s="37">
        <f>J17+K17</f>
        <v>2109400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2109400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12000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99975999</v>
      </c>
      <c r="W17" s="37">
        <f>MIN(R17,T17)</f>
        <v>24000</v>
      </c>
      <c r="X17" s="37">
        <f ca="1">MIN(U17,R17-W17)</f>
        <v>0</v>
      </c>
      <c r="Y17" s="37">
        <f>MIN(S17,V17)</f>
        <v>12000</v>
      </c>
      <c r="Z17" s="37">
        <f ca="1">W17+X17+Y17</f>
        <v>36000</v>
      </c>
      <c r="AA17" s="111">
        <f ca="1">Q17+Z17</f>
        <v>2145400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2.87E-2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2145400</v>
      </c>
      <c r="K18" s="37">
        <f ca="1">J18*E18</f>
        <v>61572.98</v>
      </c>
      <c r="L18" s="37">
        <f ca="1">J18+K18</f>
        <v>2206972.98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2206972.98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12000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102475998.97499999</v>
      </c>
      <c r="W18" s="37">
        <f t="shared" ref="W18:W54" si="14">MIN(R18,T18)</f>
        <v>24000</v>
      </c>
      <c r="X18" s="37">
        <f t="shared" ref="X18:X54" ca="1" si="15">MIN(U18,R18-W18)</f>
        <v>0</v>
      </c>
      <c r="Y18" s="37">
        <f t="shared" ref="Y18:Y54" si="16">MIN(S18,V18)</f>
        <v>12000</v>
      </c>
      <c r="Z18" s="37">
        <f t="shared" ref="Z18:Z54" ca="1" si="17">W18+X18+Y18</f>
        <v>36000</v>
      </c>
      <c r="AA18" s="111">
        <f t="shared" ref="AA18:AA54" ca="1" si="18">Q18+W18+X18+Y18</f>
        <v>2242972.98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1.2800000000000001E-2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2242972.98</v>
      </c>
      <c r="K19" s="37">
        <f ca="1">J19*E19</f>
        <v>28710.054144000002</v>
      </c>
      <c r="L19" s="37">
        <f ca="1">J19+K19</f>
        <v>2271683.0341440002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2271683.0341440002</v>
      </c>
      <c r="R19" s="37">
        <f t="shared" si="9"/>
        <v>24000</v>
      </c>
      <c r="S19" s="37">
        <f t="shared" si="10"/>
        <v>12000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105038498.94937499</v>
      </c>
      <c r="W19" s="37">
        <f t="shared" si="14"/>
        <v>24000</v>
      </c>
      <c r="X19" s="37">
        <f t="shared" ca="1" si="15"/>
        <v>0</v>
      </c>
      <c r="Y19" s="37">
        <f t="shared" si="16"/>
        <v>12000</v>
      </c>
      <c r="Z19" s="37">
        <f t="shared" ca="1" si="17"/>
        <v>36000</v>
      </c>
      <c r="AA19" s="111">
        <f t="shared" ca="1" si="18"/>
        <v>2307683.0341440002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6.6000000000000003E-2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2307683.0341440002</v>
      </c>
      <c r="K20" s="37">
        <f ca="1">J20*E20</f>
        <v>152307.08025350401</v>
      </c>
      <c r="L20" s="37">
        <f ca="1">J20+K20</f>
        <v>2459990.1143975044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2459990.1143975044</v>
      </c>
      <c r="R20" s="37">
        <f t="shared" si="9"/>
        <v>24000</v>
      </c>
      <c r="S20" s="37">
        <f t="shared" si="10"/>
        <v>12000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107665061.42310937</v>
      </c>
      <c r="W20" s="37">
        <f t="shared" si="14"/>
        <v>24000</v>
      </c>
      <c r="X20" s="37">
        <f t="shared" ca="1" si="15"/>
        <v>0</v>
      </c>
      <c r="Y20" s="37">
        <f t="shared" si="16"/>
        <v>12000</v>
      </c>
      <c r="Z20" s="37">
        <f t="shared" ca="1" si="17"/>
        <v>36000</v>
      </c>
      <c r="AA20" s="111">
        <f t="shared" ca="1" si="18"/>
        <v>2495990.1143975044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4.8099999999999997E-2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2495990.1143975044</v>
      </c>
      <c r="K21" s="37">
        <f ca="1">J21*E21</f>
        <v>120057.12450251995</v>
      </c>
      <c r="L21" s="37">
        <f ca="1">J21+K21</f>
        <v>2616047.2389000244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2505665.9498375244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2505665.9498375244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4.9099999999999998E-2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2505665.9498375244</v>
      </c>
      <c r="K22" s="37">
        <f t="shared" ref="K22:K54" ca="1" si="20">J22*E22</f>
        <v>123028.19813702244</v>
      </c>
      <c r="L22" s="37">
        <f t="shared" ref="L22:L54" ca="1" si="21">J22+K22</f>
        <v>2628694.147974547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2515553.3266854845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2515553.3266854845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6.0499999999999998E-2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2515553.3266854845</v>
      </c>
      <c r="K23" s="37">
        <f t="shared" ca="1" si="20"/>
        <v>152190.9762644718</v>
      </c>
      <c r="L23" s="37">
        <f t="shared" ca="1" si="21"/>
        <v>2667744.3029499562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2551774.961128667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2551774.961128667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-2.9499999999999998E-2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2551774.961128667</v>
      </c>
      <c r="K24" s="37">
        <f t="shared" ca="1" si="20"/>
        <v>-75277.361353295666</v>
      </c>
      <c r="L24" s="37">
        <f t="shared" ca="1" si="21"/>
        <v>2476497.5997753711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2357629.02440855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2357629.02440855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7.3000000000000001E-3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2357629.02440855</v>
      </c>
      <c r="K25" s="37">
        <f t="shared" ca="1" si="20"/>
        <v>17210.691878182413</v>
      </c>
      <c r="L25" s="37">
        <f t="shared" ca="1" si="21"/>
        <v>2374839.7162867323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2252999.4265357405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2252999.4265357405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3.85E-2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2252999.4265357405</v>
      </c>
      <c r="K26" s="37">
        <f t="shared" ca="1" si="20"/>
        <v>86740.477921626007</v>
      </c>
      <c r="L26" s="37">
        <f t="shared" ca="1" si="21"/>
        <v>2339739.9044573666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2214853.6074625999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2214853.6074625999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6.4299999999999996E-2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2214853.6074625999</v>
      </c>
      <c r="K27" s="37">
        <f t="shared" ca="1" si="20"/>
        <v>142415.08695984515</v>
      </c>
      <c r="L27" s="37">
        <f t="shared" ca="1" si="21"/>
        <v>2357268.6944224453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2229260.2400028096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2229260.2400028096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3.9E-2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2229260.2400028096</v>
      </c>
      <c r="K28" s="37">
        <f t="shared" ca="1" si="20"/>
        <v>86941.149360109572</v>
      </c>
      <c r="L28" s="37">
        <f t="shared" ca="1" si="21"/>
        <v>2316201.3893629191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2184992.7235827926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2184992.7235827926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4.8000000000000001E-2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2184992.7235827926</v>
      </c>
      <c r="K29" s="37">
        <f t="shared" ca="1" si="20"/>
        <v>104879.65073197405</v>
      </c>
      <c r="L29" s="37">
        <f t="shared" ca="1" si="21"/>
        <v>2289872.3743147664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2155383.4918901366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2155383.4918901366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1.8700000000000001E-2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2155383.4918901366</v>
      </c>
      <c r="K30" s="37">
        <f t="shared" ca="1" si="20"/>
        <v>40305.671298345558</v>
      </c>
      <c r="L30" s="37">
        <f t="shared" ca="1" si="21"/>
        <v>2195689.1631884822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2057838.0587032367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2057838.0587032367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3.3799999999999997E-2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2057838.0587032367</v>
      </c>
      <c r="K31" s="37">
        <f t="shared" ca="1" si="20"/>
        <v>69554.92638416939</v>
      </c>
      <c r="L31" s="37">
        <f t="shared" ca="1" si="21"/>
        <v>2127392.9850874064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83651.953605822622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1986095.6029900298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1986095.6029900298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1.6299999999999999E-2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1986095.6029900298</v>
      </c>
      <c r="K32" s="37">
        <f t="shared" ca="1" si="20"/>
        <v>32373.358328737482</v>
      </c>
      <c r="L32" s="37">
        <f t="shared" ca="1" si="21"/>
        <v>2018468.9613187674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83801.502235866239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1873639.1446689563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1873639.1446689563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9.8799999999999999E-2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1873639.1446689563</v>
      </c>
      <c r="K33" s="37">
        <f t="shared" ca="1" si="20"/>
        <v>185115.54749329289</v>
      </c>
      <c r="L33" s="37">
        <f t="shared" ca="1" si="21"/>
        <v>2058754.6921622492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81818.30326065312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1910304.1300961929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1910304.1300961929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-4.0500000000000001E-2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1910304.1300961929</v>
      </c>
      <c r="K34" s="37">
        <f t="shared" ca="1" si="20"/>
        <v>-77367.317268895815</v>
      </c>
      <c r="L34" s="37">
        <f t="shared" ca="1" si="21"/>
        <v>1832936.812827297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86832.005913463319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1680774.9867095894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1680774.9867095894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7.9600000000000004E-2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1680774.9867095894</v>
      </c>
      <c r="K35" s="37">
        <f t="shared" ca="1" si="20"/>
        <v>133789.68894208333</v>
      </c>
      <c r="L35" s="37">
        <f t="shared" ca="1" si="21"/>
        <v>1814564.6756516728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79657.582308511337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1658598.8038810224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1658598.8038810224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2.75E-2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1658598.8038810224</v>
      </c>
      <c r="K36" s="37">
        <f t="shared" ca="1" si="20"/>
        <v>45611.467106728116</v>
      </c>
      <c r="L36" s="37">
        <f t="shared" ca="1" si="21"/>
        <v>1704210.2709877505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82108.851677278333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1544345.2524228338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1544345.2524228338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5.4199999999999998E-2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1544345.2524228338</v>
      </c>
      <c r="K37" s="37">
        <f t="shared" ca="1" si="20"/>
        <v>83703.512681317588</v>
      </c>
      <c r="L37" s="37">
        <f t="shared" ca="1" si="21"/>
        <v>1628048.7651041513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79605.425382620306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1464187.1210751119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1464187.1210751119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4.0599999999999997E-2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1464187.1210751119</v>
      </c>
      <c r="K38" s="37">
        <f t="shared" ca="1" si="20"/>
        <v>59445.997115649538</v>
      </c>
      <c r="L38" s="37">
        <f t="shared" ca="1" si="21"/>
        <v>1523633.1181907614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79145.249787843888</v>
      </c>
      <c r="O38" s="37">
        <f t="shared" si="6"/>
        <v>167958.18512976554</v>
      </c>
      <c r="P38" s="37">
        <f t="shared" ca="1" si="7"/>
        <v>167958.18512976554</v>
      </c>
      <c r="Q38" s="37">
        <f t="shared" ca="1" si="8"/>
        <v>1355674.9330609958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1355674.9330609958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3.2000000000000001E-2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1355674.9330609958</v>
      </c>
      <c r="K39" s="37">
        <f t="shared" ca="1" si="20"/>
        <v>43381.597857951863</v>
      </c>
      <c r="L39" s="37">
        <f t="shared" ca="1" si="21"/>
        <v>1399056.5309189477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76591.804127739873</v>
      </c>
      <c r="O39" s="37">
        <f t="shared" si="6"/>
        <v>172157.13975800967</v>
      </c>
      <c r="P39" s="37">
        <f t="shared" ca="1" si="7"/>
        <v>172157.13975800967</v>
      </c>
      <c r="Q39" s="37">
        <f t="shared" ca="1" si="8"/>
        <v>1226899.391160938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1226899.391160938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4.4499999999999998E-2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1226899.391160938</v>
      </c>
      <c r="K40" s="37">
        <f t="shared" ca="1" si="20"/>
        <v>54597.022906661739</v>
      </c>
      <c r="L40" s="37">
        <f t="shared" ca="1" si="21"/>
        <v>1281496.4140675997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73029.725664341546</v>
      </c>
      <c r="O40" s="37">
        <f t="shared" si="6"/>
        <v>176461.06825195992</v>
      </c>
      <c r="P40" s="37">
        <f t="shared" ca="1" si="7"/>
        <v>176461.06825195992</v>
      </c>
      <c r="Q40" s="37">
        <f t="shared" ca="1" si="8"/>
        <v>1105035.3458156397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1105035.3458156397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3.9E-2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1105035.3458156397</v>
      </c>
      <c r="K41" s="37">
        <f t="shared" ca="1" si="20"/>
        <v>43096.378486809946</v>
      </c>
      <c r="L41" s="37">
        <f t="shared" ca="1" si="21"/>
        <v>1148131.7243024497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69064.709113477482</v>
      </c>
      <c r="O41" s="37">
        <f t="shared" si="6"/>
        <v>180872.59495825888</v>
      </c>
      <c r="P41" s="37">
        <f t="shared" ca="1" si="7"/>
        <v>180872.59495825888</v>
      </c>
      <c r="Q41" s="37">
        <f t="shared" ca="1" si="8"/>
        <v>967259.12934419082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967259.12934419082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-2.1000000000000001E-2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967259.12934419082</v>
      </c>
      <c r="K42" s="37">
        <f t="shared" ca="1" si="20"/>
        <v>-20312.441716228008</v>
      </c>
      <c r="L42" s="37">
        <f t="shared" ca="1" si="21"/>
        <v>946946.68762796279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63635.469035802031</v>
      </c>
      <c r="O42" s="37">
        <f t="shared" si="6"/>
        <v>185394.40983221534</v>
      </c>
      <c r="P42" s="37">
        <f t="shared" ca="1" si="7"/>
        <v>185394.40983221534</v>
      </c>
      <c r="Q42" s="37">
        <f t="shared" ca="1" si="8"/>
        <v>761552.27779574739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761552.27779574739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4.8000000000000001E-2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761552.27779574739</v>
      </c>
      <c r="K43" s="37">
        <f t="shared" ca="1" si="20"/>
        <v>36554.509334195878</v>
      </c>
      <c r="L43" s="37">
        <f t="shared" ca="1" si="21"/>
        <v>798106.78712994326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52885.574846926902</v>
      </c>
      <c r="O43" s="37">
        <f t="shared" si="6"/>
        <v>190029.27007802069</v>
      </c>
      <c r="P43" s="37">
        <f t="shared" ca="1" si="7"/>
        <v>190029.27007802069</v>
      </c>
      <c r="Q43" s="37">
        <f t="shared" ca="1" si="8"/>
        <v>608077.51705192262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608077.51705192262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3.2500000000000001E-2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608077.51705192262</v>
      </c>
      <c r="K44" s="37">
        <f t="shared" ca="1" si="20"/>
        <v>19762.519304187485</v>
      </c>
      <c r="L44" s="37">
        <f t="shared" ca="1" si="21"/>
        <v>627840.03635611013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44385.220222768075</v>
      </c>
      <c r="O44" s="37">
        <f t="shared" si="6"/>
        <v>194780.00182997121</v>
      </c>
      <c r="P44" s="37">
        <f t="shared" ca="1" si="7"/>
        <v>194780.00182997121</v>
      </c>
      <c r="Q44" s="37">
        <f t="shared" ca="1" si="8"/>
        <v>433060.03452613892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433060.03452613892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4.7500000000000001E-2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433060.03452613892</v>
      </c>
      <c r="K45" s="37">
        <f t="shared" ca="1" si="20"/>
        <v>20570.351639991597</v>
      </c>
      <c r="L45" s="37">
        <f t="shared" ca="1" si="21"/>
        <v>453630.38616613054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33570.545312103794</v>
      </c>
      <c r="O45" s="37">
        <f t="shared" si="6"/>
        <v>199649.50187572048</v>
      </c>
      <c r="P45" s="37">
        <f t="shared" ca="1" si="7"/>
        <v>199649.50187572048</v>
      </c>
      <c r="Q45" s="37">
        <f t="shared" ca="1" si="8"/>
        <v>253980.88429041006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253980.88429041006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2.2599999999999999E-2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253980.88429041006</v>
      </c>
      <c r="K46" s="37">
        <f t="shared" ca="1" si="20"/>
        <v>5739.9679849632666</v>
      </c>
      <c r="L46" s="37">
        <f t="shared" ca="1" si="21"/>
        <v>259720.85227537333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20818.105269705742</v>
      </c>
      <c r="O46" s="37">
        <f t="shared" si="6"/>
        <v>204640.73942261352</v>
      </c>
      <c r="P46" s="37">
        <f t="shared" ca="1" si="7"/>
        <v>204640.73942261352</v>
      </c>
      <c r="Q46" s="37">
        <f t="shared" ca="1" si="8"/>
        <v>55080.112852759805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55080.112852759805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5.5100000000000003E-2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55080.112852759805</v>
      </c>
      <c r="K47" s="37">
        <f t="shared" ca="1" si="20"/>
        <v>3034.9142181870652</v>
      </c>
      <c r="L47" s="37">
        <f t="shared" ca="1" si="21"/>
        <v>58115.027070946868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58115.027070946868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58115.027070946868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2.0199999999999999E-2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58115.027070946868</v>
      </c>
      <c r="K48" s="37">
        <f t="shared" ca="1" si="20"/>
        <v>1173.9235468331267</v>
      </c>
      <c r="L48" s="37">
        <f t="shared" ca="1" si="21"/>
        <v>59288.950617779992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59288.950617779992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59288.950617779992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2.7E-2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59288.950617779992</v>
      </c>
      <c r="K49" s="37">
        <f t="shared" ca="1" si="20"/>
        <v>1600.8016666800597</v>
      </c>
      <c r="L49" s="37">
        <f t="shared" ca="1" si="21"/>
        <v>60889.752284460053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60889.752284460053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60889.752284460053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6.6000000000000003E-2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60889.752284460053</v>
      </c>
      <c r="K50" s="37">
        <f t="shared" ca="1" si="20"/>
        <v>4018.7236507743637</v>
      </c>
      <c r="L50" s="37">
        <f t="shared" ca="1" si="21"/>
        <v>64908.475935234419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64908.475935234419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64908.475935234419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5.2499999999999998E-2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64908.475935234419</v>
      </c>
      <c r="K51" s="37">
        <f t="shared" ca="1" si="20"/>
        <v>3407.6949865998067</v>
      </c>
      <c r="L51" s="37">
        <f t="shared" ca="1" si="21"/>
        <v>68316.170921834229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68316.170921834229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68316.170921834229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-2.8000000000000001E-2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68316.170921834229</v>
      </c>
      <c r="K52" s="37">
        <f t="shared" ca="1" si="20"/>
        <v>-1912.8527858113584</v>
      </c>
      <c r="L52" s="37">
        <f t="shared" ca="1" si="21"/>
        <v>66403.318136022877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66403.318136022877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66403.318136022877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-4.2500000000000003E-2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66403.318136022877</v>
      </c>
      <c r="K53" s="37">
        <f t="shared" ca="1" si="20"/>
        <v>-2822.1410207809727</v>
      </c>
      <c r="L53" s="37">
        <f t="shared" ca="1" si="21"/>
        <v>63581.177115241902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63581.177115241902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63581.177115241902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-8.09E-2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63581.177115241902</v>
      </c>
      <c r="K54" s="37">
        <f t="shared" ca="1" si="20"/>
        <v>-5143.7172286230698</v>
      </c>
      <c r="L54" s="37">
        <f t="shared" ca="1" si="21"/>
        <v>58437.459886618832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58437.459886618832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58437.459886618832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27" priority="1" operator="lessThan">
      <formula>0</formula>
    </cfRule>
  </conditionalFormatting>
  <dataValidations count="2">
    <dataValidation type="list" allowBlank="1" showInputMessage="1" showErrorMessage="1" sqref="E2" xr:uid="{198D357A-9399-A348-99BB-281C069FC9BE}">
      <formula1>"Qualified, Non-Qualified"</formula1>
    </dataValidation>
    <dataValidation type="list" allowBlank="1" showInputMessage="1" showErrorMessage="1" sqref="E5 H2" xr:uid="{66D86C31-1BD3-6746-9F6D-386454B80CBC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6186734-59AF-1842-8DD1-2860BF18C39C}">
          <x14:formula1>
            <xm:f>Scenarios!A3:A100</xm:f>
          </x14:formula1>
          <xm:sqref>A14</xm:sqref>
        </x14:dataValidation>
        <x14:dataValidation type="list" allowBlank="1" showInputMessage="1" showErrorMessage="1" xr:uid="{359D7638-5093-2649-9974-CF635F62C3F1}">
          <x14:formula1>
            <xm:f>Tables!$B$20:$B$36</xm:f>
          </x14:formula1>
          <xm:sqref>E3:E4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D4EB7-5553-3E44-BCD3-25E8F89E0E18}">
  <sheetPr codeName="Sheet44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ORP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ORP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30000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25000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188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ORP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30000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99974999</v>
      </c>
      <c r="W17" s="37">
        <f>MIN(R17,T17)</f>
        <v>25000</v>
      </c>
      <c r="X17" s="37">
        <f ca="1">MIN(U17,R17-W17)</f>
        <v>0</v>
      </c>
      <c r="Y17" s="37">
        <f>MIN(S17,V17)</f>
        <v>30000</v>
      </c>
      <c r="Z17" s="37">
        <f ca="1">W17+X17+Y17</f>
        <v>55000</v>
      </c>
      <c r="AA17" s="111">
        <f ca="1">Q17+Z17</f>
        <v>2237400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2237400</v>
      </c>
      <c r="K18" s="37">
        <f ca="1">J18*E18</f>
        <v>107171.45999999999</v>
      </c>
      <c r="L18" s="37">
        <f ca="1">J18+K18</f>
        <v>2344571.46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2344571.46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30000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102474998.97499999</v>
      </c>
      <c r="W18" s="37">
        <f t="shared" ref="W18:W54" si="14">MIN(R18,T18)</f>
        <v>25000</v>
      </c>
      <c r="X18" s="37">
        <f t="shared" ref="X18:X54" ca="1" si="15">MIN(U18,R18-W18)</f>
        <v>0</v>
      </c>
      <c r="Y18" s="37">
        <f t="shared" ref="Y18:Y54" si="16">MIN(S18,V18)</f>
        <v>30000</v>
      </c>
      <c r="Z18" s="37">
        <f t="shared" ref="Z18:Z54" ca="1" si="17">W18+X18+Y18</f>
        <v>55000</v>
      </c>
      <c r="AA18" s="111">
        <f t="shared" ref="AA18:AA54" ca="1" si="18">Q18+W18+X18+Y18</f>
        <v>2399571.46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2399571.46</v>
      </c>
      <c r="K19" s="37">
        <f ca="1">J19*E19</f>
        <v>51110.872098</v>
      </c>
      <c r="L19" s="37">
        <f ca="1">J19+K19</f>
        <v>2450682.3320979998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2450682.3320979998</v>
      </c>
      <c r="R19" s="37">
        <f t="shared" si="9"/>
        <v>25000</v>
      </c>
      <c r="S19" s="37">
        <f t="shared" si="10"/>
        <v>30000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105037498.94937499</v>
      </c>
      <c r="W19" s="37">
        <f t="shared" si="14"/>
        <v>25000</v>
      </c>
      <c r="X19" s="37">
        <f t="shared" ca="1" si="15"/>
        <v>0</v>
      </c>
      <c r="Y19" s="37">
        <f t="shared" si="16"/>
        <v>30000</v>
      </c>
      <c r="Z19" s="37">
        <f t="shared" ca="1" si="17"/>
        <v>55000</v>
      </c>
      <c r="AA19" s="111">
        <f t="shared" ca="1" si="18"/>
        <v>2505682.3320979998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2505682.3320979998</v>
      </c>
      <c r="K20" s="37">
        <f ca="1">J20*E20</f>
        <v>275625.05653077998</v>
      </c>
      <c r="L20" s="37">
        <f ca="1">J20+K20</f>
        <v>2781307.3886287799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2781307.3886287799</v>
      </c>
      <c r="R20" s="37">
        <f t="shared" si="9"/>
        <v>25000</v>
      </c>
      <c r="S20" s="37">
        <f t="shared" si="10"/>
        <v>30000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107664061.42310937</v>
      </c>
      <c r="W20" s="37">
        <f t="shared" si="14"/>
        <v>25000</v>
      </c>
      <c r="X20" s="37">
        <f t="shared" ca="1" si="15"/>
        <v>0</v>
      </c>
      <c r="Y20" s="37">
        <f t="shared" si="16"/>
        <v>30000</v>
      </c>
      <c r="Z20" s="37">
        <f t="shared" ca="1" si="17"/>
        <v>55000</v>
      </c>
      <c r="AA20" s="111">
        <f t="shared" ca="1" si="18"/>
        <v>2836307.3886287799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2836307.3886287799</v>
      </c>
      <c r="K21" s="37">
        <f ca="1">J21*E21</f>
        <v>227471.85256802812</v>
      </c>
      <c r="L21" s="37">
        <f ca="1">J21+K21</f>
        <v>3063779.2411968079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2953397.9521343079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2953397.9521343079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2953397.9521343079</v>
      </c>
      <c r="K22" s="37">
        <f t="shared" ref="K22:K54" ca="1" si="20">J22*E22</f>
        <v>241587.95248458639</v>
      </c>
      <c r="L22" s="37">
        <f t="shared" ref="L22:L54" ca="1" si="21">J22+K22</f>
        <v>3194985.9046188942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3081845.0833298317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3081845.0833298317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3081845.0833298317</v>
      </c>
      <c r="K23" s="37">
        <f t="shared" ca="1" si="20"/>
        <v>310649.98439964704</v>
      </c>
      <c r="L23" s="37">
        <f t="shared" ca="1" si="21"/>
        <v>3392495.0677294787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3276525.7259081895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3276525.7259081895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3276525.7259081895</v>
      </c>
      <c r="K24" s="37">
        <f t="shared" ca="1" si="20"/>
        <v>-161205.06571468292</v>
      </c>
      <c r="L24" s="37">
        <f t="shared" ca="1" si="21"/>
        <v>3115320.6601935066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2996452.0848266855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2996452.0848266855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2996452.0848266855</v>
      </c>
      <c r="K25" s="37">
        <f t="shared" ca="1" si="20"/>
        <v>36856.360643368229</v>
      </c>
      <c r="L25" s="37">
        <f t="shared" ca="1" si="21"/>
        <v>3033308.4454700537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2911468.1557190618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2911468.1557190618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2911468.1557190618</v>
      </c>
      <c r="K26" s="37">
        <f t="shared" ca="1" si="20"/>
        <v>186625.10878159187</v>
      </c>
      <c r="L26" s="37">
        <f t="shared" ca="1" si="21"/>
        <v>3098093.2645006538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2973206.9675058872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2973206.9675058872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2973206.9675058872</v>
      </c>
      <c r="K27" s="37">
        <f t="shared" ca="1" si="20"/>
        <v>318430.4662198805</v>
      </c>
      <c r="L27" s="37">
        <f t="shared" ca="1" si="21"/>
        <v>3291637.4337257678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3163628.9793061321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3163628.9793061321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3163628.9793061321</v>
      </c>
      <c r="K28" s="37">
        <f t="shared" ca="1" si="20"/>
        <v>205952.24655282922</v>
      </c>
      <c r="L28" s="37">
        <f t="shared" ca="1" si="21"/>
        <v>3369581.2258589612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3238372.5600788346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3238372.5600788346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3238372.5600788346</v>
      </c>
      <c r="K29" s="37">
        <f t="shared" ca="1" si="20"/>
        <v>259069.80480630678</v>
      </c>
      <c r="L29" s="37">
        <f t="shared" ca="1" si="21"/>
        <v>3497442.3648851416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3362953.4824605118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3362953.4824605118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3362953.4824605118</v>
      </c>
      <c r="K30" s="37">
        <f t="shared" ca="1" si="20"/>
        <v>104587.85330452192</v>
      </c>
      <c r="L30" s="37">
        <f t="shared" ca="1" si="21"/>
        <v>3467541.335765034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3329690.2312797885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3329690.2312797885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3329690.2312797885</v>
      </c>
      <c r="K31" s="37">
        <f t="shared" ca="1" si="20"/>
        <v>187461.56002105211</v>
      </c>
      <c r="L31" s="37">
        <f t="shared" ca="1" si="21"/>
        <v>3517151.7913008407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135353.26143413773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3375854.4092034642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3375854.4092034642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3375854.4092034642</v>
      </c>
      <c r="K32" s="37">
        <f t="shared" ca="1" si="20"/>
        <v>91823.239930334224</v>
      </c>
      <c r="L32" s="37">
        <f t="shared" ca="1" si="21"/>
        <v>3467677.6491337982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142441.11431238244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3322847.8324839873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3322847.8324839873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3322847.8324839873</v>
      </c>
      <c r="K33" s="37">
        <f t="shared" ca="1" si="20"/>
        <v>547605.32279336115</v>
      </c>
      <c r="L33" s="37">
        <f t="shared" ca="1" si="21"/>
        <v>3870453.1552773486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145102.52543598198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3722002.5932112923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3722002.5932112923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3722002.5932112923</v>
      </c>
      <c r="K34" s="37">
        <f t="shared" ca="1" si="20"/>
        <v>-251235.17504176224</v>
      </c>
      <c r="L34" s="37">
        <f t="shared" ca="1" si="21"/>
        <v>3470767.4181695301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169181.93605505873</v>
      </c>
      <c r="O34" s="37">
        <f t="shared" si="6"/>
        <v>152161.82611770771</v>
      </c>
      <c r="P34" s="37">
        <f t="shared" ca="1" si="7"/>
        <v>169181.93605505873</v>
      </c>
      <c r="Q34" s="37">
        <f t="shared" ca="1" si="8"/>
        <v>3301585.4821144715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3301585.4821144715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3301585.4821144715</v>
      </c>
      <c r="K35" s="37">
        <f t="shared" ca="1" si="20"/>
        <v>438450.55202480184</v>
      </c>
      <c r="L35" s="37">
        <f t="shared" ca="1" si="21"/>
        <v>3740036.0341392732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156473.24559784224</v>
      </c>
      <c r="O35" s="37">
        <f t="shared" si="6"/>
        <v>155965.87177065041</v>
      </c>
      <c r="P35" s="37">
        <f t="shared" ca="1" si="7"/>
        <v>156473.24559784224</v>
      </c>
      <c r="Q35" s="37">
        <f t="shared" ca="1" si="8"/>
        <v>3583562.7885414311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3583562.7885414311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3583562.7885414311</v>
      </c>
      <c r="K36" s="37">
        <f t="shared" ca="1" si="20"/>
        <v>164127.17571519755</v>
      </c>
      <c r="L36" s="37">
        <f t="shared" ca="1" si="21"/>
        <v>3747689.9642566284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177404.0984426451</v>
      </c>
      <c r="O36" s="37">
        <f t="shared" si="6"/>
        <v>159865.01856491665</v>
      </c>
      <c r="P36" s="37">
        <f t="shared" ca="1" si="7"/>
        <v>177404.0984426451</v>
      </c>
      <c r="Q36" s="37">
        <f t="shared" ca="1" si="8"/>
        <v>3570285.8658139831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3570285.8658139831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3570285.8658139831</v>
      </c>
      <c r="K37" s="37">
        <f t="shared" ca="1" si="20"/>
        <v>322753.84226958407</v>
      </c>
      <c r="L37" s="37">
        <f t="shared" ca="1" si="21"/>
        <v>3893039.7080835672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184035.3539079373</v>
      </c>
      <c r="O37" s="37">
        <f t="shared" si="6"/>
        <v>163861.64402903954</v>
      </c>
      <c r="P37" s="37">
        <f t="shared" ca="1" si="7"/>
        <v>184035.3539079373</v>
      </c>
      <c r="Q37" s="37">
        <f t="shared" ca="1" si="8"/>
        <v>3709004.35417563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3709004.35417563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3709004.35417563</v>
      </c>
      <c r="K38" s="37">
        <f t="shared" ca="1" si="20"/>
        <v>251470.4952131077</v>
      </c>
      <c r="L38" s="37">
        <f t="shared" ca="1" si="21"/>
        <v>3960474.8493887377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200486.72184733136</v>
      </c>
      <c r="O38" s="37">
        <f t="shared" si="6"/>
        <v>167958.18512976554</v>
      </c>
      <c r="P38" s="37">
        <f t="shared" ca="1" si="7"/>
        <v>200486.72184733136</v>
      </c>
      <c r="Q38" s="37">
        <f t="shared" ca="1" si="8"/>
        <v>3759988.1275414065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3759988.1275414065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3759988.1275414065</v>
      </c>
      <c r="K39" s="37">
        <f t="shared" ca="1" si="20"/>
        <v>200407.36719795698</v>
      </c>
      <c r="L39" s="37">
        <f t="shared" ca="1" si="21"/>
        <v>3960395.4947393634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212428.70777070094</v>
      </c>
      <c r="O39" s="37">
        <f t="shared" si="6"/>
        <v>172157.13975800967</v>
      </c>
      <c r="P39" s="37">
        <f t="shared" ca="1" si="7"/>
        <v>212428.70777070094</v>
      </c>
      <c r="Q39" s="37">
        <f t="shared" ca="1" si="8"/>
        <v>3747966.7869686624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3747966.7869686624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3747966.7869686624</v>
      </c>
      <c r="K40" s="37">
        <f t="shared" ca="1" si="20"/>
        <v>278099.13559307478</v>
      </c>
      <c r="L40" s="37">
        <f t="shared" ca="1" si="21"/>
        <v>4026065.9225617372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223093.26112908704</v>
      </c>
      <c r="O40" s="37">
        <f t="shared" si="6"/>
        <v>176461.06825195992</v>
      </c>
      <c r="P40" s="37">
        <f t="shared" ca="1" si="7"/>
        <v>223093.26112908704</v>
      </c>
      <c r="Q40" s="37">
        <f t="shared" ca="1" si="8"/>
        <v>3802972.6614326504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3802972.6614326504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3802972.6614326504</v>
      </c>
      <c r="K41" s="37">
        <f t="shared" ca="1" si="20"/>
        <v>247193.2229931223</v>
      </c>
      <c r="L41" s="37">
        <f t="shared" ca="1" si="21"/>
        <v>4050165.8844257728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237685.79133954065</v>
      </c>
      <c r="O41" s="37">
        <f t="shared" si="6"/>
        <v>180872.59495825888</v>
      </c>
      <c r="P41" s="37">
        <f t="shared" ca="1" si="7"/>
        <v>237685.79133954065</v>
      </c>
      <c r="Q41" s="37">
        <f t="shared" ca="1" si="8"/>
        <v>3812480.093086232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3812480.093086232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3812480.093086232</v>
      </c>
      <c r="K42" s="37">
        <f t="shared" ca="1" si="20"/>
        <v>-133436.80325801813</v>
      </c>
      <c r="L42" s="37">
        <f t="shared" ca="1" si="21"/>
        <v>3679043.2898282139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250821.05875567318</v>
      </c>
      <c r="O42" s="37">
        <f t="shared" si="6"/>
        <v>185394.40983221534</v>
      </c>
      <c r="P42" s="37">
        <f t="shared" ca="1" si="7"/>
        <v>250821.05875567318</v>
      </c>
      <c r="Q42" s="37">
        <f t="shared" ca="1" si="8"/>
        <v>3428222.2310725409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3428222.2310725409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3428222.2310725409</v>
      </c>
      <c r="K43" s="37">
        <f t="shared" ca="1" si="20"/>
        <v>274257.77848580328</v>
      </c>
      <c r="L43" s="37">
        <f t="shared" ca="1" si="21"/>
        <v>3702480.0095583443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238070.98826892645</v>
      </c>
      <c r="O43" s="37">
        <f t="shared" si="6"/>
        <v>190029.27007802069</v>
      </c>
      <c r="P43" s="37">
        <f t="shared" ca="1" si="7"/>
        <v>238070.98826892645</v>
      </c>
      <c r="Q43" s="37">
        <f t="shared" ca="1" si="8"/>
        <v>3464409.021289418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3464409.021289418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3464409.021289418</v>
      </c>
      <c r="K44" s="37">
        <f t="shared" ca="1" si="20"/>
        <v>187770.96895388645</v>
      </c>
      <c r="L44" s="37">
        <f t="shared" ca="1" si="21"/>
        <v>3652179.9902433045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252876.57089703783</v>
      </c>
      <c r="O44" s="37">
        <f t="shared" si="6"/>
        <v>194780.00182997121</v>
      </c>
      <c r="P44" s="37">
        <f t="shared" ca="1" si="7"/>
        <v>252876.57089703783</v>
      </c>
      <c r="Q44" s="37">
        <f t="shared" ca="1" si="8"/>
        <v>3399303.4193462669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3399303.4193462669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3399303.4193462669</v>
      </c>
      <c r="K45" s="37">
        <f t="shared" ca="1" si="20"/>
        <v>268884.90047028975</v>
      </c>
      <c r="L45" s="37">
        <f t="shared" ca="1" si="21"/>
        <v>3668188.3198165568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263511.89297257882</v>
      </c>
      <c r="O45" s="37">
        <f t="shared" si="6"/>
        <v>199649.50187572048</v>
      </c>
      <c r="P45" s="37">
        <f t="shared" ca="1" si="7"/>
        <v>263511.89297257882</v>
      </c>
      <c r="Q45" s="37">
        <f t="shared" ca="1" si="8"/>
        <v>3404676.426843978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3404676.426843978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3404676.426843978</v>
      </c>
      <c r="K46" s="37">
        <f t="shared" ca="1" si="20"/>
        <v>128356.30129201796</v>
      </c>
      <c r="L46" s="37">
        <f t="shared" ca="1" si="21"/>
        <v>3533032.728135996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279071.83826589986</v>
      </c>
      <c r="O46" s="37">
        <f t="shared" si="6"/>
        <v>204640.73942261352</v>
      </c>
      <c r="P46" s="37">
        <f t="shared" ca="1" si="7"/>
        <v>279071.83826589986</v>
      </c>
      <c r="Q46" s="37">
        <f t="shared" ca="1" si="8"/>
        <v>3253960.889870096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3253960.889870096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3253960.889870096</v>
      </c>
      <c r="K47" s="37">
        <f t="shared" ca="1" si="20"/>
        <v>299039.00577906182</v>
      </c>
      <c r="L47" s="37">
        <f t="shared" ca="1" si="21"/>
        <v>3552999.8956491579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3552999.8956491579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3552999.8956491579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3552999.8956491579</v>
      </c>
      <c r="K48" s="37">
        <f t="shared" ca="1" si="20"/>
        <v>119736.09648337662</v>
      </c>
      <c r="L48" s="37">
        <f t="shared" ca="1" si="21"/>
        <v>3672735.9921325347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3672735.9921325347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3672735.9921325347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3672735.9921325347</v>
      </c>
      <c r="K49" s="37">
        <f t="shared" ca="1" si="20"/>
        <v>165273.11964596406</v>
      </c>
      <c r="L49" s="37">
        <f t="shared" ca="1" si="21"/>
        <v>3838009.1117784986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3838009.1117784986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3838009.1117784986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3838009.1117784986</v>
      </c>
      <c r="K50" s="37">
        <f t="shared" ca="1" si="20"/>
        <v>422181.00229563483</v>
      </c>
      <c r="L50" s="37">
        <f t="shared" ca="1" si="21"/>
        <v>4260190.1140741333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4260190.1140741333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4260190.1140741333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4260190.1140741333</v>
      </c>
      <c r="K51" s="37">
        <f t="shared" ca="1" si="20"/>
        <v>372766.63498148666</v>
      </c>
      <c r="L51" s="37">
        <f t="shared" ca="1" si="21"/>
        <v>4632956.7490556203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4632956.7490556203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4632956.7490556203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4632956.7490556203</v>
      </c>
      <c r="K52" s="37">
        <f t="shared" ca="1" si="20"/>
        <v>-216359.08018089746</v>
      </c>
      <c r="L52" s="37">
        <f t="shared" ca="1" si="21"/>
        <v>4416597.6688747229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4416597.6688747229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4416597.6688747229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4416597.6688747229</v>
      </c>
      <c r="K53" s="37">
        <f t="shared" ca="1" si="20"/>
        <v>-312695.11495633039</v>
      </c>
      <c r="L53" s="37">
        <f t="shared" ca="1" si="21"/>
        <v>4103902.5539183924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4103902.5539183924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4103902.5539183924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4103902.5539183924</v>
      </c>
      <c r="K54" s="37">
        <f t="shared" ca="1" si="20"/>
        <v>-553206.06426819926</v>
      </c>
      <c r="L54" s="37">
        <f t="shared" ca="1" si="21"/>
        <v>3550696.4896501931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3550696.4896501931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3550696.4896501931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26" priority="1" operator="lessThan">
      <formula>0</formula>
    </cfRule>
  </conditionalFormatting>
  <dataValidations count="2">
    <dataValidation type="list" allowBlank="1" showInputMessage="1" showErrorMessage="1" sqref="E2" xr:uid="{2265C09C-C6EA-3640-B456-386B7C6BC189}">
      <formula1>"Qualified, Non-Qualified"</formula1>
    </dataValidation>
    <dataValidation type="list" allowBlank="1" showInputMessage="1" showErrorMessage="1" sqref="E5 H2" xr:uid="{981EA2EE-37AF-414B-8A9A-B87F85400A0E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3D9C7F1-8266-BD49-8951-26D17F4AF996}">
          <x14:formula1>
            <xm:f>Scenarios!A3:A100</xm:f>
          </x14:formula1>
          <xm:sqref>A14</xm:sqref>
        </x14:dataValidation>
        <x14:dataValidation type="list" allowBlank="1" showInputMessage="1" showErrorMessage="1" xr:uid="{6375D2F6-67C3-A848-BCD9-FFD7A8EFB87D}">
          <x14:formula1>
            <xm:f>Tables!$B$20:$B$36</xm:f>
          </x14:formula1>
          <xm:sqref>E3:E4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D4091-49E5-BB46-82CD-9A75D214D1D4}">
  <sheetPr codeName="Sheet45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% of Salary</v>
      </c>
      <c r="J2" s="129" t="s">
        <v>70</v>
      </c>
      <c r="K2" s="57">
        <f>Tables!B3</f>
        <v>22500</v>
      </c>
      <c r="M2" s="130" t="s">
        <v>55</v>
      </c>
      <c r="N2" s="35" t="str">
        <f>E3</f>
        <v>ORP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ORP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0.05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189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ORP with % of Salary / % of Salary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99994999</v>
      </c>
      <c r="W17" s="37">
        <f>MIN(R17,T17)</f>
        <v>5000</v>
      </c>
      <c r="X17" s="37">
        <f ca="1">MIN(U17,R17-W17)</f>
        <v>0</v>
      </c>
      <c r="Y17" s="37">
        <f>MIN(S17,V17)</f>
        <v>5000</v>
      </c>
      <c r="Z17" s="37">
        <f ca="1">W17+X17+Y17</f>
        <v>10000</v>
      </c>
      <c r="AA17" s="111">
        <f ca="1">Q17+Z17</f>
        <v>2192400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2192400</v>
      </c>
      <c r="K18" s="37">
        <f ca="1">J18*E18</f>
        <v>105015.95999999999</v>
      </c>
      <c r="L18" s="37">
        <f ca="1">J18+K18</f>
        <v>2297415.96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2297415.96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5100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102494898.97499999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5100</v>
      </c>
      <c r="Z18" s="37">
        <f t="shared" ref="Z18:Z54" ca="1" si="17">W18+X18+Y18</f>
        <v>10200</v>
      </c>
      <c r="AA18" s="111">
        <f t="shared" ref="AA18:AA54" ca="1" si="18">Q18+W18+X18+Y18</f>
        <v>2307615.96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2307615.96</v>
      </c>
      <c r="K19" s="37">
        <f ca="1">J19*E19</f>
        <v>49152.219947999998</v>
      </c>
      <c r="L19" s="37">
        <f ca="1">J19+K19</f>
        <v>2356768.1799479998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2356768.1799479998</v>
      </c>
      <c r="R19" s="37">
        <f t="shared" si="9"/>
        <v>5202</v>
      </c>
      <c r="S19" s="37">
        <f t="shared" si="10"/>
        <v>5202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105057296.94937499</v>
      </c>
      <c r="W19" s="37">
        <f t="shared" si="14"/>
        <v>5202</v>
      </c>
      <c r="X19" s="37">
        <f t="shared" ca="1" si="15"/>
        <v>0</v>
      </c>
      <c r="Y19" s="37">
        <f t="shared" si="16"/>
        <v>5202</v>
      </c>
      <c r="Z19" s="37">
        <f t="shared" ca="1" si="17"/>
        <v>10404</v>
      </c>
      <c r="AA19" s="111">
        <f t="shared" ca="1" si="18"/>
        <v>2367172.1799479998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2367172.1799479998</v>
      </c>
      <c r="K20" s="37">
        <f ca="1">J20*E20</f>
        <v>260388.93979427998</v>
      </c>
      <c r="L20" s="37">
        <f ca="1">J20+K20</f>
        <v>2627561.1197422799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2627561.1197422799</v>
      </c>
      <c r="R20" s="37">
        <f t="shared" si="9"/>
        <v>5306.04</v>
      </c>
      <c r="S20" s="37">
        <f t="shared" si="10"/>
        <v>5306.04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107683755.38310936</v>
      </c>
      <c r="W20" s="37">
        <f t="shared" si="14"/>
        <v>5306.04</v>
      </c>
      <c r="X20" s="37">
        <f t="shared" ca="1" si="15"/>
        <v>0</v>
      </c>
      <c r="Y20" s="37">
        <f t="shared" si="16"/>
        <v>5306.04</v>
      </c>
      <c r="Z20" s="37">
        <f t="shared" ca="1" si="17"/>
        <v>10612.08</v>
      </c>
      <c r="AA20" s="111">
        <f t="shared" ca="1" si="18"/>
        <v>2638173.1997422799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2638173.1997422799</v>
      </c>
      <c r="K21" s="37">
        <f ca="1">J21*E21</f>
        <v>211581.49061933084</v>
      </c>
      <c r="L21" s="37">
        <f ca="1">J21+K21</f>
        <v>2849754.6903616106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2739373.4012991106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2739373.4012991106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2739373.4012991106</v>
      </c>
      <c r="K22" s="37">
        <f t="shared" ref="K22:K54" ca="1" si="20">J22*E22</f>
        <v>224080.74422626724</v>
      </c>
      <c r="L22" s="37">
        <f t="shared" ref="L22:L54" ca="1" si="21">J22+K22</f>
        <v>2963454.1455253777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2850313.3242363152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2850313.3242363152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2850313.3242363152</v>
      </c>
      <c r="K23" s="37">
        <f t="shared" ca="1" si="20"/>
        <v>287311.58308302058</v>
      </c>
      <c r="L23" s="37">
        <f t="shared" ca="1" si="21"/>
        <v>3137624.9073193357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3021655.5654980466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3021655.5654980466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3021655.5654980466</v>
      </c>
      <c r="K24" s="37">
        <f t="shared" ca="1" si="20"/>
        <v>-148665.45382250389</v>
      </c>
      <c r="L24" s="37">
        <f t="shared" ca="1" si="21"/>
        <v>2872990.1116755428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2754121.5363087216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2754121.5363087216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2754121.5363087216</v>
      </c>
      <c r="K25" s="37">
        <f t="shared" ca="1" si="20"/>
        <v>33875.694896597277</v>
      </c>
      <c r="L25" s="37">
        <f t="shared" ca="1" si="21"/>
        <v>2787997.2312053191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2666156.9414543272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2666156.9414543272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2666156.9414543272</v>
      </c>
      <c r="K26" s="37">
        <f t="shared" ca="1" si="20"/>
        <v>170900.65994722239</v>
      </c>
      <c r="L26" s="37">
        <f t="shared" ca="1" si="21"/>
        <v>2837057.6014015498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2712171.3044067831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2712171.3044067831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2712171.3044067831</v>
      </c>
      <c r="K27" s="37">
        <f t="shared" ca="1" si="20"/>
        <v>290473.54670196649</v>
      </c>
      <c r="L27" s="37">
        <f t="shared" ca="1" si="21"/>
        <v>3002644.8511087494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2874636.3966891137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2874636.3966891137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2874636.3966891137</v>
      </c>
      <c r="K28" s="37">
        <f t="shared" ca="1" si="20"/>
        <v>187138.82942446132</v>
      </c>
      <c r="L28" s="37">
        <f t="shared" ca="1" si="21"/>
        <v>3061775.226113575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2930566.5603334485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2930566.5603334485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2930566.5603334485</v>
      </c>
      <c r="K29" s="37">
        <f t="shared" ca="1" si="20"/>
        <v>234445.32482667587</v>
      </c>
      <c r="L29" s="37">
        <f t="shared" ca="1" si="21"/>
        <v>3165011.8851601244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3030523.0027354946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3030523.0027354946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3030523.0027354946</v>
      </c>
      <c r="K30" s="37">
        <f t="shared" ca="1" si="20"/>
        <v>94249.265385073886</v>
      </c>
      <c r="L30" s="37">
        <f t="shared" ca="1" si="21"/>
        <v>3124772.2681205687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2986921.1636353233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2986921.1636353233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2986921.1636353233</v>
      </c>
      <c r="K31" s="37">
        <f t="shared" ca="1" si="20"/>
        <v>168163.66151266871</v>
      </c>
      <c r="L31" s="37">
        <f t="shared" ca="1" si="21"/>
        <v>3155084.825147992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121419.55949737086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3013787.4430506155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3013787.4430506155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3013787.4430506155</v>
      </c>
      <c r="K32" s="37">
        <f t="shared" ca="1" si="20"/>
        <v>81975.018450976742</v>
      </c>
      <c r="L32" s="37">
        <f t="shared" ca="1" si="21"/>
        <v>3095762.4615015923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127164.02713293736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2950932.6448517814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2950932.6448517814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2950932.6448517814</v>
      </c>
      <c r="K33" s="37">
        <f t="shared" ca="1" si="20"/>
        <v>486313.6998715736</v>
      </c>
      <c r="L33" s="37">
        <f t="shared" ca="1" si="21"/>
        <v>3437246.344723355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128861.68754811274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3288795.7826572987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3288795.7826572987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3288795.7826572987</v>
      </c>
      <c r="K34" s="37">
        <f t="shared" ca="1" si="20"/>
        <v>-221993.71532936767</v>
      </c>
      <c r="L34" s="37">
        <f t="shared" ca="1" si="21"/>
        <v>3066802.0673279311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149490.71739351357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2914640.2412102232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2914640.2412102232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2914640.2412102232</v>
      </c>
      <c r="K35" s="37">
        <f t="shared" ca="1" si="20"/>
        <v>387064.22403271764</v>
      </c>
      <c r="L35" s="37">
        <f t="shared" ca="1" si="21"/>
        <v>3301704.4652429409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138134.60858816223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3145738.5934722903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3145738.5934722903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3145738.5934722903</v>
      </c>
      <c r="K36" s="37">
        <f t="shared" ca="1" si="20"/>
        <v>144074.8275810309</v>
      </c>
      <c r="L36" s="37">
        <f t="shared" ca="1" si="21"/>
        <v>3289813.4210533211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155729.6333402124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3129948.4024884044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3129948.4024884044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3129948.4024884044</v>
      </c>
      <c r="K37" s="37">
        <f t="shared" ca="1" si="20"/>
        <v>282947.33558495174</v>
      </c>
      <c r="L37" s="37">
        <f t="shared" ca="1" si="21"/>
        <v>3412895.738073356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161337.54652002087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3249034.0940443166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3249034.0940443166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3249034.0940443166</v>
      </c>
      <c r="K38" s="37">
        <f t="shared" ca="1" si="20"/>
        <v>220284.51157620465</v>
      </c>
      <c r="L38" s="37">
        <f t="shared" ca="1" si="21"/>
        <v>3469318.6056205211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175623.46454293604</v>
      </c>
      <c r="O38" s="37">
        <f t="shared" si="6"/>
        <v>167958.18512976554</v>
      </c>
      <c r="P38" s="37">
        <f t="shared" ca="1" si="7"/>
        <v>175623.46454293604</v>
      </c>
      <c r="Q38" s="37">
        <f t="shared" ca="1" si="8"/>
        <v>3293695.1410775851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3293695.1410775851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3293695.1410775851</v>
      </c>
      <c r="K39" s="37">
        <f t="shared" ca="1" si="20"/>
        <v>175553.95101943528</v>
      </c>
      <c r="L39" s="37">
        <f t="shared" ca="1" si="21"/>
        <v>3469249.0920970202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186084.4712473212</v>
      </c>
      <c r="O39" s="37">
        <f t="shared" si="6"/>
        <v>172157.13975800967</v>
      </c>
      <c r="P39" s="37">
        <f t="shared" ca="1" si="7"/>
        <v>186084.4712473212</v>
      </c>
      <c r="Q39" s="37">
        <f t="shared" ca="1" si="8"/>
        <v>3283164.6208496992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3283164.6208496992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3283164.6208496992</v>
      </c>
      <c r="K40" s="37">
        <f t="shared" ca="1" si="20"/>
        <v>243610.81486704768</v>
      </c>
      <c r="L40" s="37">
        <f t="shared" ca="1" si="21"/>
        <v>3526775.4357167468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195426.4655267678</v>
      </c>
      <c r="O40" s="37">
        <f t="shared" si="6"/>
        <v>176461.06825195992</v>
      </c>
      <c r="P40" s="37">
        <f t="shared" ca="1" si="7"/>
        <v>195426.4655267678</v>
      </c>
      <c r="Q40" s="37">
        <f t="shared" ca="1" si="8"/>
        <v>3331348.9701899788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3331348.9701899788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3331348.9701899788</v>
      </c>
      <c r="K41" s="37">
        <f t="shared" ca="1" si="20"/>
        <v>216537.68306234863</v>
      </c>
      <c r="L41" s="37">
        <f t="shared" ca="1" si="21"/>
        <v>3547886.6532523273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208209.31063687368</v>
      </c>
      <c r="O41" s="37">
        <f t="shared" si="6"/>
        <v>180872.59495825888</v>
      </c>
      <c r="P41" s="37">
        <f t="shared" ca="1" si="7"/>
        <v>208209.31063687368</v>
      </c>
      <c r="Q41" s="37">
        <f t="shared" ca="1" si="8"/>
        <v>3339677.3426154535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3339677.3426154535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3339677.3426154535</v>
      </c>
      <c r="K42" s="37">
        <f t="shared" ca="1" si="20"/>
        <v>-116888.70699154088</v>
      </c>
      <c r="L42" s="37">
        <f t="shared" ca="1" si="21"/>
        <v>3222788.6356239128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219715.61464575352</v>
      </c>
      <c r="O42" s="37">
        <f t="shared" si="6"/>
        <v>185394.40983221534</v>
      </c>
      <c r="P42" s="37">
        <f t="shared" ca="1" si="7"/>
        <v>219715.61464575352</v>
      </c>
      <c r="Q42" s="37">
        <f t="shared" ca="1" si="8"/>
        <v>3003073.0209781593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3003073.0209781593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3003073.0209781593</v>
      </c>
      <c r="K43" s="37">
        <f t="shared" ca="1" si="20"/>
        <v>240245.84167825273</v>
      </c>
      <c r="L43" s="37">
        <f t="shared" ca="1" si="21"/>
        <v>3243318.8626564122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208546.73756792772</v>
      </c>
      <c r="O43" s="37">
        <f t="shared" si="6"/>
        <v>190029.27007802069</v>
      </c>
      <c r="P43" s="37">
        <f t="shared" ca="1" si="7"/>
        <v>208546.73756792772</v>
      </c>
      <c r="Q43" s="37">
        <f t="shared" ca="1" si="8"/>
        <v>3034772.1250884845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3034772.1250884845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3034772.1250884845</v>
      </c>
      <c r="K44" s="37">
        <f t="shared" ca="1" si="20"/>
        <v>164484.64917979584</v>
      </c>
      <c r="L44" s="37">
        <f t="shared" ca="1" si="21"/>
        <v>3199256.7742682802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221516.21351010835</v>
      </c>
      <c r="O44" s="37">
        <f t="shared" si="6"/>
        <v>194780.00182997121</v>
      </c>
      <c r="P44" s="37">
        <f t="shared" ca="1" si="7"/>
        <v>221516.21351010835</v>
      </c>
      <c r="Q44" s="37">
        <f t="shared" ca="1" si="8"/>
        <v>2977740.5607581721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2977740.5607581721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2977740.5607581721</v>
      </c>
      <c r="K45" s="37">
        <f t="shared" ca="1" si="20"/>
        <v>235539.27835597142</v>
      </c>
      <c r="L45" s="37">
        <f t="shared" ca="1" si="21"/>
        <v>3213279.8391141435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230832.60160916063</v>
      </c>
      <c r="O45" s="37">
        <f t="shared" si="6"/>
        <v>199649.50187572048</v>
      </c>
      <c r="P45" s="37">
        <f t="shared" ca="1" si="7"/>
        <v>230832.60160916063</v>
      </c>
      <c r="Q45" s="37">
        <f t="shared" ca="1" si="8"/>
        <v>2982447.2375049829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2982447.2375049829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2982447.2375049829</v>
      </c>
      <c r="K46" s="37">
        <f t="shared" ca="1" si="20"/>
        <v>112438.26085393784</v>
      </c>
      <c r="L46" s="37">
        <f t="shared" ca="1" si="21"/>
        <v>3094885.4983589207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244462.88832008059</v>
      </c>
      <c r="O46" s="37">
        <f t="shared" si="6"/>
        <v>204640.73942261352</v>
      </c>
      <c r="P46" s="37">
        <f t="shared" ca="1" si="7"/>
        <v>244462.88832008059</v>
      </c>
      <c r="Q46" s="37">
        <f t="shared" ca="1" si="8"/>
        <v>2850422.6100388402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2850422.6100388402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2850422.6100388402</v>
      </c>
      <c r="K47" s="37">
        <f t="shared" ca="1" si="20"/>
        <v>261953.8378625694</v>
      </c>
      <c r="L47" s="37">
        <f t="shared" ca="1" si="21"/>
        <v>3112376.4479014096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3112376.4479014096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3112376.4479014096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3112376.4479014096</v>
      </c>
      <c r="K48" s="37">
        <f t="shared" ca="1" si="20"/>
        <v>104887.0862942775</v>
      </c>
      <c r="L48" s="37">
        <f t="shared" ca="1" si="21"/>
        <v>3217263.5341956872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3217263.5341956872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3217263.5341956872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3217263.5341956872</v>
      </c>
      <c r="K49" s="37">
        <f t="shared" ca="1" si="20"/>
        <v>144776.85903880591</v>
      </c>
      <c r="L49" s="37">
        <f t="shared" ca="1" si="21"/>
        <v>3362040.3932344932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3362040.3932344932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3362040.3932344932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3362040.3932344932</v>
      </c>
      <c r="K50" s="37">
        <f t="shared" ca="1" si="20"/>
        <v>369824.44325579423</v>
      </c>
      <c r="L50" s="37">
        <f t="shared" ca="1" si="21"/>
        <v>3731864.8364902874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3731864.8364902874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3731864.8364902874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3731864.8364902874</v>
      </c>
      <c r="K51" s="37">
        <f t="shared" ca="1" si="20"/>
        <v>326538.17319290014</v>
      </c>
      <c r="L51" s="37">
        <f t="shared" ca="1" si="21"/>
        <v>4058403.0096831876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4058403.0096831876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4058403.0096831876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4058403.0096831876</v>
      </c>
      <c r="K52" s="37">
        <f t="shared" ca="1" si="20"/>
        <v>-189527.42055220486</v>
      </c>
      <c r="L52" s="37">
        <f t="shared" ca="1" si="21"/>
        <v>3868875.5891309828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3868875.5891309828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3868875.5891309828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3868875.5891309828</v>
      </c>
      <c r="K53" s="37">
        <f t="shared" ca="1" si="20"/>
        <v>-273916.39171047357</v>
      </c>
      <c r="L53" s="37">
        <f t="shared" ca="1" si="21"/>
        <v>3594959.1974205091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3594959.1974205091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3594959.1974205091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3594959.1974205091</v>
      </c>
      <c r="K54" s="37">
        <f t="shared" ca="1" si="20"/>
        <v>-484600.49981228466</v>
      </c>
      <c r="L54" s="37">
        <f t="shared" ca="1" si="21"/>
        <v>3110358.6976082246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3110358.6976082246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3110358.6976082246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25" priority="1" operator="lessThan">
      <formula>0</formula>
    </cfRule>
  </conditionalFormatting>
  <dataValidations count="2">
    <dataValidation type="list" allowBlank="1" showInputMessage="1" showErrorMessage="1" sqref="E2" xr:uid="{8977814D-4441-3642-9CE3-665D8FCD2DFE}">
      <formula1>"Qualified, Non-Qualified"</formula1>
    </dataValidation>
    <dataValidation type="list" allowBlank="1" showInputMessage="1" showErrorMessage="1" sqref="E5 H2" xr:uid="{373CBB89-C5B1-7046-B21B-D50B29E401C4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31D6A14-878A-4A41-A159-C7D0843D3A63}">
          <x14:formula1>
            <xm:f>Scenarios!A3:A100</xm:f>
          </x14:formula1>
          <xm:sqref>A14</xm:sqref>
        </x14:dataValidation>
        <x14:dataValidation type="list" allowBlank="1" showInputMessage="1" showErrorMessage="1" xr:uid="{C0D30AC6-33A7-DA4E-90B0-1A28A3EEA14D}">
          <x14:formula1>
            <xm:f>Tables!$B$20:$B$36</xm:f>
          </x14:formula1>
          <xm:sqref>E3:E4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EA1CD-88F2-3445-8F87-6EAB3E1311D2}">
  <sheetPr codeName="Sheet46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Match</v>
      </c>
      <c r="J2" s="129" t="s">
        <v>70</v>
      </c>
      <c r="K2" s="57">
        <f>Tables!B3</f>
        <v>22500</v>
      </c>
      <c r="M2" s="130" t="s">
        <v>55</v>
      </c>
      <c r="N2" s="35" t="str">
        <f>E3</f>
        <v>ORP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ORP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0.5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0.08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190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ORP with % of Salary / Match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2500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99994999</v>
      </c>
      <c r="W17" s="37">
        <f>MIN(R17,T17)</f>
        <v>5000</v>
      </c>
      <c r="X17" s="37">
        <f ca="1">MIN(U17,R17-W17)</f>
        <v>0</v>
      </c>
      <c r="Y17" s="37">
        <f>MIN(S17,V17)</f>
        <v>2500</v>
      </c>
      <c r="Z17" s="37">
        <f ca="1">W17+X17+Y17</f>
        <v>7500</v>
      </c>
      <c r="AA17" s="111">
        <f ca="1">Q17+Z17</f>
        <v>2189900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2189900</v>
      </c>
      <c r="K18" s="37">
        <f ca="1">J18*E18</f>
        <v>104896.20999999999</v>
      </c>
      <c r="L18" s="37">
        <f ca="1">J18+K18</f>
        <v>2294796.21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2294796.21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2550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102494898.97499999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2550</v>
      </c>
      <c r="Z18" s="37">
        <f t="shared" ref="Z18:Z54" ca="1" si="17">W18+X18+Y18</f>
        <v>7650</v>
      </c>
      <c r="AA18" s="111">
        <f t="shared" ref="AA18:AA54" ca="1" si="18">Q18+W18+X18+Y18</f>
        <v>2302446.21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2302446.21</v>
      </c>
      <c r="K19" s="37">
        <f ca="1">J19*E19</f>
        <v>49042.104272999997</v>
      </c>
      <c r="L19" s="37">
        <f ca="1">J19+K19</f>
        <v>2351488.3142729998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2351488.3142729998</v>
      </c>
      <c r="R19" s="37">
        <f t="shared" si="9"/>
        <v>5202</v>
      </c>
      <c r="S19" s="37">
        <f t="shared" si="10"/>
        <v>2601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105057296.94937499</v>
      </c>
      <c r="W19" s="37">
        <f t="shared" si="14"/>
        <v>5202</v>
      </c>
      <c r="X19" s="37">
        <f t="shared" ca="1" si="15"/>
        <v>0</v>
      </c>
      <c r="Y19" s="37">
        <f t="shared" si="16"/>
        <v>2601</v>
      </c>
      <c r="Z19" s="37">
        <f t="shared" ca="1" si="17"/>
        <v>7803</v>
      </c>
      <c r="AA19" s="111">
        <f t="shared" ca="1" si="18"/>
        <v>2359291.3142729998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2359291.3142729998</v>
      </c>
      <c r="K20" s="37">
        <f ca="1">J20*E20</f>
        <v>259522.04457002998</v>
      </c>
      <c r="L20" s="37">
        <f ca="1">J20+K20</f>
        <v>2618813.3588430299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2618813.3588430299</v>
      </c>
      <c r="R20" s="37">
        <f t="shared" si="9"/>
        <v>5306.04</v>
      </c>
      <c r="S20" s="37">
        <f t="shared" si="10"/>
        <v>2653.02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107683755.38310936</v>
      </c>
      <c r="W20" s="37">
        <f t="shared" si="14"/>
        <v>5306.04</v>
      </c>
      <c r="X20" s="37">
        <f t="shared" ca="1" si="15"/>
        <v>0</v>
      </c>
      <c r="Y20" s="37">
        <f t="shared" si="16"/>
        <v>2653.02</v>
      </c>
      <c r="Z20" s="37">
        <f t="shared" ca="1" si="17"/>
        <v>7959.0599999999995</v>
      </c>
      <c r="AA20" s="111">
        <f t="shared" ca="1" si="18"/>
        <v>2626772.41884303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2626772.41884303</v>
      </c>
      <c r="K21" s="37">
        <f ca="1">J21*E21</f>
        <v>210667.14799121098</v>
      </c>
      <c r="L21" s="37">
        <f ca="1">J21+K21</f>
        <v>2837439.5668342412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2727058.2777717412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2727058.2777717412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2727058.2777717412</v>
      </c>
      <c r="K22" s="37">
        <f t="shared" ref="K22:K54" ca="1" si="20">J22*E22</f>
        <v>223073.36712172843</v>
      </c>
      <c r="L22" s="37">
        <f t="shared" ref="L22:L54" ca="1" si="21">J22+K22</f>
        <v>2950131.6448934698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2836990.8236044073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2836990.8236044073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2836990.8236044073</v>
      </c>
      <c r="K23" s="37">
        <f t="shared" ca="1" si="20"/>
        <v>285968.67501932423</v>
      </c>
      <c r="L23" s="37">
        <f t="shared" ca="1" si="21"/>
        <v>3122959.4986237315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3006990.1568024424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3006990.1568024424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3006990.1568024424</v>
      </c>
      <c r="K24" s="37">
        <f t="shared" ca="1" si="20"/>
        <v>-147943.91571468016</v>
      </c>
      <c r="L24" s="37">
        <f t="shared" ca="1" si="21"/>
        <v>2859046.2410877622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2740177.665720941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2740177.665720941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2740177.665720941</v>
      </c>
      <c r="K25" s="37">
        <f t="shared" ca="1" si="20"/>
        <v>33704.185288367575</v>
      </c>
      <c r="L25" s="37">
        <f t="shared" ca="1" si="21"/>
        <v>2773881.8510093088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2652041.561258317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2652041.561258317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2652041.561258317</v>
      </c>
      <c r="K26" s="37">
        <f t="shared" ca="1" si="20"/>
        <v>169995.86407665812</v>
      </c>
      <c r="L26" s="37">
        <f t="shared" ca="1" si="21"/>
        <v>2822037.4253349751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2697151.1283402084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2697151.1283402084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2697151.1283402084</v>
      </c>
      <c r="K27" s="37">
        <f t="shared" ca="1" si="20"/>
        <v>288864.88584523631</v>
      </c>
      <c r="L27" s="37">
        <f t="shared" ca="1" si="21"/>
        <v>2986016.0141854449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2858007.5597658092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2858007.5597658092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2858007.5597658092</v>
      </c>
      <c r="K28" s="37">
        <f t="shared" ca="1" si="20"/>
        <v>186056.2921407542</v>
      </c>
      <c r="L28" s="37">
        <f t="shared" ca="1" si="21"/>
        <v>3044063.8519065636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2912855.186126437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2912855.186126437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2912855.186126437</v>
      </c>
      <c r="K29" s="37">
        <f t="shared" ca="1" si="20"/>
        <v>233028.41489011497</v>
      </c>
      <c r="L29" s="37">
        <f t="shared" ca="1" si="21"/>
        <v>3145883.6010165522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3011394.7185919224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3011394.7185919224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3011394.7185919224</v>
      </c>
      <c r="K30" s="37">
        <f t="shared" ca="1" si="20"/>
        <v>93654.375748208782</v>
      </c>
      <c r="L30" s="37">
        <f t="shared" ca="1" si="21"/>
        <v>3105049.0943401312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2967197.9898548857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2967197.9898548857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2967197.9898548857</v>
      </c>
      <c r="K31" s="37">
        <f t="shared" ca="1" si="20"/>
        <v>167053.24682883007</v>
      </c>
      <c r="L31" s="37">
        <f t="shared" ca="1" si="21"/>
        <v>3134251.2366837156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120617.80446564575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2992953.8545863391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2992953.8545863391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2992953.8545863391</v>
      </c>
      <c r="K32" s="37">
        <f t="shared" ca="1" si="20"/>
        <v>81408.344844748412</v>
      </c>
      <c r="L32" s="37">
        <f t="shared" ca="1" si="21"/>
        <v>3074362.1994310874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126284.97276735608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2929532.3827812765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2929532.3827812765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2929532.3827812765</v>
      </c>
      <c r="K33" s="37">
        <f t="shared" ca="1" si="20"/>
        <v>482786.93668235437</v>
      </c>
      <c r="L33" s="37">
        <f t="shared" ca="1" si="21"/>
        <v>3412319.3194636307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127927.17828739199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3263868.7573975744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3263868.7573975744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3263868.7573975744</v>
      </c>
      <c r="K34" s="37">
        <f t="shared" ca="1" si="20"/>
        <v>-220311.14112433628</v>
      </c>
      <c r="L34" s="37">
        <f t="shared" ca="1" si="21"/>
        <v>3043557.6162732383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148357.67079079885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2891395.7901555304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2891395.7901555304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2891395.7901555304</v>
      </c>
      <c r="K35" s="37">
        <f t="shared" ca="1" si="20"/>
        <v>383977.36093265447</v>
      </c>
      <c r="L35" s="37">
        <f t="shared" ca="1" si="21"/>
        <v>3275373.1510881847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137032.97583675498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3119407.2793175341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3119407.2793175341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3119407.2793175341</v>
      </c>
      <c r="K36" s="37">
        <f t="shared" ca="1" si="20"/>
        <v>142868.85339274307</v>
      </c>
      <c r="L36" s="37">
        <f t="shared" ca="1" si="21"/>
        <v>3262276.1327102771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154426.1029365116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3102411.1141453604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3102411.1141453604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3102411.1141453604</v>
      </c>
      <c r="K37" s="37">
        <f t="shared" ca="1" si="20"/>
        <v>280457.96471874055</v>
      </c>
      <c r="L37" s="37">
        <f t="shared" ca="1" si="21"/>
        <v>3382869.0788641009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159918.09866728663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3219007.4348350614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3219007.4348350614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3219007.4348350614</v>
      </c>
      <c r="K38" s="37">
        <f t="shared" ca="1" si="20"/>
        <v>218248.70408181715</v>
      </c>
      <c r="L38" s="37">
        <f t="shared" ca="1" si="21"/>
        <v>3437256.1389168785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174000.40188297629</v>
      </c>
      <c r="O38" s="37">
        <f t="shared" si="6"/>
        <v>167958.18512976554</v>
      </c>
      <c r="P38" s="37">
        <f t="shared" ca="1" si="7"/>
        <v>174000.40188297629</v>
      </c>
      <c r="Q38" s="37">
        <f t="shared" ca="1" si="8"/>
        <v>3263255.7370339022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3263255.7370339022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3263255.7370339022</v>
      </c>
      <c r="K39" s="37">
        <f t="shared" ca="1" si="20"/>
        <v>173931.53078390699</v>
      </c>
      <c r="L39" s="37">
        <f t="shared" ca="1" si="21"/>
        <v>3437187.2678178092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184364.73090587018</v>
      </c>
      <c r="O39" s="37">
        <f t="shared" si="6"/>
        <v>172157.13975800967</v>
      </c>
      <c r="P39" s="37">
        <f t="shared" ca="1" si="7"/>
        <v>184364.73090587018</v>
      </c>
      <c r="Q39" s="37">
        <f t="shared" ca="1" si="8"/>
        <v>3252822.5369119393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3252822.5369119393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3252822.5369119393</v>
      </c>
      <c r="K40" s="37">
        <f t="shared" ca="1" si="20"/>
        <v>241359.43223886591</v>
      </c>
      <c r="L40" s="37">
        <f t="shared" ca="1" si="21"/>
        <v>3494181.9691508054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193620.38910190115</v>
      </c>
      <c r="O40" s="37">
        <f t="shared" si="6"/>
        <v>176461.06825195992</v>
      </c>
      <c r="P40" s="37">
        <f t="shared" ca="1" si="7"/>
        <v>193620.38910190115</v>
      </c>
      <c r="Q40" s="37">
        <f t="shared" ca="1" si="8"/>
        <v>3300561.5800489043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3300561.5800489043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3300561.5800489043</v>
      </c>
      <c r="K41" s="37">
        <f t="shared" ca="1" si="20"/>
        <v>214536.50270317879</v>
      </c>
      <c r="L41" s="37">
        <f t="shared" ca="1" si="21"/>
        <v>3515098.082752083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206285.09875305652</v>
      </c>
      <c r="O41" s="37">
        <f t="shared" si="6"/>
        <v>180872.59495825888</v>
      </c>
      <c r="P41" s="37">
        <f t="shared" ca="1" si="7"/>
        <v>206285.09875305652</v>
      </c>
      <c r="Q41" s="37">
        <f t="shared" ca="1" si="8"/>
        <v>3308812.9839990265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3308812.9839990265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3308812.9839990265</v>
      </c>
      <c r="K42" s="37">
        <f t="shared" ca="1" si="20"/>
        <v>-115808.45443996594</v>
      </c>
      <c r="L42" s="37">
        <f t="shared" ca="1" si="21"/>
        <v>3193004.5295590605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217685.06473677806</v>
      </c>
      <c r="O42" s="37">
        <f t="shared" si="6"/>
        <v>185394.40983221534</v>
      </c>
      <c r="P42" s="37">
        <f t="shared" ca="1" si="7"/>
        <v>217685.06473677806</v>
      </c>
      <c r="Q42" s="37">
        <f t="shared" ca="1" si="8"/>
        <v>2975319.4648222825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2975319.4648222825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2975319.4648222825</v>
      </c>
      <c r="K43" s="37">
        <f t="shared" ca="1" si="20"/>
        <v>238025.55718578261</v>
      </c>
      <c r="L43" s="37">
        <f t="shared" ca="1" si="21"/>
        <v>3213345.0220080651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206619.40727932518</v>
      </c>
      <c r="O43" s="37">
        <f t="shared" si="6"/>
        <v>190029.27007802069</v>
      </c>
      <c r="P43" s="37">
        <f t="shared" ca="1" si="7"/>
        <v>206619.40727932518</v>
      </c>
      <c r="Q43" s="37">
        <f t="shared" ca="1" si="8"/>
        <v>3006725.61472874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3006725.61472874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3006725.61472874</v>
      </c>
      <c r="K44" s="37">
        <f t="shared" ca="1" si="20"/>
        <v>162964.5283182977</v>
      </c>
      <c r="L44" s="37">
        <f t="shared" ca="1" si="21"/>
        <v>3169690.1430470375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219469.02297290074</v>
      </c>
      <c r="O44" s="37">
        <f t="shared" si="6"/>
        <v>194780.00182997121</v>
      </c>
      <c r="P44" s="37">
        <f t="shared" ca="1" si="7"/>
        <v>219469.02297290074</v>
      </c>
      <c r="Q44" s="37">
        <f t="shared" ca="1" si="8"/>
        <v>2950221.1200741366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2950221.1200741366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2950221.1200741366</v>
      </c>
      <c r="K45" s="37">
        <f t="shared" ca="1" si="20"/>
        <v>233362.49059786421</v>
      </c>
      <c r="L45" s="37">
        <f t="shared" ca="1" si="21"/>
        <v>3183583.6106720008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228699.311633654</v>
      </c>
      <c r="O45" s="37">
        <f t="shared" si="6"/>
        <v>199649.50187572048</v>
      </c>
      <c r="P45" s="37">
        <f t="shared" ca="1" si="7"/>
        <v>228699.311633654</v>
      </c>
      <c r="Q45" s="37">
        <f t="shared" ca="1" si="8"/>
        <v>2954884.2990383469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2954884.2990383469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2954884.2990383469</v>
      </c>
      <c r="K46" s="37">
        <f t="shared" ca="1" si="20"/>
        <v>111399.13807374566</v>
      </c>
      <c r="L46" s="37">
        <f t="shared" ca="1" si="21"/>
        <v>3066283.4371120925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242203.63106871696</v>
      </c>
      <c r="O46" s="37">
        <f t="shared" si="6"/>
        <v>204640.73942261352</v>
      </c>
      <c r="P46" s="37">
        <f t="shared" ca="1" si="7"/>
        <v>242203.63106871696</v>
      </c>
      <c r="Q46" s="37">
        <f t="shared" ca="1" si="8"/>
        <v>2824079.8060433757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2824079.8060433757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2824079.8060433757</v>
      </c>
      <c r="K47" s="37">
        <f t="shared" ca="1" si="20"/>
        <v>259532.93417538621</v>
      </c>
      <c r="L47" s="37">
        <f t="shared" ca="1" si="21"/>
        <v>3083612.7402187618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3083612.7402187618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3083612.7402187618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3083612.7402187618</v>
      </c>
      <c r="K48" s="37">
        <f t="shared" ca="1" si="20"/>
        <v>103917.74934537227</v>
      </c>
      <c r="L48" s="37">
        <f t="shared" ca="1" si="21"/>
        <v>3187530.4895641343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3187530.4895641343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3187530.4895641343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3187530.4895641343</v>
      </c>
      <c r="K49" s="37">
        <f t="shared" ca="1" si="20"/>
        <v>143438.87203038603</v>
      </c>
      <c r="L49" s="37">
        <f t="shared" ca="1" si="21"/>
        <v>3330969.3615945205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3330969.3615945205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3330969.3615945205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3330969.3615945205</v>
      </c>
      <c r="K50" s="37">
        <f t="shared" ca="1" si="20"/>
        <v>366406.62977539725</v>
      </c>
      <c r="L50" s="37">
        <f t="shared" ca="1" si="21"/>
        <v>3697375.991369918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3697375.991369918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3697375.991369918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3697375.991369918</v>
      </c>
      <c r="K51" s="37">
        <f t="shared" ca="1" si="20"/>
        <v>323520.39924486779</v>
      </c>
      <c r="L51" s="37">
        <f t="shared" ca="1" si="21"/>
        <v>4020896.3906147857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4020896.3906147857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4020896.3906147857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4020896.3906147857</v>
      </c>
      <c r="K52" s="37">
        <f t="shared" ca="1" si="20"/>
        <v>-187775.8614417105</v>
      </c>
      <c r="L52" s="37">
        <f t="shared" ca="1" si="21"/>
        <v>3833120.5291730752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3833120.5291730752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3833120.5291730752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3833120.5291730752</v>
      </c>
      <c r="K53" s="37">
        <f t="shared" ca="1" si="20"/>
        <v>-271384.93346545374</v>
      </c>
      <c r="L53" s="37">
        <f t="shared" ca="1" si="21"/>
        <v>3561735.5957076214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3561735.5957076214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3561735.5957076214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3561735.5957076214</v>
      </c>
      <c r="K54" s="37">
        <f t="shared" ca="1" si="20"/>
        <v>-480121.95830138738</v>
      </c>
      <c r="L54" s="37">
        <f t="shared" ca="1" si="21"/>
        <v>3081613.6374062342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3081613.6374062342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3081613.6374062342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24" priority="1" operator="lessThan">
      <formula>0</formula>
    </cfRule>
  </conditionalFormatting>
  <dataValidations count="2">
    <dataValidation type="list" allowBlank="1" showInputMessage="1" showErrorMessage="1" sqref="E2" xr:uid="{500B2FDB-015F-AA4F-A382-6CFB7EAA0EF5}">
      <formula1>"Qualified, Non-Qualified"</formula1>
    </dataValidation>
    <dataValidation type="list" allowBlank="1" showInputMessage="1" showErrorMessage="1" sqref="E5 H2" xr:uid="{FC69194C-C052-4F40-A5E7-A49945D88DD8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98DB356-207A-D841-A298-82B6C13B6536}">
          <x14:formula1>
            <xm:f>Scenarios!A3:A100</xm:f>
          </x14:formula1>
          <xm:sqref>A14</xm:sqref>
        </x14:dataValidation>
        <x14:dataValidation type="list" allowBlank="1" showInputMessage="1" showErrorMessage="1" xr:uid="{CF570DC8-C88E-2844-97B7-0A2CADE05FE9}">
          <x14:formula1>
            <xm:f>Tables!$B$20:$B$36</xm:f>
          </x14:formula1>
          <xm:sqref>E3:E4</xm:sqref>
        </x14:dataValidation>
      </x14:dataValidation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6A19A-0668-D044-BDD3-5B04609E25C8}">
  <sheetPr codeName="Sheet47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Other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Other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1000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191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Other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1000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1000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99998999</v>
      </c>
      <c r="W17" s="37">
        <f>MIN(R17,T17)</f>
        <v>1000</v>
      </c>
      <c r="X17" s="37">
        <f ca="1">MIN(U17,R17-W17)</f>
        <v>0</v>
      </c>
      <c r="Y17" s="37">
        <f>MIN(S17,V17)</f>
        <v>1000</v>
      </c>
      <c r="Z17" s="37">
        <f ca="1">W17+X17+Y17</f>
        <v>2000</v>
      </c>
      <c r="AA17" s="111">
        <f ca="1">Q17+Z17</f>
        <v>2184400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2184400</v>
      </c>
      <c r="K18" s="37">
        <f ca="1">J18*E18</f>
        <v>104632.76</v>
      </c>
      <c r="L18" s="37">
        <f ca="1">J18+K18</f>
        <v>2289032.7599999998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2289032.7599999998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1000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1000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102498998.97499999</v>
      </c>
      <c r="W18" s="37">
        <f t="shared" ref="W18:W54" si="14">MIN(R18,T18)</f>
        <v>1000</v>
      </c>
      <c r="X18" s="37">
        <f t="shared" ref="X18:X54" ca="1" si="15">MIN(U18,R18-W18)</f>
        <v>0</v>
      </c>
      <c r="Y18" s="37">
        <f t="shared" ref="Y18:Y54" si="16">MIN(S18,V18)</f>
        <v>1000</v>
      </c>
      <c r="Z18" s="37">
        <f t="shared" ref="Z18:Z54" ca="1" si="17">W18+X18+Y18</f>
        <v>2000</v>
      </c>
      <c r="AA18" s="111">
        <f t="shared" ref="AA18:AA54" ca="1" si="18">Q18+W18+X18+Y18</f>
        <v>2291032.7599999998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2291032.7599999998</v>
      </c>
      <c r="K19" s="37">
        <f ca="1">J19*E19</f>
        <v>48798.997787999993</v>
      </c>
      <c r="L19" s="37">
        <f ca="1">J19+K19</f>
        <v>2339831.7577879997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2339831.7577879997</v>
      </c>
      <c r="R19" s="37">
        <f t="shared" si="9"/>
        <v>1000</v>
      </c>
      <c r="S19" s="37">
        <f t="shared" si="10"/>
        <v>1000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105061498.94937499</v>
      </c>
      <c r="W19" s="37">
        <f t="shared" si="14"/>
        <v>1000</v>
      </c>
      <c r="X19" s="37">
        <f t="shared" ca="1" si="15"/>
        <v>0</v>
      </c>
      <c r="Y19" s="37">
        <f t="shared" si="16"/>
        <v>1000</v>
      </c>
      <c r="Z19" s="37">
        <f t="shared" ca="1" si="17"/>
        <v>2000</v>
      </c>
      <c r="AA19" s="111">
        <f t="shared" ca="1" si="18"/>
        <v>2341831.7577879997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2341831.7577879997</v>
      </c>
      <c r="K20" s="37">
        <f ca="1">J20*E20</f>
        <v>257601.49335667997</v>
      </c>
      <c r="L20" s="37">
        <f ca="1">J20+K20</f>
        <v>2599433.2511446797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2599433.2511446797</v>
      </c>
      <c r="R20" s="37">
        <f t="shared" si="9"/>
        <v>1000</v>
      </c>
      <c r="S20" s="37">
        <f t="shared" si="10"/>
        <v>1000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107688061.42310937</v>
      </c>
      <c r="W20" s="37">
        <f t="shared" si="14"/>
        <v>1000</v>
      </c>
      <c r="X20" s="37">
        <f t="shared" ca="1" si="15"/>
        <v>0</v>
      </c>
      <c r="Y20" s="37">
        <f t="shared" si="16"/>
        <v>1000</v>
      </c>
      <c r="Z20" s="37">
        <f t="shared" ca="1" si="17"/>
        <v>2000</v>
      </c>
      <c r="AA20" s="111">
        <f t="shared" ca="1" si="18"/>
        <v>2601433.2511446797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2601433.2511446797</v>
      </c>
      <c r="K21" s="37">
        <f ca="1">J21*E21</f>
        <v>208634.94674180329</v>
      </c>
      <c r="L21" s="37">
        <f ca="1">J21+K21</f>
        <v>2810068.1978864828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2699686.9088239828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2699686.9088239828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2699686.9088239828</v>
      </c>
      <c r="K22" s="37">
        <f t="shared" ref="K22:K54" ca="1" si="20">J22*E22</f>
        <v>220834.38914180177</v>
      </c>
      <c r="L22" s="37">
        <f t="shared" ref="L22:L54" ca="1" si="21">J22+K22</f>
        <v>2920521.2979657846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2807380.4766767221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2807380.4766767221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2807380.4766767221</v>
      </c>
      <c r="K23" s="37">
        <f t="shared" ca="1" si="20"/>
        <v>282983.95204901358</v>
      </c>
      <c r="L23" s="37">
        <f t="shared" ca="1" si="21"/>
        <v>3090364.4287257358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2974395.0869044466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2974395.0869044466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2974395.0869044466</v>
      </c>
      <c r="K24" s="37">
        <f t="shared" ca="1" si="20"/>
        <v>-146340.23827569876</v>
      </c>
      <c r="L24" s="37">
        <f t="shared" ca="1" si="21"/>
        <v>2828054.8486287477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2709186.2732619266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2709186.2732619266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2709186.2732619266</v>
      </c>
      <c r="K25" s="37">
        <f t="shared" ca="1" si="20"/>
        <v>33322.991161121696</v>
      </c>
      <c r="L25" s="37">
        <f t="shared" ca="1" si="21"/>
        <v>2742509.2644230481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2620668.9746720563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2620668.9746720563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2620668.9746720563</v>
      </c>
      <c r="K26" s="37">
        <f t="shared" ca="1" si="20"/>
        <v>167984.88127647882</v>
      </c>
      <c r="L26" s="37">
        <f t="shared" ca="1" si="21"/>
        <v>2788653.8559485353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2663767.5589537686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2663767.5589537686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2663767.5589537686</v>
      </c>
      <c r="K27" s="37">
        <f t="shared" ca="1" si="20"/>
        <v>285289.50556394859</v>
      </c>
      <c r="L27" s="37">
        <f t="shared" ca="1" si="21"/>
        <v>2949057.0645177173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2821048.6100980816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2821048.6100980816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2821048.6100980816</v>
      </c>
      <c r="K28" s="37">
        <f t="shared" ca="1" si="20"/>
        <v>183650.26451738513</v>
      </c>
      <c r="L28" s="37">
        <f t="shared" ca="1" si="21"/>
        <v>3004698.8746154667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2873490.2088353401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2873490.2088353401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2873490.2088353401</v>
      </c>
      <c r="K29" s="37">
        <f t="shared" ca="1" si="20"/>
        <v>229879.21670682722</v>
      </c>
      <c r="L29" s="37">
        <f t="shared" ca="1" si="21"/>
        <v>3103369.4255421674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2968880.5431175376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2968880.5431175376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2968880.5431175376</v>
      </c>
      <c r="K30" s="37">
        <f t="shared" ca="1" si="20"/>
        <v>92332.184890955425</v>
      </c>
      <c r="L30" s="37">
        <f t="shared" ca="1" si="21"/>
        <v>3061212.7280084928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2923361.6235232474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2923361.6235232474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2923361.6235232474</v>
      </c>
      <c r="K31" s="37">
        <f t="shared" ca="1" si="20"/>
        <v>164585.25940435883</v>
      </c>
      <c r="L31" s="37">
        <f t="shared" ca="1" si="21"/>
        <v>3087946.8829276063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118835.83835460355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2946649.5008302298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2946649.5008302298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2946649.5008302298</v>
      </c>
      <c r="K32" s="37">
        <f t="shared" ca="1" si="20"/>
        <v>80148.866422582243</v>
      </c>
      <c r="L32" s="37">
        <f t="shared" ca="1" si="21"/>
        <v>3026798.3672528123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124331.20256667637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2881968.5506030014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2881968.5506030014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2881968.5506030014</v>
      </c>
      <c r="K33" s="37">
        <f t="shared" ca="1" si="20"/>
        <v>474948.41713937465</v>
      </c>
      <c r="L33" s="37">
        <f t="shared" ca="1" si="21"/>
        <v>3356916.967742376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125850.15504816601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3208466.4056763197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3208466.4056763197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3208466.4056763197</v>
      </c>
      <c r="K34" s="37">
        <f t="shared" ca="1" si="20"/>
        <v>-216571.4823831516</v>
      </c>
      <c r="L34" s="37">
        <f t="shared" ca="1" si="21"/>
        <v>2991894.9232931682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145839.38207619634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2839733.0971754603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2839733.0971754603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2839733.0971754603</v>
      </c>
      <c r="K35" s="37">
        <f t="shared" ca="1" si="20"/>
        <v>377116.55530490115</v>
      </c>
      <c r="L35" s="37">
        <f t="shared" ca="1" si="21"/>
        <v>3216849.6524803615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134584.50697514028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3060883.7807097109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3060883.7807097109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3060883.7807097109</v>
      </c>
      <c r="K36" s="37">
        <f t="shared" ca="1" si="20"/>
        <v>140188.47715650476</v>
      </c>
      <c r="L36" s="37">
        <f t="shared" ca="1" si="21"/>
        <v>3201072.2578662159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151528.9000351342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3041207.2393012992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3041207.2393012992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3041207.2393012992</v>
      </c>
      <c r="K37" s="37">
        <f t="shared" ca="1" si="20"/>
        <v>274925.13443283743</v>
      </c>
      <c r="L37" s="37">
        <f t="shared" ca="1" si="21"/>
        <v>3316132.3737341366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156763.25975779895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3152270.7297050972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3152270.7297050972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3152270.7297050972</v>
      </c>
      <c r="K38" s="37">
        <f t="shared" ca="1" si="20"/>
        <v>213723.95547400558</v>
      </c>
      <c r="L38" s="37">
        <f t="shared" ca="1" si="21"/>
        <v>3365994.6851791027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170393.01241649175</v>
      </c>
      <c r="O38" s="37">
        <f t="shared" si="6"/>
        <v>167958.18512976554</v>
      </c>
      <c r="P38" s="37">
        <f t="shared" ca="1" si="7"/>
        <v>170393.01241649175</v>
      </c>
      <c r="Q38" s="37">
        <f t="shared" ca="1" si="8"/>
        <v>3195601.6727626109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3195601.6727626109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3195601.6727626109</v>
      </c>
      <c r="K39" s="37">
        <f t="shared" ca="1" si="20"/>
        <v>170325.56915824718</v>
      </c>
      <c r="L39" s="37">
        <f t="shared" ca="1" si="21"/>
        <v>3365927.2419208582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180542.46738771815</v>
      </c>
      <c r="O39" s="37">
        <f t="shared" si="6"/>
        <v>172157.13975800967</v>
      </c>
      <c r="P39" s="37">
        <f t="shared" ca="1" si="7"/>
        <v>180542.46738771815</v>
      </c>
      <c r="Q39" s="37">
        <f t="shared" ca="1" si="8"/>
        <v>3185384.77453314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3185384.77453314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3185384.77453314</v>
      </c>
      <c r="K40" s="37">
        <f t="shared" ca="1" si="20"/>
        <v>236355.550270359</v>
      </c>
      <c r="L40" s="37">
        <f t="shared" ca="1" si="21"/>
        <v>3421740.324803499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189606.23657935357</v>
      </c>
      <c r="O40" s="37">
        <f t="shared" si="6"/>
        <v>176461.06825195992</v>
      </c>
      <c r="P40" s="37">
        <f t="shared" ca="1" si="7"/>
        <v>189606.23657935357</v>
      </c>
      <c r="Q40" s="37">
        <f t="shared" ca="1" si="8"/>
        <v>3232134.0882241456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3232134.0882241456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3232134.0882241456</v>
      </c>
      <c r="K41" s="37">
        <f t="shared" ca="1" si="20"/>
        <v>210088.71573456947</v>
      </c>
      <c r="L41" s="37">
        <f t="shared" ca="1" si="21"/>
        <v>3442222.8039587149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202008.3805140091</v>
      </c>
      <c r="O41" s="37">
        <f t="shared" si="6"/>
        <v>180872.59495825888</v>
      </c>
      <c r="P41" s="37">
        <f t="shared" ca="1" si="7"/>
        <v>202008.3805140091</v>
      </c>
      <c r="Q41" s="37">
        <f t="shared" ca="1" si="8"/>
        <v>3240214.423444706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3240214.423444706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3240214.423444706</v>
      </c>
      <c r="K42" s="37">
        <f t="shared" ca="1" si="20"/>
        <v>-113407.50482056472</v>
      </c>
      <c r="L42" s="37">
        <f t="shared" ca="1" si="21"/>
        <v>3126806.9186241413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213172.00154241489</v>
      </c>
      <c r="O42" s="37">
        <f t="shared" si="6"/>
        <v>185394.40983221534</v>
      </c>
      <c r="P42" s="37">
        <f t="shared" ca="1" si="7"/>
        <v>213172.00154241489</v>
      </c>
      <c r="Q42" s="37">
        <f t="shared" ca="1" si="8"/>
        <v>2913634.9170817262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2913634.9170817262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2913634.9170817262</v>
      </c>
      <c r="K43" s="37">
        <f t="shared" ca="1" si="20"/>
        <v>233090.7933665381</v>
      </c>
      <c r="L43" s="37">
        <f t="shared" ca="1" si="21"/>
        <v>3146725.7104482641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202335.75813067541</v>
      </c>
      <c r="O43" s="37">
        <f t="shared" si="6"/>
        <v>190029.27007802069</v>
      </c>
      <c r="P43" s="37">
        <f t="shared" ca="1" si="7"/>
        <v>202335.75813067541</v>
      </c>
      <c r="Q43" s="37">
        <f t="shared" ca="1" si="8"/>
        <v>2944389.952317589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2944389.952317589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2944389.952317589</v>
      </c>
      <c r="K44" s="37">
        <f t="shared" ca="1" si="20"/>
        <v>159585.93541561332</v>
      </c>
      <c r="L44" s="37">
        <f t="shared" ca="1" si="21"/>
        <v>3103975.8877332024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214918.97462172183</v>
      </c>
      <c r="O44" s="37">
        <f t="shared" si="6"/>
        <v>194780.00182997121</v>
      </c>
      <c r="P44" s="37">
        <f t="shared" ca="1" si="7"/>
        <v>214918.97462172183</v>
      </c>
      <c r="Q44" s="37">
        <f t="shared" ca="1" si="8"/>
        <v>2889056.9131114804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2889056.9131114804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2889056.9131114804</v>
      </c>
      <c r="K45" s="37">
        <f t="shared" ca="1" si="20"/>
        <v>228524.4018271181</v>
      </c>
      <c r="L45" s="37">
        <f t="shared" ca="1" si="21"/>
        <v>3117581.3149385983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223957.90024120003</v>
      </c>
      <c r="O45" s="37">
        <f t="shared" si="6"/>
        <v>199649.50187572048</v>
      </c>
      <c r="P45" s="37">
        <f t="shared" ca="1" si="7"/>
        <v>223957.90024120003</v>
      </c>
      <c r="Q45" s="37">
        <f t="shared" ca="1" si="8"/>
        <v>2893623.4146973984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2893623.4146973984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2893623.4146973984</v>
      </c>
      <c r="K46" s="37">
        <f t="shared" ca="1" si="20"/>
        <v>109089.60273409191</v>
      </c>
      <c r="L46" s="37">
        <f t="shared" ca="1" si="21"/>
        <v>3002713.0174314901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237182.24710634415</v>
      </c>
      <c r="O46" s="37">
        <f t="shared" si="6"/>
        <v>204640.73942261352</v>
      </c>
      <c r="P46" s="37">
        <f t="shared" ca="1" si="7"/>
        <v>237182.24710634415</v>
      </c>
      <c r="Q46" s="37">
        <f t="shared" ca="1" si="8"/>
        <v>2765530.7703251461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2765530.7703251461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2765530.7703251461</v>
      </c>
      <c r="K47" s="37">
        <f t="shared" ca="1" si="20"/>
        <v>254152.27779288092</v>
      </c>
      <c r="L47" s="37">
        <f t="shared" ca="1" si="21"/>
        <v>3019683.0481180269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3019683.0481180269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3019683.0481180269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3019683.0481180269</v>
      </c>
      <c r="K48" s="37">
        <f t="shared" ca="1" si="20"/>
        <v>101763.31872157751</v>
      </c>
      <c r="L48" s="37">
        <f t="shared" ca="1" si="21"/>
        <v>3121446.3668396045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3121446.3668396045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3121446.3668396045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3121446.3668396045</v>
      </c>
      <c r="K49" s="37">
        <f t="shared" ca="1" si="20"/>
        <v>140465.08650778219</v>
      </c>
      <c r="L49" s="37">
        <f t="shared" ca="1" si="21"/>
        <v>3261911.4533473868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3261911.4533473868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3261911.4533473868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3261911.4533473868</v>
      </c>
      <c r="K50" s="37">
        <f t="shared" ca="1" si="20"/>
        <v>358810.25986821257</v>
      </c>
      <c r="L50" s="37">
        <f t="shared" ca="1" si="21"/>
        <v>3620721.7132155993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3620721.7132155993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3620721.7132155993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3620721.7132155993</v>
      </c>
      <c r="K51" s="37">
        <f t="shared" ca="1" si="20"/>
        <v>316813.14990636491</v>
      </c>
      <c r="L51" s="37">
        <f t="shared" ca="1" si="21"/>
        <v>3937534.863121964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3937534.863121964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3937534.863121964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3937534.863121964</v>
      </c>
      <c r="K52" s="37">
        <f t="shared" ca="1" si="20"/>
        <v>-183882.87810779572</v>
      </c>
      <c r="L52" s="37">
        <f t="shared" ca="1" si="21"/>
        <v>3753651.9850141685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3753651.9850141685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3753651.9850141685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3753651.9850141685</v>
      </c>
      <c r="K53" s="37">
        <f t="shared" ca="1" si="20"/>
        <v>-265758.56053900311</v>
      </c>
      <c r="L53" s="37">
        <f t="shared" ca="1" si="21"/>
        <v>3487893.4244751655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3487893.4244751655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3487893.4244751655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3487893.4244751655</v>
      </c>
      <c r="K54" s="37">
        <f t="shared" ca="1" si="20"/>
        <v>-470168.03361925232</v>
      </c>
      <c r="L54" s="37">
        <f t="shared" ca="1" si="21"/>
        <v>3017725.3908559131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3017725.3908559131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3017725.3908559131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23" priority="1" operator="lessThan">
      <formula>0</formula>
    </cfRule>
  </conditionalFormatting>
  <dataValidations count="2">
    <dataValidation type="list" allowBlank="1" showInputMessage="1" showErrorMessage="1" sqref="E2" xr:uid="{7D0DB004-9227-7F4A-A8A2-4C98D1E55FE1}">
      <formula1>"Qualified, Non-Qualified"</formula1>
    </dataValidation>
    <dataValidation type="list" allowBlank="1" showInputMessage="1" showErrorMessage="1" sqref="E5 H2" xr:uid="{974F841F-5486-9645-802C-FE05D9DA6F10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CA190B1-146D-9E4E-8EC9-7264B729B79D}">
          <x14:formula1>
            <xm:f>Scenarios!A3:A100</xm:f>
          </x14:formula1>
          <xm:sqref>A14</xm:sqref>
        </x14:dataValidation>
        <x14:dataValidation type="list" allowBlank="1" showInputMessage="1" showErrorMessage="1" xr:uid="{C076686B-47DB-D242-8B2B-8B11F2FE2674}">
          <x14:formula1>
            <xm:f>Tables!$B$20:$B$36</xm:f>
          </x14:formula1>
          <xm:sqref>E3:E4</xm:sqref>
        </x14:dataValidation>
      </x14:dataValidation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66421-F7D1-384D-B313-3AE9A75CBD15}">
  <sheetPr codeName="Sheet48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Monthly</v>
      </c>
      <c r="J2" s="129" t="s">
        <v>70</v>
      </c>
      <c r="K2" s="57">
        <f>Tables!B3</f>
        <v>22500</v>
      </c>
      <c r="M2" s="130" t="s">
        <v>55</v>
      </c>
      <c r="N2" s="35" t="str">
        <f>E3</f>
        <v>Other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Other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Monthly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192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Other with Monthly / Monthly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12000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99975999</v>
      </c>
      <c r="W17" s="37">
        <f>MIN(R17,T17)</f>
        <v>24000</v>
      </c>
      <c r="X17" s="37">
        <f ca="1">MIN(U17,R17-W17)</f>
        <v>0</v>
      </c>
      <c r="Y17" s="37">
        <f>MIN(S17,V17)</f>
        <v>12000</v>
      </c>
      <c r="Z17" s="37">
        <f ca="1">W17+X17+Y17</f>
        <v>36000</v>
      </c>
      <c r="AA17" s="111">
        <f ca="1">Q17+Z17</f>
        <v>2218400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2218400</v>
      </c>
      <c r="K18" s="37">
        <f ca="1">J18*E18</f>
        <v>106261.36</v>
      </c>
      <c r="L18" s="37">
        <f ca="1">J18+K18</f>
        <v>2324661.36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2324661.36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12000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102475998.97499999</v>
      </c>
      <c r="W18" s="37">
        <f t="shared" ref="W18:W54" si="14">MIN(R18,T18)</f>
        <v>24000</v>
      </c>
      <c r="X18" s="37">
        <f t="shared" ref="X18:X54" ca="1" si="15">MIN(U18,R18-W18)</f>
        <v>0</v>
      </c>
      <c r="Y18" s="37">
        <f t="shared" ref="Y18:Y54" si="16">MIN(S18,V18)</f>
        <v>12000</v>
      </c>
      <c r="Z18" s="37">
        <f t="shared" ref="Z18:Z54" ca="1" si="17">W18+X18+Y18</f>
        <v>36000</v>
      </c>
      <c r="AA18" s="111">
        <f t="shared" ref="AA18:AA54" ca="1" si="18">Q18+W18+X18+Y18</f>
        <v>2360661.36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2360661.36</v>
      </c>
      <c r="K19" s="37">
        <f ca="1">J19*E19</f>
        <v>50282.086967999996</v>
      </c>
      <c r="L19" s="37">
        <f ca="1">J19+K19</f>
        <v>2410943.4469679999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2410943.4469679999</v>
      </c>
      <c r="R19" s="37">
        <f t="shared" si="9"/>
        <v>24000</v>
      </c>
      <c r="S19" s="37">
        <f t="shared" si="10"/>
        <v>12000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105038498.94937499</v>
      </c>
      <c r="W19" s="37">
        <f t="shared" si="14"/>
        <v>24000</v>
      </c>
      <c r="X19" s="37">
        <f t="shared" ca="1" si="15"/>
        <v>0</v>
      </c>
      <c r="Y19" s="37">
        <f t="shared" si="16"/>
        <v>12000</v>
      </c>
      <c r="Z19" s="37">
        <f t="shared" ca="1" si="17"/>
        <v>36000</v>
      </c>
      <c r="AA19" s="111">
        <f t="shared" ca="1" si="18"/>
        <v>2446943.4469679999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2446943.4469679999</v>
      </c>
      <c r="K20" s="37">
        <f ca="1">J20*E20</f>
        <v>269163.77916648</v>
      </c>
      <c r="L20" s="37">
        <f ca="1">J20+K20</f>
        <v>2716107.22613448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2716107.22613448</v>
      </c>
      <c r="R20" s="37">
        <f t="shared" si="9"/>
        <v>24000</v>
      </c>
      <c r="S20" s="37">
        <f t="shared" si="10"/>
        <v>12000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107665061.42310937</v>
      </c>
      <c r="W20" s="37">
        <f t="shared" si="14"/>
        <v>24000</v>
      </c>
      <c r="X20" s="37">
        <f t="shared" ca="1" si="15"/>
        <v>0</v>
      </c>
      <c r="Y20" s="37">
        <f t="shared" si="16"/>
        <v>12000</v>
      </c>
      <c r="Z20" s="37">
        <f t="shared" ca="1" si="17"/>
        <v>36000</v>
      </c>
      <c r="AA20" s="111">
        <f t="shared" ca="1" si="18"/>
        <v>2752107.22613448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2752107.22613448</v>
      </c>
      <c r="K21" s="37">
        <f ca="1">J21*E21</f>
        <v>220718.99953598526</v>
      </c>
      <c r="L21" s="37">
        <f ca="1">J21+K21</f>
        <v>2972826.2256704653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2862444.9366079653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2862444.9366079653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2862444.9366079653</v>
      </c>
      <c r="K22" s="37">
        <f t="shared" ref="K22:K54" ca="1" si="20">J22*E22</f>
        <v>234147.99581453155</v>
      </c>
      <c r="L22" s="37">
        <f t="shared" ref="L22:L54" ca="1" si="21">J22+K22</f>
        <v>3096592.9324224968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2983452.1111334343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2983452.1111334343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2983452.1111334343</v>
      </c>
      <c r="K23" s="37">
        <f t="shared" ca="1" si="20"/>
        <v>300731.97280225018</v>
      </c>
      <c r="L23" s="37">
        <f t="shared" ca="1" si="21"/>
        <v>3284184.0839356845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3168214.7421143954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3168214.7421143954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3168214.7421143954</v>
      </c>
      <c r="K24" s="37">
        <f t="shared" ca="1" si="20"/>
        <v>-155876.16531202826</v>
      </c>
      <c r="L24" s="37">
        <f t="shared" ca="1" si="21"/>
        <v>3012338.5768023673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2893470.0014355462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2893470.0014355462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2893470.0014355462</v>
      </c>
      <c r="K25" s="37">
        <f t="shared" ca="1" si="20"/>
        <v>35589.681017657218</v>
      </c>
      <c r="L25" s="37">
        <f t="shared" ca="1" si="21"/>
        <v>2929059.6824532035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2807219.3927022116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2807219.3927022116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2807219.3927022116</v>
      </c>
      <c r="K26" s="37">
        <f t="shared" ca="1" si="20"/>
        <v>179942.76307221179</v>
      </c>
      <c r="L26" s="37">
        <f t="shared" ca="1" si="21"/>
        <v>2987162.1557744234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2862275.8587796567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2862275.8587796567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2862275.8587796567</v>
      </c>
      <c r="K27" s="37">
        <f t="shared" ca="1" si="20"/>
        <v>306549.74447530124</v>
      </c>
      <c r="L27" s="37">
        <f t="shared" ca="1" si="21"/>
        <v>3168825.6032549581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3040817.1488353224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3040817.1488353224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3040817.1488353224</v>
      </c>
      <c r="K28" s="37">
        <f t="shared" ca="1" si="20"/>
        <v>197957.1963891795</v>
      </c>
      <c r="L28" s="37">
        <f t="shared" ca="1" si="21"/>
        <v>3238774.345224502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3107565.6794443754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3107565.6794443754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3107565.6794443754</v>
      </c>
      <c r="K29" s="37">
        <f t="shared" ca="1" si="20"/>
        <v>248605.25435555005</v>
      </c>
      <c r="L29" s="37">
        <f t="shared" ca="1" si="21"/>
        <v>3356170.9337999253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3221682.0513752955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3221682.0513752955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3221682.0513752955</v>
      </c>
      <c r="K30" s="37">
        <f t="shared" ca="1" si="20"/>
        <v>100194.31179777169</v>
      </c>
      <c r="L30" s="37">
        <f t="shared" ca="1" si="21"/>
        <v>3321876.3631730671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3184025.2586878217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3184025.2586878217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3184025.2586878217</v>
      </c>
      <c r="K31" s="37">
        <f t="shared" ca="1" si="20"/>
        <v>179260.62206412436</v>
      </c>
      <c r="L31" s="37">
        <f t="shared" ca="1" si="21"/>
        <v>3363285.880751946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129431.92108487079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3221988.4986545695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3221988.4986545695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3221988.4986545695</v>
      </c>
      <c r="K32" s="37">
        <f t="shared" ca="1" si="20"/>
        <v>87638.087163404285</v>
      </c>
      <c r="L32" s="37">
        <f t="shared" ca="1" si="21"/>
        <v>3309626.5858179736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135948.88179977087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3164796.7691681627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3164796.7691681627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3164796.7691681627</v>
      </c>
      <c r="K33" s="37">
        <f t="shared" ca="1" si="20"/>
        <v>521558.5075589132</v>
      </c>
      <c r="L33" s="37">
        <f t="shared" ca="1" si="21"/>
        <v>3686355.2767270757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138200.73227808572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3537904.7146610194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3537904.7146610194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3537904.7146610194</v>
      </c>
      <c r="K34" s="37">
        <f t="shared" ca="1" si="20"/>
        <v>-238808.56823961882</v>
      </c>
      <c r="L34" s="37">
        <f t="shared" ca="1" si="21"/>
        <v>3299096.1464214004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160813.85066640997</v>
      </c>
      <c r="O34" s="37">
        <f t="shared" si="6"/>
        <v>152161.82611770771</v>
      </c>
      <c r="P34" s="37">
        <f t="shared" ca="1" si="7"/>
        <v>160813.85066640997</v>
      </c>
      <c r="Q34" s="37">
        <f t="shared" ca="1" si="8"/>
        <v>3138282.2957549905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3138282.2957549905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3138282.2957549905</v>
      </c>
      <c r="K35" s="37">
        <f t="shared" ca="1" si="20"/>
        <v>416763.88887626276</v>
      </c>
      <c r="L35" s="37">
        <f t="shared" ca="1" si="21"/>
        <v>3555046.1846312531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148733.75809265356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3399080.3128606025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3399080.3128606025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3399080.3128606025</v>
      </c>
      <c r="K36" s="37">
        <f t="shared" ca="1" si="20"/>
        <v>155677.8783290156</v>
      </c>
      <c r="L36" s="37">
        <f t="shared" ca="1" si="21"/>
        <v>3554758.1911896183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168271.3026168615</v>
      </c>
      <c r="O36" s="37">
        <f t="shared" si="6"/>
        <v>159865.01856491665</v>
      </c>
      <c r="P36" s="37">
        <f t="shared" ca="1" si="7"/>
        <v>168271.3026168615</v>
      </c>
      <c r="Q36" s="37">
        <f t="shared" ca="1" si="8"/>
        <v>3386486.8885727567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3386486.8885727567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3386486.8885727567</v>
      </c>
      <c r="K37" s="37">
        <f t="shared" ca="1" si="20"/>
        <v>306138.41472697718</v>
      </c>
      <c r="L37" s="37">
        <f t="shared" ca="1" si="21"/>
        <v>3692625.3032997339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174561.179823338</v>
      </c>
      <c r="O37" s="37">
        <f t="shared" si="6"/>
        <v>163861.64402903954</v>
      </c>
      <c r="P37" s="37">
        <f t="shared" ca="1" si="7"/>
        <v>174561.179823338</v>
      </c>
      <c r="Q37" s="37">
        <f t="shared" ca="1" si="8"/>
        <v>3518064.1234763958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3518064.1234763958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3518064.1234763958</v>
      </c>
      <c r="K38" s="37">
        <f t="shared" ca="1" si="20"/>
        <v>238524.74757169964</v>
      </c>
      <c r="L38" s="37">
        <f t="shared" ca="1" si="21"/>
        <v>3756588.8710480956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190165.6282960214</v>
      </c>
      <c r="O38" s="37">
        <f t="shared" si="6"/>
        <v>167958.18512976554</v>
      </c>
      <c r="P38" s="37">
        <f t="shared" ca="1" si="7"/>
        <v>190165.6282960214</v>
      </c>
      <c r="Q38" s="37">
        <f t="shared" ca="1" si="8"/>
        <v>3566423.2427520743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3566423.2427520743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3566423.2427520743</v>
      </c>
      <c r="K39" s="37">
        <f t="shared" ca="1" si="20"/>
        <v>190090.35883868556</v>
      </c>
      <c r="L39" s="37">
        <f t="shared" ca="1" si="21"/>
        <v>3756513.6015907601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201492.83857356352</v>
      </c>
      <c r="O39" s="37">
        <f t="shared" si="6"/>
        <v>172157.13975800967</v>
      </c>
      <c r="P39" s="37">
        <f t="shared" ca="1" si="7"/>
        <v>201492.83857356352</v>
      </c>
      <c r="Q39" s="37">
        <f t="shared" ca="1" si="8"/>
        <v>3555020.7630171967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3555020.7630171967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3555020.7630171967</v>
      </c>
      <c r="K40" s="37">
        <f t="shared" ca="1" si="20"/>
        <v>263782.54061587597</v>
      </c>
      <c r="L40" s="37">
        <f t="shared" ca="1" si="21"/>
        <v>3818803.3036330724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211608.37875102361</v>
      </c>
      <c r="O40" s="37">
        <f t="shared" si="6"/>
        <v>176461.06825195992</v>
      </c>
      <c r="P40" s="37">
        <f t="shared" ca="1" si="7"/>
        <v>211608.37875102361</v>
      </c>
      <c r="Q40" s="37">
        <f t="shared" ca="1" si="8"/>
        <v>3607194.9248820487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3607194.9248820487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3607194.9248820487</v>
      </c>
      <c r="K41" s="37">
        <f t="shared" ca="1" si="20"/>
        <v>234467.67011733318</v>
      </c>
      <c r="L41" s="37">
        <f t="shared" ca="1" si="21"/>
        <v>3841662.5949993818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225449.68280512805</v>
      </c>
      <c r="O41" s="37">
        <f t="shared" si="6"/>
        <v>180872.59495825888</v>
      </c>
      <c r="P41" s="37">
        <f t="shared" ca="1" si="7"/>
        <v>225449.68280512805</v>
      </c>
      <c r="Q41" s="37">
        <f t="shared" ca="1" si="8"/>
        <v>3616212.9121942539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3616212.9121942539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3616212.9121942539</v>
      </c>
      <c r="K42" s="37">
        <f t="shared" ca="1" si="20"/>
        <v>-126567.45192679889</v>
      </c>
      <c r="L42" s="37">
        <f t="shared" ca="1" si="21"/>
        <v>3489645.4602674549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237908.74422330619</v>
      </c>
      <c r="O42" s="37">
        <f t="shared" si="6"/>
        <v>185394.40983221534</v>
      </c>
      <c r="P42" s="37">
        <f t="shared" ca="1" si="7"/>
        <v>237908.74422330619</v>
      </c>
      <c r="Q42" s="37">
        <f t="shared" ca="1" si="8"/>
        <v>3251736.7160441484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3251736.7160441484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3251736.7160441484</v>
      </c>
      <c r="K43" s="37">
        <f t="shared" ca="1" si="20"/>
        <v>260138.93728353188</v>
      </c>
      <c r="L43" s="37">
        <f t="shared" ca="1" si="21"/>
        <v>3511875.6533276802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225815.04972528809</v>
      </c>
      <c r="O43" s="37">
        <f t="shared" si="6"/>
        <v>190029.27007802069</v>
      </c>
      <c r="P43" s="37">
        <f t="shared" ca="1" si="7"/>
        <v>225815.04972528809</v>
      </c>
      <c r="Q43" s="37">
        <f t="shared" ca="1" si="8"/>
        <v>3286060.6036023921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3286060.6036023921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3286060.6036023921</v>
      </c>
      <c r="K44" s="37">
        <f t="shared" ca="1" si="20"/>
        <v>178104.48471524965</v>
      </c>
      <c r="L44" s="37">
        <f t="shared" ca="1" si="21"/>
        <v>3464165.088317642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239858.43821915271</v>
      </c>
      <c r="O44" s="37">
        <f t="shared" si="6"/>
        <v>194780.00182997121</v>
      </c>
      <c r="P44" s="37">
        <f t="shared" ca="1" si="7"/>
        <v>239858.43821915271</v>
      </c>
      <c r="Q44" s="37">
        <f t="shared" ca="1" si="8"/>
        <v>3224306.6500984891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3224306.6500984891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3224306.6500984891</v>
      </c>
      <c r="K45" s="37">
        <f t="shared" ca="1" si="20"/>
        <v>255042.6560227905</v>
      </c>
      <c r="L45" s="37">
        <f t="shared" ca="1" si="21"/>
        <v>3479349.3061212795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249946.2519456193</v>
      </c>
      <c r="O45" s="37">
        <f t="shared" si="6"/>
        <v>199649.50187572048</v>
      </c>
      <c r="P45" s="37">
        <f t="shared" ca="1" si="7"/>
        <v>249946.2519456193</v>
      </c>
      <c r="Q45" s="37">
        <f t="shared" ca="1" si="8"/>
        <v>3229403.05417566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3229403.05417566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3229403.05417566</v>
      </c>
      <c r="K46" s="37">
        <f t="shared" ca="1" si="20"/>
        <v>121748.49514242237</v>
      </c>
      <c r="L46" s="37">
        <f t="shared" ca="1" si="21"/>
        <v>3351151.5493180822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264705.16837505414</v>
      </c>
      <c r="O46" s="37">
        <f t="shared" si="6"/>
        <v>204640.73942261352</v>
      </c>
      <c r="P46" s="37">
        <f t="shared" ca="1" si="7"/>
        <v>264705.16837505414</v>
      </c>
      <c r="Q46" s="37">
        <f t="shared" ca="1" si="8"/>
        <v>3086446.3809430283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3086446.3809430283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3086446.3809430283</v>
      </c>
      <c r="K47" s="37">
        <f t="shared" ca="1" si="20"/>
        <v>283644.42240866431</v>
      </c>
      <c r="L47" s="37">
        <f t="shared" ca="1" si="21"/>
        <v>3370090.8033516924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3370090.8033516924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3370090.8033516924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3370090.8033516924</v>
      </c>
      <c r="K48" s="37">
        <f t="shared" ca="1" si="20"/>
        <v>113572.06007295204</v>
      </c>
      <c r="L48" s="37">
        <f t="shared" ca="1" si="21"/>
        <v>3483662.8634246443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3483662.8634246443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3483662.8634246443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3483662.8634246443</v>
      </c>
      <c r="K49" s="37">
        <f t="shared" ca="1" si="20"/>
        <v>156764.82885410899</v>
      </c>
      <c r="L49" s="37">
        <f t="shared" ca="1" si="21"/>
        <v>3640427.6922787535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3640427.6922787535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3640427.6922787535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3640427.6922787535</v>
      </c>
      <c r="K50" s="37">
        <f t="shared" ca="1" si="20"/>
        <v>400447.04615066288</v>
      </c>
      <c r="L50" s="37">
        <f t="shared" ca="1" si="21"/>
        <v>4040874.7384294164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4040874.7384294164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4040874.7384294164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4040874.7384294164</v>
      </c>
      <c r="K51" s="37">
        <f t="shared" ca="1" si="20"/>
        <v>353576.53961257392</v>
      </c>
      <c r="L51" s="37">
        <f t="shared" ca="1" si="21"/>
        <v>4394451.2780419905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4394451.2780419905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4394451.2780419905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4394451.2780419905</v>
      </c>
      <c r="K52" s="37">
        <f t="shared" ca="1" si="20"/>
        <v>-205220.87468456096</v>
      </c>
      <c r="L52" s="37">
        <f t="shared" ca="1" si="21"/>
        <v>4189230.4033574294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4189230.4033574294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4189230.4033574294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4189230.4033574294</v>
      </c>
      <c r="K53" s="37">
        <f t="shared" ca="1" si="20"/>
        <v>-296597.51255770604</v>
      </c>
      <c r="L53" s="37">
        <f t="shared" ca="1" si="21"/>
        <v>3892632.8907997236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3892632.8907997236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3892632.8907997236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3892632.8907997236</v>
      </c>
      <c r="K54" s="37">
        <f t="shared" ca="1" si="20"/>
        <v>-524726.91367980279</v>
      </c>
      <c r="L54" s="37">
        <f t="shared" ca="1" si="21"/>
        <v>3367905.9771199208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3367905.9771199208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3367905.9771199208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22" priority="1" operator="lessThan">
      <formula>0</formula>
    </cfRule>
  </conditionalFormatting>
  <dataValidations count="2">
    <dataValidation type="list" allowBlank="1" showInputMessage="1" showErrorMessage="1" sqref="E2" xr:uid="{2F35143D-74AA-214C-8803-4AB9F28B4823}">
      <formula1>"Qualified, Non-Qualified"</formula1>
    </dataValidation>
    <dataValidation type="list" allowBlank="1" showInputMessage="1" showErrorMessage="1" sqref="E5 H2" xr:uid="{503A91A0-0DCA-EB42-8ED9-7648E5E63502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C10EB8-0DE3-AF4C-B783-B88506FFB863}">
          <x14:formula1>
            <xm:f>Scenarios!A3:A100</xm:f>
          </x14:formula1>
          <xm:sqref>A14</xm:sqref>
        </x14:dataValidation>
        <x14:dataValidation type="list" allowBlank="1" showInputMessage="1" showErrorMessage="1" xr:uid="{54240B68-1E4E-B64A-9ABD-857591636F5B}">
          <x14:formula1>
            <xm:f>Tables!$B$20:$B$36</xm:f>
          </x14:formula1>
          <xm:sqref>E3:E4</xm:sqref>
        </x14:dataValidation>
      </x14:dataValidation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F26A7-35A8-E248-BA1C-A6FFB88AB1ED}">
  <sheetPr codeName="Sheet49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Other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Other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30000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25000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193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Other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30000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99974999</v>
      </c>
      <c r="W17" s="37">
        <f>MIN(R17,T17)</f>
        <v>25000</v>
      </c>
      <c r="X17" s="37">
        <f ca="1">MIN(U17,R17-W17)</f>
        <v>0</v>
      </c>
      <c r="Y17" s="37">
        <f>MIN(S17,V17)</f>
        <v>30000</v>
      </c>
      <c r="Z17" s="37">
        <f ca="1">W17+X17+Y17</f>
        <v>55000</v>
      </c>
      <c r="AA17" s="111">
        <f ca="1">Q17+Z17</f>
        <v>2237400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2237400</v>
      </c>
      <c r="K18" s="37">
        <f ca="1">J18*E18</f>
        <v>107171.45999999999</v>
      </c>
      <c r="L18" s="37">
        <f ca="1">J18+K18</f>
        <v>2344571.46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2344571.46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30000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102474998.97499999</v>
      </c>
      <c r="W18" s="37">
        <f t="shared" ref="W18:W54" si="14">MIN(R18,T18)</f>
        <v>25000</v>
      </c>
      <c r="X18" s="37">
        <f t="shared" ref="X18:X54" ca="1" si="15">MIN(U18,R18-W18)</f>
        <v>0</v>
      </c>
      <c r="Y18" s="37">
        <f t="shared" ref="Y18:Y54" si="16">MIN(S18,V18)</f>
        <v>30000</v>
      </c>
      <c r="Z18" s="37">
        <f t="shared" ref="Z18:Z54" ca="1" si="17">W18+X18+Y18</f>
        <v>55000</v>
      </c>
      <c r="AA18" s="111">
        <f t="shared" ref="AA18:AA54" ca="1" si="18">Q18+W18+X18+Y18</f>
        <v>2399571.46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2399571.46</v>
      </c>
      <c r="K19" s="37">
        <f ca="1">J19*E19</f>
        <v>51110.872098</v>
      </c>
      <c r="L19" s="37">
        <f ca="1">J19+K19</f>
        <v>2450682.3320979998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2450682.3320979998</v>
      </c>
      <c r="R19" s="37">
        <f t="shared" si="9"/>
        <v>25000</v>
      </c>
      <c r="S19" s="37">
        <f t="shared" si="10"/>
        <v>30000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105037498.94937499</v>
      </c>
      <c r="W19" s="37">
        <f t="shared" si="14"/>
        <v>25000</v>
      </c>
      <c r="X19" s="37">
        <f t="shared" ca="1" si="15"/>
        <v>0</v>
      </c>
      <c r="Y19" s="37">
        <f t="shared" si="16"/>
        <v>30000</v>
      </c>
      <c r="Z19" s="37">
        <f t="shared" ca="1" si="17"/>
        <v>55000</v>
      </c>
      <c r="AA19" s="111">
        <f t="shared" ca="1" si="18"/>
        <v>2505682.3320979998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2505682.3320979998</v>
      </c>
      <c r="K20" s="37">
        <f ca="1">J20*E20</f>
        <v>275625.05653077998</v>
      </c>
      <c r="L20" s="37">
        <f ca="1">J20+K20</f>
        <v>2781307.3886287799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2781307.3886287799</v>
      </c>
      <c r="R20" s="37">
        <f t="shared" si="9"/>
        <v>25000</v>
      </c>
      <c r="S20" s="37">
        <f t="shared" si="10"/>
        <v>30000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107664061.42310937</v>
      </c>
      <c r="W20" s="37">
        <f t="shared" si="14"/>
        <v>25000</v>
      </c>
      <c r="X20" s="37">
        <f t="shared" ca="1" si="15"/>
        <v>0</v>
      </c>
      <c r="Y20" s="37">
        <f t="shared" si="16"/>
        <v>30000</v>
      </c>
      <c r="Z20" s="37">
        <f t="shared" ca="1" si="17"/>
        <v>55000</v>
      </c>
      <c r="AA20" s="111">
        <f t="shared" ca="1" si="18"/>
        <v>2836307.3886287799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2836307.3886287799</v>
      </c>
      <c r="K21" s="37">
        <f ca="1">J21*E21</f>
        <v>227471.85256802812</v>
      </c>
      <c r="L21" s="37">
        <f ca="1">J21+K21</f>
        <v>3063779.2411968079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2953397.9521343079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2953397.9521343079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2953397.9521343079</v>
      </c>
      <c r="K22" s="37">
        <f t="shared" ref="K22:K54" ca="1" si="20">J22*E22</f>
        <v>241587.95248458639</v>
      </c>
      <c r="L22" s="37">
        <f t="shared" ref="L22:L54" ca="1" si="21">J22+K22</f>
        <v>3194985.9046188942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3081845.0833298317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3081845.0833298317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3081845.0833298317</v>
      </c>
      <c r="K23" s="37">
        <f t="shared" ca="1" si="20"/>
        <v>310649.98439964704</v>
      </c>
      <c r="L23" s="37">
        <f t="shared" ca="1" si="21"/>
        <v>3392495.0677294787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3276525.7259081895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3276525.7259081895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3276525.7259081895</v>
      </c>
      <c r="K24" s="37">
        <f t="shared" ca="1" si="20"/>
        <v>-161205.06571468292</v>
      </c>
      <c r="L24" s="37">
        <f t="shared" ca="1" si="21"/>
        <v>3115320.6601935066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2996452.0848266855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2996452.0848266855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2996452.0848266855</v>
      </c>
      <c r="K25" s="37">
        <f t="shared" ca="1" si="20"/>
        <v>36856.360643368229</v>
      </c>
      <c r="L25" s="37">
        <f t="shared" ca="1" si="21"/>
        <v>3033308.4454700537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2911468.1557190618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2911468.1557190618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2911468.1557190618</v>
      </c>
      <c r="K26" s="37">
        <f t="shared" ca="1" si="20"/>
        <v>186625.10878159187</v>
      </c>
      <c r="L26" s="37">
        <f t="shared" ca="1" si="21"/>
        <v>3098093.2645006538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2973206.9675058872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2973206.9675058872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2973206.9675058872</v>
      </c>
      <c r="K27" s="37">
        <f t="shared" ca="1" si="20"/>
        <v>318430.4662198805</v>
      </c>
      <c r="L27" s="37">
        <f t="shared" ca="1" si="21"/>
        <v>3291637.4337257678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3163628.9793061321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3163628.9793061321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3163628.9793061321</v>
      </c>
      <c r="K28" s="37">
        <f t="shared" ca="1" si="20"/>
        <v>205952.24655282922</v>
      </c>
      <c r="L28" s="37">
        <f t="shared" ca="1" si="21"/>
        <v>3369581.2258589612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3238372.5600788346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3238372.5600788346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3238372.5600788346</v>
      </c>
      <c r="K29" s="37">
        <f t="shared" ca="1" si="20"/>
        <v>259069.80480630678</v>
      </c>
      <c r="L29" s="37">
        <f t="shared" ca="1" si="21"/>
        <v>3497442.3648851416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3362953.4824605118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3362953.4824605118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3362953.4824605118</v>
      </c>
      <c r="K30" s="37">
        <f t="shared" ca="1" si="20"/>
        <v>104587.85330452192</v>
      </c>
      <c r="L30" s="37">
        <f t="shared" ca="1" si="21"/>
        <v>3467541.335765034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3329690.2312797885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3329690.2312797885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3329690.2312797885</v>
      </c>
      <c r="K31" s="37">
        <f t="shared" ca="1" si="20"/>
        <v>187461.56002105211</v>
      </c>
      <c r="L31" s="37">
        <f t="shared" ca="1" si="21"/>
        <v>3517151.7913008407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135353.26143413773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3375854.4092034642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3375854.4092034642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3375854.4092034642</v>
      </c>
      <c r="K32" s="37">
        <f t="shared" ca="1" si="20"/>
        <v>91823.239930334224</v>
      </c>
      <c r="L32" s="37">
        <f t="shared" ca="1" si="21"/>
        <v>3467677.6491337982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142441.11431238244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3322847.8324839873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3322847.8324839873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3322847.8324839873</v>
      </c>
      <c r="K33" s="37">
        <f t="shared" ca="1" si="20"/>
        <v>547605.32279336115</v>
      </c>
      <c r="L33" s="37">
        <f t="shared" ca="1" si="21"/>
        <v>3870453.1552773486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145102.52543598198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3722002.5932112923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3722002.5932112923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3722002.5932112923</v>
      </c>
      <c r="K34" s="37">
        <f t="shared" ca="1" si="20"/>
        <v>-251235.17504176224</v>
      </c>
      <c r="L34" s="37">
        <f t="shared" ca="1" si="21"/>
        <v>3470767.4181695301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169181.93605505873</v>
      </c>
      <c r="O34" s="37">
        <f t="shared" si="6"/>
        <v>152161.82611770771</v>
      </c>
      <c r="P34" s="37">
        <f t="shared" ca="1" si="7"/>
        <v>169181.93605505873</v>
      </c>
      <c r="Q34" s="37">
        <f t="shared" ca="1" si="8"/>
        <v>3301585.4821144715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3301585.4821144715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3301585.4821144715</v>
      </c>
      <c r="K35" s="37">
        <f t="shared" ca="1" si="20"/>
        <v>438450.55202480184</v>
      </c>
      <c r="L35" s="37">
        <f t="shared" ca="1" si="21"/>
        <v>3740036.0341392732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156473.24559784224</v>
      </c>
      <c r="O35" s="37">
        <f t="shared" si="6"/>
        <v>155965.87177065041</v>
      </c>
      <c r="P35" s="37">
        <f t="shared" ca="1" si="7"/>
        <v>156473.24559784224</v>
      </c>
      <c r="Q35" s="37">
        <f t="shared" ca="1" si="8"/>
        <v>3583562.7885414311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3583562.7885414311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3583562.7885414311</v>
      </c>
      <c r="K36" s="37">
        <f t="shared" ca="1" si="20"/>
        <v>164127.17571519755</v>
      </c>
      <c r="L36" s="37">
        <f t="shared" ca="1" si="21"/>
        <v>3747689.9642566284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177404.0984426451</v>
      </c>
      <c r="O36" s="37">
        <f t="shared" si="6"/>
        <v>159865.01856491665</v>
      </c>
      <c r="P36" s="37">
        <f t="shared" ca="1" si="7"/>
        <v>177404.0984426451</v>
      </c>
      <c r="Q36" s="37">
        <f t="shared" ca="1" si="8"/>
        <v>3570285.8658139831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3570285.8658139831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3570285.8658139831</v>
      </c>
      <c r="K37" s="37">
        <f t="shared" ca="1" si="20"/>
        <v>322753.84226958407</v>
      </c>
      <c r="L37" s="37">
        <f t="shared" ca="1" si="21"/>
        <v>3893039.7080835672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184035.3539079373</v>
      </c>
      <c r="O37" s="37">
        <f t="shared" si="6"/>
        <v>163861.64402903954</v>
      </c>
      <c r="P37" s="37">
        <f t="shared" ca="1" si="7"/>
        <v>184035.3539079373</v>
      </c>
      <c r="Q37" s="37">
        <f t="shared" ca="1" si="8"/>
        <v>3709004.35417563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3709004.35417563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3709004.35417563</v>
      </c>
      <c r="K38" s="37">
        <f t="shared" ca="1" si="20"/>
        <v>251470.4952131077</v>
      </c>
      <c r="L38" s="37">
        <f t="shared" ca="1" si="21"/>
        <v>3960474.8493887377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200486.72184733136</v>
      </c>
      <c r="O38" s="37">
        <f t="shared" si="6"/>
        <v>167958.18512976554</v>
      </c>
      <c r="P38" s="37">
        <f t="shared" ca="1" si="7"/>
        <v>200486.72184733136</v>
      </c>
      <c r="Q38" s="37">
        <f t="shared" ca="1" si="8"/>
        <v>3759988.1275414065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3759988.1275414065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3759988.1275414065</v>
      </c>
      <c r="K39" s="37">
        <f t="shared" ca="1" si="20"/>
        <v>200407.36719795698</v>
      </c>
      <c r="L39" s="37">
        <f t="shared" ca="1" si="21"/>
        <v>3960395.4947393634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212428.70777070094</v>
      </c>
      <c r="O39" s="37">
        <f t="shared" si="6"/>
        <v>172157.13975800967</v>
      </c>
      <c r="P39" s="37">
        <f t="shared" ca="1" si="7"/>
        <v>212428.70777070094</v>
      </c>
      <c r="Q39" s="37">
        <f t="shared" ca="1" si="8"/>
        <v>3747966.7869686624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3747966.7869686624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3747966.7869686624</v>
      </c>
      <c r="K40" s="37">
        <f t="shared" ca="1" si="20"/>
        <v>278099.13559307478</v>
      </c>
      <c r="L40" s="37">
        <f t="shared" ca="1" si="21"/>
        <v>4026065.9225617372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223093.26112908704</v>
      </c>
      <c r="O40" s="37">
        <f t="shared" si="6"/>
        <v>176461.06825195992</v>
      </c>
      <c r="P40" s="37">
        <f t="shared" ca="1" si="7"/>
        <v>223093.26112908704</v>
      </c>
      <c r="Q40" s="37">
        <f t="shared" ca="1" si="8"/>
        <v>3802972.6614326504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3802972.6614326504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3802972.6614326504</v>
      </c>
      <c r="K41" s="37">
        <f t="shared" ca="1" si="20"/>
        <v>247193.2229931223</v>
      </c>
      <c r="L41" s="37">
        <f t="shared" ca="1" si="21"/>
        <v>4050165.8844257728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237685.79133954065</v>
      </c>
      <c r="O41" s="37">
        <f t="shared" si="6"/>
        <v>180872.59495825888</v>
      </c>
      <c r="P41" s="37">
        <f t="shared" ca="1" si="7"/>
        <v>237685.79133954065</v>
      </c>
      <c r="Q41" s="37">
        <f t="shared" ca="1" si="8"/>
        <v>3812480.093086232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3812480.093086232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3812480.093086232</v>
      </c>
      <c r="K42" s="37">
        <f t="shared" ca="1" si="20"/>
        <v>-133436.80325801813</v>
      </c>
      <c r="L42" s="37">
        <f t="shared" ca="1" si="21"/>
        <v>3679043.2898282139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250821.05875567318</v>
      </c>
      <c r="O42" s="37">
        <f t="shared" si="6"/>
        <v>185394.40983221534</v>
      </c>
      <c r="P42" s="37">
        <f t="shared" ca="1" si="7"/>
        <v>250821.05875567318</v>
      </c>
      <c r="Q42" s="37">
        <f t="shared" ca="1" si="8"/>
        <v>3428222.2310725409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3428222.2310725409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3428222.2310725409</v>
      </c>
      <c r="K43" s="37">
        <f t="shared" ca="1" si="20"/>
        <v>274257.77848580328</v>
      </c>
      <c r="L43" s="37">
        <f t="shared" ca="1" si="21"/>
        <v>3702480.0095583443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238070.98826892645</v>
      </c>
      <c r="O43" s="37">
        <f t="shared" si="6"/>
        <v>190029.27007802069</v>
      </c>
      <c r="P43" s="37">
        <f t="shared" ca="1" si="7"/>
        <v>238070.98826892645</v>
      </c>
      <c r="Q43" s="37">
        <f t="shared" ca="1" si="8"/>
        <v>3464409.021289418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3464409.021289418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3464409.021289418</v>
      </c>
      <c r="K44" s="37">
        <f t="shared" ca="1" si="20"/>
        <v>187770.96895388645</v>
      </c>
      <c r="L44" s="37">
        <f t="shared" ca="1" si="21"/>
        <v>3652179.9902433045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252876.57089703783</v>
      </c>
      <c r="O44" s="37">
        <f t="shared" si="6"/>
        <v>194780.00182997121</v>
      </c>
      <c r="P44" s="37">
        <f t="shared" ca="1" si="7"/>
        <v>252876.57089703783</v>
      </c>
      <c r="Q44" s="37">
        <f t="shared" ca="1" si="8"/>
        <v>3399303.4193462669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3399303.4193462669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3399303.4193462669</v>
      </c>
      <c r="K45" s="37">
        <f t="shared" ca="1" si="20"/>
        <v>268884.90047028975</v>
      </c>
      <c r="L45" s="37">
        <f t="shared" ca="1" si="21"/>
        <v>3668188.3198165568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263511.89297257882</v>
      </c>
      <c r="O45" s="37">
        <f t="shared" si="6"/>
        <v>199649.50187572048</v>
      </c>
      <c r="P45" s="37">
        <f t="shared" ca="1" si="7"/>
        <v>263511.89297257882</v>
      </c>
      <c r="Q45" s="37">
        <f t="shared" ca="1" si="8"/>
        <v>3404676.426843978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3404676.426843978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3404676.426843978</v>
      </c>
      <c r="K46" s="37">
        <f t="shared" ca="1" si="20"/>
        <v>128356.30129201796</v>
      </c>
      <c r="L46" s="37">
        <f t="shared" ca="1" si="21"/>
        <v>3533032.728135996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279071.83826589986</v>
      </c>
      <c r="O46" s="37">
        <f t="shared" si="6"/>
        <v>204640.73942261352</v>
      </c>
      <c r="P46" s="37">
        <f t="shared" ca="1" si="7"/>
        <v>279071.83826589986</v>
      </c>
      <c r="Q46" s="37">
        <f t="shared" ca="1" si="8"/>
        <v>3253960.889870096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3253960.889870096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3253960.889870096</v>
      </c>
      <c r="K47" s="37">
        <f t="shared" ca="1" si="20"/>
        <v>299039.00577906182</v>
      </c>
      <c r="L47" s="37">
        <f t="shared" ca="1" si="21"/>
        <v>3552999.8956491579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3552999.8956491579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3552999.8956491579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3552999.8956491579</v>
      </c>
      <c r="K48" s="37">
        <f t="shared" ca="1" si="20"/>
        <v>119736.09648337662</v>
      </c>
      <c r="L48" s="37">
        <f t="shared" ca="1" si="21"/>
        <v>3672735.9921325347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3672735.9921325347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3672735.9921325347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3672735.9921325347</v>
      </c>
      <c r="K49" s="37">
        <f t="shared" ca="1" si="20"/>
        <v>165273.11964596406</v>
      </c>
      <c r="L49" s="37">
        <f t="shared" ca="1" si="21"/>
        <v>3838009.1117784986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3838009.1117784986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3838009.1117784986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3838009.1117784986</v>
      </c>
      <c r="K50" s="37">
        <f t="shared" ca="1" si="20"/>
        <v>422181.00229563483</v>
      </c>
      <c r="L50" s="37">
        <f t="shared" ca="1" si="21"/>
        <v>4260190.1140741333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4260190.1140741333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4260190.1140741333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4260190.1140741333</v>
      </c>
      <c r="K51" s="37">
        <f t="shared" ca="1" si="20"/>
        <v>372766.63498148666</v>
      </c>
      <c r="L51" s="37">
        <f t="shared" ca="1" si="21"/>
        <v>4632956.7490556203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4632956.7490556203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4632956.7490556203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4632956.7490556203</v>
      </c>
      <c r="K52" s="37">
        <f t="shared" ca="1" si="20"/>
        <v>-216359.08018089746</v>
      </c>
      <c r="L52" s="37">
        <f t="shared" ca="1" si="21"/>
        <v>4416597.6688747229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4416597.6688747229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4416597.6688747229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4416597.6688747229</v>
      </c>
      <c r="K53" s="37">
        <f t="shared" ca="1" si="20"/>
        <v>-312695.11495633039</v>
      </c>
      <c r="L53" s="37">
        <f t="shared" ca="1" si="21"/>
        <v>4103902.5539183924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4103902.5539183924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4103902.5539183924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4103902.5539183924</v>
      </c>
      <c r="K54" s="37">
        <f t="shared" ca="1" si="20"/>
        <v>-553206.06426819926</v>
      </c>
      <c r="L54" s="37">
        <f t="shared" ca="1" si="21"/>
        <v>3550696.4896501931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3550696.4896501931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3550696.4896501931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21" priority="1" operator="lessThan">
      <formula>0</formula>
    </cfRule>
  </conditionalFormatting>
  <dataValidations count="2">
    <dataValidation type="list" allowBlank="1" showInputMessage="1" showErrorMessage="1" sqref="E2" xr:uid="{C3B449CA-C830-9D4F-B4B9-6C748AE2E455}">
      <formula1>"Qualified, Non-Qualified"</formula1>
    </dataValidation>
    <dataValidation type="list" allowBlank="1" showInputMessage="1" showErrorMessage="1" sqref="E5 H2" xr:uid="{40FF01B7-C3DE-CF44-BF38-D907DB468B28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CAE584-797F-1649-92A3-6E0B00A324C9}">
          <x14:formula1>
            <xm:f>Scenarios!A3:A100</xm:f>
          </x14:formula1>
          <xm:sqref>A14</xm:sqref>
        </x14:dataValidation>
        <x14:dataValidation type="list" allowBlank="1" showInputMessage="1" showErrorMessage="1" xr:uid="{C76D1B7F-F4C9-224F-A193-CC4D6455B54F}">
          <x14:formula1>
            <xm:f>Tables!$B$20:$B$36</xm:f>
          </x14:formula1>
          <xm:sqref>E3:E4</xm:sqref>
        </x14:dataValidation>
      </x14:dataValidation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C2706-177B-5541-9632-102C3A8DC921}">
  <sheetPr codeName="Sheet50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% of Salary</v>
      </c>
      <c r="J2" s="129" t="s">
        <v>70</v>
      </c>
      <c r="K2" s="57">
        <f>Tables!B3</f>
        <v>22500</v>
      </c>
      <c r="M2" s="130" t="s">
        <v>55</v>
      </c>
      <c r="N2" s="35" t="str">
        <f>E3</f>
        <v>Other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Other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0.05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194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Other with % of Salary / % of Salary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99994999</v>
      </c>
      <c r="W17" s="37">
        <f>MIN(R17,T17)</f>
        <v>5000</v>
      </c>
      <c r="X17" s="37">
        <f ca="1">MIN(U17,R17-W17)</f>
        <v>0</v>
      </c>
      <c r="Y17" s="37">
        <f>MIN(S17,V17)</f>
        <v>5000</v>
      </c>
      <c r="Z17" s="37">
        <f ca="1">W17+X17+Y17</f>
        <v>10000</v>
      </c>
      <c r="AA17" s="111">
        <f ca="1">Q17+Z17</f>
        <v>2192400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2192400</v>
      </c>
      <c r="K18" s="37">
        <f ca="1">J18*E18</f>
        <v>105015.95999999999</v>
      </c>
      <c r="L18" s="37">
        <f ca="1">J18+K18</f>
        <v>2297415.96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2297415.96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5100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102494898.97499999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5100</v>
      </c>
      <c r="Z18" s="37">
        <f t="shared" ref="Z18:Z54" ca="1" si="17">W18+X18+Y18</f>
        <v>10200</v>
      </c>
      <c r="AA18" s="111">
        <f t="shared" ref="AA18:AA54" ca="1" si="18">Q18+W18+X18+Y18</f>
        <v>2307615.96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2307615.96</v>
      </c>
      <c r="K19" s="37">
        <f ca="1">J19*E19</f>
        <v>49152.219947999998</v>
      </c>
      <c r="L19" s="37">
        <f ca="1">J19+K19</f>
        <v>2356768.1799479998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2356768.1799479998</v>
      </c>
      <c r="R19" s="37">
        <f t="shared" si="9"/>
        <v>5202</v>
      </c>
      <c r="S19" s="37">
        <f t="shared" si="10"/>
        <v>5202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105057296.94937499</v>
      </c>
      <c r="W19" s="37">
        <f t="shared" si="14"/>
        <v>5202</v>
      </c>
      <c r="X19" s="37">
        <f t="shared" ca="1" si="15"/>
        <v>0</v>
      </c>
      <c r="Y19" s="37">
        <f t="shared" si="16"/>
        <v>5202</v>
      </c>
      <c r="Z19" s="37">
        <f t="shared" ca="1" si="17"/>
        <v>10404</v>
      </c>
      <c r="AA19" s="111">
        <f t="shared" ca="1" si="18"/>
        <v>2367172.1799479998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2367172.1799479998</v>
      </c>
      <c r="K20" s="37">
        <f ca="1">J20*E20</f>
        <v>260388.93979427998</v>
      </c>
      <c r="L20" s="37">
        <f ca="1">J20+K20</f>
        <v>2627561.1197422799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2627561.1197422799</v>
      </c>
      <c r="R20" s="37">
        <f t="shared" si="9"/>
        <v>5306.04</v>
      </c>
      <c r="S20" s="37">
        <f t="shared" si="10"/>
        <v>5306.04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107683755.38310936</v>
      </c>
      <c r="W20" s="37">
        <f t="shared" si="14"/>
        <v>5306.04</v>
      </c>
      <c r="X20" s="37">
        <f t="shared" ca="1" si="15"/>
        <v>0</v>
      </c>
      <c r="Y20" s="37">
        <f t="shared" si="16"/>
        <v>5306.04</v>
      </c>
      <c r="Z20" s="37">
        <f t="shared" ca="1" si="17"/>
        <v>10612.08</v>
      </c>
      <c r="AA20" s="111">
        <f t="shared" ca="1" si="18"/>
        <v>2638173.1997422799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2638173.1997422799</v>
      </c>
      <c r="K21" s="37">
        <f ca="1">J21*E21</f>
        <v>211581.49061933084</v>
      </c>
      <c r="L21" s="37">
        <f ca="1">J21+K21</f>
        <v>2849754.6903616106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2739373.4012991106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2739373.4012991106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2739373.4012991106</v>
      </c>
      <c r="K22" s="37">
        <f t="shared" ref="K22:K54" ca="1" si="20">J22*E22</f>
        <v>224080.74422626724</v>
      </c>
      <c r="L22" s="37">
        <f t="shared" ref="L22:L54" ca="1" si="21">J22+K22</f>
        <v>2963454.1455253777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2850313.3242363152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2850313.3242363152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2850313.3242363152</v>
      </c>
      <c r="K23" s="37">
        <f t="shared" ca="1" si="20"/>
        <v>287311.58308302058</v>
      </c>
      <c r="L23" s="37">
        <f t="shared" ca="1" si="21"/>
        <v>3137624.9073193357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3021655.5654980466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3021655.5654980466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3021655.5654980466</v>
      </c>
      <c r="K24" s="37">
        <f t="shared" ca="1" si="20"/>
        <v>-148665.45382250389</v>
      </c>
      <c r="L24" s="37">
        <f t="shared" ca="1" si="21"/>
        <v>2872990.1116755428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2754121.5363087216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2754121.5363087216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2754121.5363087216</v>
      </c>
      <c r="K25" s="37">
        <f t="shared" ca="1" si="20"/>
        <v>33875.694896597277</v>
      </c>
      <c r="L25" s="37">
        <f t="shared" ca="1" si="21"/>
        <v>2787997.2312053191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2666156.9414543272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2666156.9414543272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2666156.9414543272</v>
      </c>
      <c r="K26" s="37">
        <f t="shared" ca="1" si="20"/>
        <v>170900.65994722239</v>
      </c>
      <c r="L26" s="37">
        <f t="shared" ca="1" si="21"/>
        <v>2837057.6014015498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2712171.3044067831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2712171.3044067831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2712171.3044067831</v>
      </c>
      <c r="K27" s="37">
        <f t="shared" ca="1" si="20"/>
        <v>290473.54670196649</v>
      </c>
      <c r="L27" s="37">
        <f t="shared" ca="1" si="21"/>
        <v>3002644.8511087494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2874636.3966891137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2874636.3966891137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2874636.3966891137</v>
      </c>
      <c r="K28" s="37">
        <f t="shared" ca="1" si="20"/>
        <v>187138.82942446132</v>
      </c>
      <c r="L28" s="37">
        <f t="shared" ca="1" si="21"/>
        <v>3061775.226113575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2930566.5603334485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2930566.5603334485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2930566.5603334485</v>
      </c>
      <c r="K29" s="37">
        <f t="shared" ca="1" si="20"/>
        <v>234445.32482667587</v>
      </c>
      <c r="L29" s="37">
        <f t="shared" ca="1" si="21"/>
        <v>3165011.8851601244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3030523.0027354946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3030523.0027354946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3030523.0027354946</v>
      </c>
      <c r="K30" s="37">
        <f t="shared" ca="1" si="20"/>
        <v>94249.265385073886</v>
      </c>
      <c r="L30" s="37">
        <f t="shared" ca="1" si="21"/>
        <v>3124772.2681205687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2986921.1636353233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2986921.1636353233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2986921.1636353233</v>
      </c>
      <c r="K31" s="37">
        <f t="shared" ca="1" si="20"/>
        <v>168163.66151266871</v>
      </c>
      <c r="L31" s="37">
        <f t="shared" ca="1" si="21"/>
        <v>3155084.825147992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121419.55949737086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3013787.4430506155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3013787.4430506155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3013787.4430506155</v>
      </c>
      <c r="K32" s="37">
        <f t="shared" ca="1" si="20"/>
        <v>81975.018450976742</v>
      </c>
      <c r="L32" s="37">
        <f t="shared" ca="1" si="21"/>
        <v>3095762.4615015923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127164.02713293736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2950932.6448517814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2950932.6448517814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2950932.6448517814</v>
      </c>
      <c r="K33" s="37">
        <f t="shared" ca="1" si="20"/>
        <v>486313.6998715736</v>
      </c>
      <c r="L33" s="37">
        <f t="shared" ca="1" si="21"/>
        <v>3437246.344723355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128861.68754811274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3288795.7826572987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3288795.7826572987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3288795.7826572987</v>
      </c>
      <c r="K34" s="37">
        <f t="shared" ca="1" si="20"/>
        <v>-221993.71532936767</v>
      </c>
      <c r="L34" s="37">
        <f t="shared" ca="1" si="21"/>
        <v>3066802.0673279311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149490.71739351357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2914640.2412102232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2914640.2412102232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2914640.2412102232</v>
      </c>
      <c r="K35" s="37">
        <f t="shared" ca="1" si="20"/>
        <v>387064.22403271764</v>
      </c>
      <c r="L35" s="37">
        <f t="shared" ca="1" si="21"/>
        <v>3301704.4652429409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138134.60858816223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3145738.5934722903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3145738.5934722903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3145738.5934722903</v>
      </c>
      <c r="K36" s="37">
        <f t="shared" ca="1" si="20"/>
        <v>144074.8275810309</v>
      </c>
      <c r="L36" s="37">
        <f t="shared" ca="1" si="21"/>
        <v>3289813.4210533211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155729.6333402124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3129948.4024884044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3129948.4024884044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3129948.4024884044</v>
      </c>
      <c r="K37" s="37">
        <f t="shared" ca="1" si="20"/>
        <v>282947.33558495174</v>
      </c>
      <c r="L37" s="37">
        <f t="shared" ca="1" si="21"/>
        <v>3412895.738073356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161337.54652002087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3249034.0940443166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3249034.0940443166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3249034.0940443166</v>
      </c>
      <c r="K38" s="37">
        <f t="shared" ca="1" si="20"/>
        <v>220284.51157620465</v>
      </c>
      <c r="L38" s="37">
        <f t="shared" ca="1" si="21"/>
        <v>3469318.6056205211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175623.46454293604</v>
      </c>
      <c r="O38" s="37">
        <f t="shared" si="6"/>
        <v>167958.18512976554</v>
      </c>
      <c r="P38" s="37">
        <f t="shared" ca="1" si="7"/>
        <v>175623.46454293604</v>
      </c>
      <c r="Q38" s="37">
        <f t="shared" ca="1" si="8"/>
        <v>3293695.1410775851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3293695.1410775851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3293695.1410775851</v>
      </c>
      <c r="K39" s="37">
        <f t="shared" ca="1" si="20"/>
        <v>175553.95101943528</v>
      </c>
      <c r="L39" s="37">
        <f t="shared" ca="1" si="21"/>
        <v>3469249.0920970202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186084.4712473212</v>
      </c>
      <c r="O39" s="37">
        <f t="shared" si="6"/>
        <v>172157.13975800967</v>
      </c>
      <c r="P39" s="37">
        <f t="shared" ca="1" si="7"/>
        <v>186084.4712473212</v>
      </c>
      <c r="Q39" s="37">
        <f t="shared" ca="1" si="8"/>
        <v>3283164.6208496992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3283164.6208496992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3283164.6208496992</v>
      </c>
      <c r="K40" s="37">
        <f t="shared" ca="1" si="20"/>
        <v>243610.81486704768</v>
      </c>
      <c r="L40" s="37">
        <f t="shared" ca="1" si="21"/>
        <v>3526775.4357167468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195426.4655267678</v>
      </c>
      <c r="O40" s="37">
        <f t="shared" si="6"/>
        <v>176461.06825195992</v>
      </c>
      <c r="P40" s="37">
        <f t="shared" ca="1" si="7"/>
        <v>195426.4655267678</v>
      </c>
      <c r="Q40" s="37">
        <f t="shared" ca="1" si="8"/>
        <v>3331348.9701899788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3331348.9701899788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3331348.9701899788</v>
      </c>
      <c r="K41" s="37">
        <f t="shared" ca="1" si="20"/>
        <v>216537.68306234863</v>
      </c>
      <c r="L41" s="37">
        <f t="shared" ca="1" si="21"/>
        <v>3547886.6532523273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208209.31063687368</v>
      </c>
      <c r="O41" s="37">
        <f t="shared" si="6"/>
        <v>180872.59495825888</v>
      </c>
      <c r="P41" s="37">
        <f t="shared" ca="1" si="7"/>
        <v>208209.31063687368</v>
      </c>
      <c r="Q41" s="37">
        <f t="shared" ca="1" si="8"/>
        <v>3339677.3426154535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3339677.3426154535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3339677.3426154535</v>
      </c>
      <c r="K42" s="37">
        <f t="shared" ca="1" si="20"/>
        <v>-116888.70699154088</v>
      </c>
      <c r="L42" s="37">
        <f t="shared" ca="1" si="21"/>
        <v>3222788.6356239128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219715.61464575352</v>
      </c>
      <c r="O42" s="37">
        <f t="shared" si="6"/>
        <v>185394.40983221534</v>
      </c>
      <c r="P42" s="37">
        <f t="shared" ca="1" si="7"/>
        <v>219715.61464575352</v>
      </c>
      <c r="Q42" s="37">
        <f t="shared" ca="1" si="8"/>
        <v>3003073.0209781593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3003073.0209781593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3003073.0209781593</v>
      </c>
      <c r="K43" s="37">
        <f t="shared" ca="1" si="20"/>
        <v>240245.84167825273</v>
      </c>
      <c r="L43" s="37">
        <f t="shared" ca="1" si="21"/>
        <v>3243318.8626564122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208546.73756792772</v>
      </c>
      <c r="O43" s="37">
        <f t="shared" si="6"/>
        <v>190029.27007802069</v>
      </c>
      <c r="P43" s="37">
        <f t="shared" ca="1" si="7"/>
        <v>208546.73756792772</v>
      </c>
      <c r="Q43" s="37">
        <f t="shared" ca="1" si="8"/>
        <v>3034772.1250884845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3034772.1250884845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3034772.1250884845</v>
      </c>
      <c r="K44" s="37">
        <f t="shared" ca="1" si="20"/>
        <v>164484.64917979584</v>
      </c>
      <c r="L44" s="37">
        <f t="shared" ca="1" si="21"/>
        <v>3199256.7742682802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221516.21351010835</v>
      </c>
      <c r="O44" s="37">
        <f t="shared" si="6"/>
        <v>194780.00182997121</v>
      </c>
      <c r="P44" s="37">
        <f t="shared" ca="1" si="7"/>
        <v>221516.21351010835</v>
      </c>
      <c r="Q44" s="37">
        <f t="shared" ca="1" si="8"/>
        <v>2977740.5607581721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2977740.5607581721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2977740.5607581721</v>
      </c>
      <c r="K45" s="37">
        <f t="shared" ca="1" si="20"/>
        <v>235539.27835597142</v>
      </c>
      <c r="L45" s="37">
        <f t="shared" ca="1" si="21"/>
        <v>3213279.8391141435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230832.60160916063</v>
      </c>
      <c r="O45" s="37">
        <f t="shared" si="6"/>
        <v>199649.50187572048</v>
      </c>
      <c r="P45" s="37">
        <f t="shared" ca="1" si="7"/>
        <v>230832.60160916063</v>
      </c>
      <c r="Q45" s="37">
        <f t="shared" ca="1" si="8"/>
        <v>2982447.2375049829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2982447.2375049829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2982447.2375049829</v>
      </c>
      <c r="K46" s="37">
        <f t="shared" ca="1" si="20"/>
        <v>112438.26085393784</v>
      </c>
      <c r="L46" s="37">
        <f t="shared" ca="1" si="21"/>
        <v>3094885.4983589207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244462.88832008059</v>
      </c>
      <c r="O46" s="37">
        <f t="shared" si="6"/>
        <v>204640.73942261352</v>
      </c>
      <c r="P46" s="37">
        <f t="shared" ca="1" si="7"/>
        <v>244462.88832008059</v>
      </c>
      <c r="Q46" s="37">
        <f t="shared" ca="1" si="8"/>
        <v>2850422.6100388402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2850422.6100388402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2850422.6100388402</v>
      </c>
      <c r="K47" s="37">
        <f t="shared" ca="1" si="20"/>
        <v>261953.8378625694</v>
      </c>
      <c r="L47" s="37">
        <f t="shared" ca="1" si="21"/>
        <v>3112376.4479014096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3112376.4479014096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3112376.4479014096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3112376.4479014096</v>
      </c>
      <c r="K48" s="37">
        <f t="shared" ca="1" si="20"/>
        <v>104887.0862942775</v>
      </c>
      <c r="L48" s="37">
        <f t="shared" ca="1" si="21"/>
        <v>3217263.5341956872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3217263.5341956872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3217263.5341956872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3217263.5341956872</v>
      </c>
      <c r="K49" s="37">
        <f t="shared" ca="1" si="20"/>
        <v>144776.85903880591</v>
      </c>
      <c r="L49" s="37">
        <f t="shared" ca="1" si="21"/>
        <v>3362040.3932344932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3362040.3932344932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3362040.3932344932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3362040.3932344932</v>
      </c>
      <c r="K50" s="37">
        <f t="shared" ca="1" si="20"/>
        <v>369824.44325579423</v>
      </c>
      <c r="L50" s="37">
        <f t="shared" ca="1" si="21"/>
        <v>3731864.8364902874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3731864.8364902874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3731864.8364902874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3731864.8364902874</v>
      </c>
      <c r="K51" s="37">
        <f t="shared" ca="1" si="20"/>
        <v>326538.17319290014</v>
      </c>
      <c r="L51" s="37">
        <f t="shared" ca="1" si="21"/>
        <v>4058403.0096831876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4058403.0096831876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4058403.0096831876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4058403.0096831876</v>
      </c>
      <c r="K52" s="37">
        <f t="shared" ca="1" si="20"/>
        <v>-189527.42055220486</v>
      </c>
      <c r="L52" s="37">
        <f t="shared" ca="1" si="21"/>
        <v>3868875.5891309828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3868875.5891309828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3868875.5891309828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3868875.5891309828</v>
      </c>
      <c r="K53" s="37">
        <f t="shared" ca="1" si="20"/>
        <v>-273916.39171047357</v>
      </c>
      <c r="L53" s="37">
        <f t="shared" ca="1" si="21"/>
        <v>3594959.1974205091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3594959.1974205091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3594959.1974205091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3594959.1974205091</v>
      </c>
      <c r="K54" s="37">
        <f t="shared" ca="1" si="20"/>
        <v>-484600.49981228466</v>
      </c>
      <c r="L54" s="37">
        <f t="shared" ca="1" si="21"/>
        <v>3110358.6976082246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3110358.6976082246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3110358.6976082246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20" priority="1" operator="lessThan">
      <formula>0</formula>
    </cfRule>
  </conditionalFormatting>
  <dataValidations count="2">
    <dataValidation type="list" allowBlank="1" showInputMessage="1" showErrorMessage="1" sqref="E2" xr:uid="{45EBD702-6F74-3C4B-8616-4F5C759FC763}">
      <formula1>"Qualified, Non-Qualified"</formula1>
    </dataValidation>
    <dataValidation type="list" allowBlank="1" showInputMessage="1" showErrorMessage="1" sqref="E5 H2" xr:uid="{BAE2D9F9-6593-0B4A-8C03-2F62C5B81663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7C5EB5E-1E02-BE42-9679-CD14214B464D}">
          <x14:formula1>
            <xm:f>Scenarios!A3:A100</xm:f>
          </x14:formula1>
          <xm:sqref>A14</xm:sqref>
        </x14:dataValidation>
        <x14:dataValidation type="list" allowBlank="1" showInputMessage="1" showErrorMessage="1" xr:uid="{2320B3CD-13B2-F140-A8F7-7522917C18A5}">
          <x14:formula1>
            <xm:f>Tables!$B$20:$B$36</xm:f>
          </x14:formula1>
          <xm:sqref>E3:E4</xm:sqref>
        </x14:dataValidation>
      </x14:dataValidation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FC19C-A1D9-2A43-BCA7-697D6856CCE5}">
  <sheetPr codeName="Sheet51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Match</v>
      </c>
      <c r="J2" s="129" t="s">
        <v>70</v>
      </c>
      <c r="K2" s="57">
        <f>Tables!B3</f>
        <v>22500</v>
      </c>
      <c r="M2" s="130" t="s">
        <v>55</v>
      </c>
      <c r="N2" s="35" t="str">
        <f>E3</f>
        <v>Other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Other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0.5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0.08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195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Other with % of Salary / Match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2500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99994999</v>
      </c>
      <c r="W17" s="37">
        <f>MIN(R17,T17)</f>
        <v>5000</v>
      </c>
      <c r="X17" s="37">
        <f ca="1">MIN(U17,R17-W17)</f>
        <v>0</v>
      </c>
      <c r="Y17" s="37">
        <f>MIN(S17,V17)</f>
        <v>2500</v>
      </c>
      <c r="Z17" s="37">
        <f ca="1">W17+X17+Y17</f>
        <v>7500</v>
      </c>
      <c r="AA17" s="111">
        <f ca="1">Q17+Z17</f>
        <v>2189900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2189900</v>
      </c>
      <c r="K18" s="37">
        <f ca="1">J18*E18</f>
        <v>104896.20999999999</v>
      </c>
      <c r="L18" s="37">
        <f ca="1">J18+K18</f>
        <v>2294796.21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2294796.21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2550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102494898.97499999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2550</v>
      </c>
      <c r="Z18" s="37">
        <f t="shared" ref="Z18:Z54" ca="1" si="17">W18+X18+Y18</f>
        <v>7650</v>
      </c>
      <c r="AA18" s="111">
        <f t="shared" ref="AA18:AA54" ca="1" si="18">Q18+W18+X18+Y18</f>
        <v>2302446.21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2302446.21</v>
      </c>
      <c r="K19" s="37">
        <f ca="1">J19*E19</f>
        <v>49042.104272999997</v>
      </c>
      <c r="L19" s="37">
        <f ca="1">J19+K19</f>
        <v>2351488.3142729998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2351488.3142729998</v>
      </c>
      <c r="R19" s="37">
        <f t="shared" si="9"/>
        <v>5202</v>
      </c>
      <c r="S19" s="37">
        <f t="shared" si="10"/>
        <v>2601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105057296.94937499</v>
      </c>
      <c r="W19" s="37">
        <f t="shared" si="14"/>
        <v>5202</v>
      </c>
      <c r="X19" s="37">
        <f t="shared" ca="1" si="15"/>
        <v>0</v>
      </c>
      <c r="Y19" s="37">
        <f t="shared" si="16"/>
        <v>2601</v>
      </c>
      <c r="Z19" s="37">
        <f t="shared" ca="1" si="17"/>
        <v>7803</v>
      </c>
      <c r="AA19" s="111">
        <f t="shared" ca="1" si="18"/>
        <v>2359291.3142729998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2359291.3142729998</v>
      </c>
      <c r="K20" s="37">
        <f ca="1">J20*E20</f>
        <v>259522.04457002998</v>
      </c>
      <c r="L20" s="37">
        <f ca="1">J20+K20</f>
        <v>2618813.3588430299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2618813.3588430299</v>
      </c>
      <c r="R20" s="37">
        <f t="shared" si="9"/>
        <v>5306.04</v>
      </c>
      <c r="S20" s="37">
        <f t="shared" si="10"/>
        <v>2653.02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107683755.38310936</v>
      </c>
      <c r="W20" s="37">
        <f t="shared" si="14"/>
        <v>5306.04</v>
      </c>
      <c r="X20" s="37">
        <f t="shared" ca="1" si="15"/>
        <v>0</v>
      </c>
      <c r="Y20" s="37">
        <f t="shared" si="16"/>
        <v>2653.02</v>
      </c>
      <c r="Z20" s="37">
        <f t="shared" ca="1" si="17"/>
        <v>7959.0599999999995</v>
      </c>
      <c r="AA20" s="111">
        <f t="shared" ca="1" si="18"/>
        <v>2626772.41884303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2626772.41884303</v>
      </c>
      <c r="K21" s="37">
        <f ca="1">J21*E21</f>
        <v>210667.14799121098</v>
      </c>
      <c r="L21" s="37">
        <f ca="1">J21+K21</f>
        <v>2837439.5668342412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2727058.2777717412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2727058.2777717412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2727058.2777717412</v>
      </c>
      <c r="K22" s="37">
        <f t="shared" ref="K22:K54" ca="1" si="20">J22*E22</f>
        <v>223073.36712172843</v>
      </c>
      <c r="L22" s="37">
        <f t="shared" ref="L22:L54" ca="1" si="21">J22+K22</f>
        <v>2950131.6448934698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2836990.8236044073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2836990.8236044073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2836990.8236044073</v>
      </c>
      <c r="K23" s="37">
        <f t="shared" ca="1" si="20"/>
        <v>285968.67501932423</v>
      </c>
      <c r="L23" s="37">
        <f t="shared" ca="1" si="21"/>
        <v>3122959.4986237315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3006990.1568024424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3006990.1568024424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3006990.1568024424</v>
      </c>
      <c r="K24" s="37">
        <f t="shared" ca="1" si="20"/>
        <v>-147943.91571468016</v>
      </c>
      <c r="L24" s="37">
        <f t="shared" ca="1" si="21"/>
        <v>2859046.2410877622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2740177.665720941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2740177.665720941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2740177.665720941</v>
      </c>
      <c r="K25" s="37">
        <f t="shared" ca="1" si="20"/>
        <v>33704.185288367575</v>
      </c>
      <c r="L25" s="37">
        <f t="shared" ca="1" si="21"/>
        <v>2773881.8510093088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2652041.561258317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2652041.561258317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2652041.561258317</v>
      </c>
      <c r="K26" s="37">
        <f t="shared" ca="1" si="20"/>
        <v>169995.86407665812</v>
      </c>
      <c r="L26" s="37">
        <f t="shared" ca="1" si="21"/>
        <v>2822037.4253349751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2697151.1283402084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2697151.1283402084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2697151.1283402084</v>
      </c>
      <c r="K27" s="37">
        <f t="shared" ca="1" si="20"/>
        <v>288864.88584523631</v>
      </c>
      <c r="L27" s="37">
        <f t="shared" ca="1" si="21"/>
        <v>2986016.0141854449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2858007.5597658092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2858007.5597658092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2858007.5597658092</v>
      </c>
      <c r="K28" s="37">
        <f t="shared" ca="1" si="20"/>
        <v>186056.2921407542</v>
      </c>
      <c r="L28" s="37">
        <f t="shared" ca="1" si="21"/>
        <v>3044063.8519065636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2912855.186126437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2912855.186126437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2912855.186126437</v>
      </c>
      <c r="K29" s="37">
        <f t="shared" ca="1" si="20"/>
        <v>233028.41489011497</v>
      </c>
      <c r="L29" s="37">
        <f t="shared" ca="1" si="21"/>
        <v>3145883.6010165522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3011394.7185919224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3011394.7185919224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3011394.7185919224</v>
      </c>
      <c r="K30" s="37">
        <f t="shared" ca="1" si="20"/>
        <v>93654.375748208782</v>
      </c>
      <c r="L30" s="37">
        <f t="shared" ca="1" si="21"/>
        <v>3105049.0943401312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2967197.9898548857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2967197.9898548857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2967197.9898548857</v>
      </c>
      <c r="K31" s="37">
        <f t="shared" ca="1" si="20"/>
        <v>167053.24682883007</v>
      </c>
      <c r="L31" s="37">
        <f t="shared" ca="1" si="21"/>
        <v>3134251.2366837156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120617.80446564575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2992953.8545863391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2992953.8545863391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2992953.8545863391</v>
      </c>
      <c r="K32" s="37">
        <f t="shared" ca="1" si="20"/>
        <v>81408.344844748412</v>
      </c>
      <c r="L32" s="37">
        <f t="shared" ca="1" si="21"/>
        <v>3074362.1994310874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126284.97276735608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2929532.3827812765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2929532.3827812765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2929532.3827812765</v>
      </c>
      <c r="K33" s="37">
        <f t="shared" ca="1" si="20"/>
        <v>482786.93668235437</v>
      </c>
      <c r="L33" s="37">
        <f t="shared" ca="1" si="21"/>
        <v>3412319.3194636307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127927.17828739199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3263868.7573975744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3263868.7573975744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3263868.7573975744</v>
      </c>
      <c r="K34" s="37">
        <f t="shared" ca="1" si="20"/>
        <v>-220311.14112433628</v>
      </c>
      <c r="L34" s="37">
        <f t="shared" ca="1" si="21"/>
        <v>3043557.6162732383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148357.67079079885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2891395.7901555304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2891395.7901555304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2891395.7901555304</v>
      </c>
      <c r="K35" s="37">
        <f t="shared" ca="1" si="20"/>
        <v>383977.36093265447</v>
      </c>
      <c r="L35" s="37">
        <f t="shared" ca="1" si="21"/>
        <v>3275373.1510881847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137032.97583675498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3119407.2793175341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3119407.2793175341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3119407.2793175341</v>
      </c>
      <c r="K36" s="37">
        <f t="shared" ca="1" si="20"/>
        <v>142868.85339274307</v>
      </c>
      <c r="L36" s="37">
        <f t="shared" ca="1" si="21"/>
        <v>3262276.1327102771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154426.1029365116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3102411.1141453604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3102411.1141453604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3102411.1141453604</v>
      </c>
      <c r="K37" s="37">
        <f t="shared" ca="1" si="20"/>
        <v>280457.96471874055</v>
      </c>
      <c r="L37" s="37">
        <f t="shared" ca="1" si="21"/>
        <v>3382869.0788641009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159918.09866728663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3219007.4348350614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3219007.4348350614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3219007.4348350614</v>
      </c>
      <c r="K38" s="37">
        <f t="shared" ca="1" si="20"/>
        <v>218248.70408181715</v>
      </c>
      <c r="L38" s="37">
        <f t="shared" ca="1" si="21"/>
        <v>3437256.1389168785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174000.40188297629</v>
      </c>
      <c r="O38" s="37">
        <f t="shared" si="6"/>
        <v>167958.18512976554</v>
      </c>
      <c r="P38" s="37">
        <f t="shared" ca="1" si="7"/>
        <v>174000.40188297629</v>
      </c>
      <c r="Q38" s="37">
        <f t="shared" ca="1" si="8"/>
        <v>3263255.7370339022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3263255.7370339022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3263255.7370339022</v>
      </c>
      <c r="K39" s="37">
        <f t="shared" ca="1" si="20"/>
        <v>173931.53078390699</v>
      </c>
      <c r="L39" s="37">
        <f t="shared" ca="1" si="21"/>
        <v>3437187.2678178092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184364.73090587018</v>
      </c>
      <c r="O39" s="37">
        <f t="shared" si="6"/>
        <v>172157.13975800967</v>
      </c>
      <c r="P39" s="37">
        <f t="shared" ca="1" si="7"/>
        <v>184364.73090587018</v>
      </c>
      <c r="Q39" s="37">
        <f t="shared" ca="1" si="8"/>
        <v>3252822.5369119393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3252822.5369119393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3252822.5369119393</v>
      </c>
      <c r="K40" s="37">
        <f t="shared" ca="1" si="20"/>
        <v>241359.43223886591</v>
      </c>
      <c r="L40" s="37">
        <f t="shared" ca="1" si="21"/>
        <v>3494181.9691508054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193620.38910190115</v>
      </c>
      <c r="O40" s="37">
        <f t="shared" si="6"/>
        <v>176461.06825195992</v>
      </c>
      <c r="P40" s="37">
        <f t="shared" ca="1" si="7"/>
        <v>193620.38910190115</v>
      </c>
      <c r="Q40" s="37">
        <f t="shared" ca="1" si="8"/>
        <v>3300561.5800489043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3300561.5800489043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3300561.5800489043</v>
      </c>
      <c r="K41" s="37">
        <f t="shared" ca="1" si="20"/>
        <v>214536.50270317879</v>
      </c>
      <c r="L41" s="37">
        <f t="shared" ca="1" si="21"/>
        <v>3515098.082752083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206285.09875305652</v>
      </c>
      <c r="O41" s="37">
        <f t="shared" si="6"/>
        <v>180872.59495825888</v>
      </c>
      <c r="P41" s="37">
        <f t="shared" ca="1" si="7"/>
        <v>206285.09875305652</v>
      </c>
      <c r="Q41" s="37">
        <f t="shared" ca="1" si="8"/>
        <v>3308812.9839990265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3308812.9839990265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3308812.9839990265</v>
      </c>
      <c r="K42" s="37">
        <f t="shared" ca="1" si="20"/>
        <v>-115808.45443996594</v>
      </c>
      <c r="L42" s="37">
        <f t="shared" ca="1" si="21"/>
        <v>3193004.5295590605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217685.06473677806</v>
      </c>
      <c r="O42" s="37">
        <f t="shared" si="6"/>
        <v>185394.40983221534</v>
      </c>
      <c r="P42" s="37">
        <f t="shared" ca="1" si="7"/>
        <v>217685.06473677806</v>
      </c>
      <c r="Q42" s="37">
        <f t="shared" ca="1" si="8"/>
        <v>2975319.4648222825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2975319.4648222825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2975319.4648222825</v>
      </c>
      <c r="K43" s="37">
        <f t="shared" ca="1" si="20"/>
        <v>238025.55718578261</v>
      </c>
      <c r="L43" s="37">
        <f t="shared" ca="1" si="21"/>
        <v>3213345.0220080651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206619.40727932518</v>
      </c>
      <c r="O43" s="37">
        <f t="shared" si="6"/>
        <v>190029.27007802069</v>
      </c>
      <c r="P43" s="37">
        <f t="shared" ca="1" si="7"/>
        <v>206619.40727932518</v>
      </c>
      <c r="Q43" s="37">
        <f t="shared" ca="1" si="8"/>
        <v>3006725.61472874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3006725.61472874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3006725.61472874</v>
      </c>
      <c r="K44" s="37">
        <f t="shared" ca="1" si="20"/>
        <v>162964.5283182977</v>
      </c>
      <c r="L44" s="37">
        <f t="shared" ca="1" si="21"/>
        <v>3169690.1430470375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219469.02297290074</v>
      </c>
      <c r="O44" s="37">
        <f t="shared" si="6"/>
        <v>194780.00182997121</v>
      </c>
      <c r="P44" s="37">
        <f t="shared" ca="1" si="7"/>
        <v>219469.02297290074</v>
      </c>
      <c r="Q44" s="37">
        <f t="shared" ca="1" si="8"/>
        <v>2950221.1200741366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2950221.1200741366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2950221.1200741366</v>
      </c>
      <c r="K45" s="37">
        <f t="shared" ca="1" si="20"/>
        <v>233362.49059786421</v>
      </c>
      <c r="L45" s="37">
        <f t="shared" ca="1" si="21"/>
        <v>3183583.6106720008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228699.311633654</v>
      </c>
      <c r="O45" s="37">
        <f t="shared" si="6"/>
        <v>199649.50187572048</v>
      </c>
      <c r="P45" s="37">
        <f t="shared" ca="1" si="7"/>
        <v>228699.311633654</v>
      </c>
      <c r="Q45" s="37">
        <f t="shared" ca="1" si="8"/>
        <v>2954884.2990383469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2954884.2990383469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2954884.2990383469</v>
      </c>
      <c r="K46" s="37">
        <f t="shared" ca="1" si="20"/>
        <v>111399.13807374566</v>
      </c>
      <c r="L46" s="37">
        <f t="shared" ca="1" si="21"/>
        <v>3066283.4371120925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242203.63106871696</v>
      </c>
      <c r="O46" s="37">
        <f t="shared" si="6"/>
        <v>204640.73942261352</v>
      </c>
      <c r="P46" s="37">
        <f t="shared" ca="1" si="7"/>
        <v>242203.63106871696</v>
      </c>
      <c r="Q46" s="37">
        <f t="shared" ca="1" si="8"/>
        <v>2824079.8060433757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2824079.8060433757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2824079.8060433757</v>
      </c>
      <c r="K47" s="37">
        <f t="shared" ca="1" si="20"/>
        <v>259532.93417538621</v>
      </c>
      <c r="L47" s="37">
        <f t="shared" ca="1" si="21"/>
        <v>3083612.7402187618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3083612.7402187618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3083612.7402187618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3083612.7402187618</v>
      </c>
      <c r="K48" s="37">
        <f t="shared" ca="1" si="20"/>
        <v>103917.74934537227</v>
      </c>
      <c r="L48" s="37">
        <f t="shared" ca="1" si="21"/>
        <v>3187530.4895641343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3187530.4895641343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3187530.4895641343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3187530.4895641343</v>
      </c>
      <c r="K49" s="37">
        <f t="shared" ca="1" si="20"/>
        <v>143438.87203038603</v>
      </c>
      <c r="L49" s="37">
        <f t="shared" ca="1" si="21"/>
        <v>3330969.3615945205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3330969.3615945205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3330969.3615945205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3330969.3615945205</v>
      </c>
      <c r="K50" s="37">
        <f t="shared" ca="1" si="20"/>
        <v>366406.62977539725</v>
      </c>
      <c r="L50" s="37">
        <f t="shared" ca="1" si="21"/>
        <v>3697375.991369918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3697375.991369918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3697375.991369918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3697375.991369918</v>
      </c>
      <c r="K51" s="37">
        <f t="shared" ca="1" si="20"/>
        <v>323520.39924486779</v>
      </c>
      <c r="L51" s="37">
        <f t="shared" ca="1" si="21"/>
        <v>4020896.3906147857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4020896.3906147857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4020896.3906147857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4020896.3906147857</v>
      </c>
      <c r="K52" s="37">
        <f t="shared" ca="1" si="20"/>
        <v>-187775.8614417105</v>
      </c>
      <c r="L52" s="37">
        <f t="shared" ca="1" si="21"/>
        <v>3833120.5291730752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3833120.5291730752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3833120.5291730752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3833120.5291730752</v>
      </c>
      <c r="K53" s="37">
        <f t="shared" ca="1" si="20"/>
        <v>-271384.93346545374</v>
      </c>
      <c r="L53" s="37">
        <f t="shared" ca="1" si="21"/>
        <v>3561735.5957076214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3561735.5957076214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3561735.5957076214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3561735.5957076214</v>
      </c>
      <c r="K54" s="37">
        <f t="shared" ca="1" si="20"/>
        <v>-480121.95830138738</v>
      </c>
      <c r="L54" s="37">
        <f t="shared" ca="1" si="21"/>
        <v>3081613.6374062342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3081613.6374062342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3081613.6374062342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19" priority="1" operator="lessThan">
      <formula>0</formula>
    </cfRule>
  </conditionalFormatting>
  <dataValidations count="2">
    <dataValidation type="list" allowBlank="1" showInputMessage="1" showErrorMessage="1" sqref="E2" xr:uid="{0B81F115-B497-504F-B7B7-B7D252BBE621}">
      <formula1>"Qualified, Non-Qualified"</formula1>
    </dataValidation>
    <dataValidation type="list" allowBlank="1" showInputMessage="1" showErrorMessage="1" sqref="E5 H2" xr:uid="{4FC7E52F-A0E8-0448-9D7E-4C4020A2BBC4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C192D6-A4BE-F048-A582-4AC03C6E7954}">
          <x14:formula1>
            <xm:f>Scenarios!A3:A100</xm:f>
          </x14:formula1>
          <xm:sqref>A14</xm:sqref>
        </x14:dataValidation>
        <x14:dataValidation type="list" allowBlank="1" showInputMessage="1" showErrorMessage="1" xr:uid="{94BB949A-3BB8-1347-BEBA-DA4FE63F07C9}">
          <x14:formula1>
            <xm:f>Tables!$B$20:$B$36</xm:f>
          </x14:formula1>
          <xm:sqref>E3:E4</xm:sqref>
        </x14:dataValidation>
      </x14:dataValidation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7E84B-4661-F448-A526-5199FA9D7048}">
  <sheetPr codeName="Sheet52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Profit Sharing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Profit Sharing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0.06</v>
      </c>
      <c r="C6" s="90"/>
      <c r="D6" s="52" t="s">
        <v>58</v>
      </c>
      <c r="E6" s="59">
        <f>VLOOKUP($A$14,Scenarios!$A:$CE,HLOOKUP(D6,Scenarios!$1:$2,2,FALSE),FALSE)</f>
        <v>1000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196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Profit Sharing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0.1094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218800</v>
      </c>
      <c r="L17" s="37">
        <f>J17+K17</f>
        <v>2218800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2218800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1000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1000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99998999</v>
      </c>
      <c r="W17" s="37">
        <f>MIN(R17,T17)</f>
        <v>1000</v>
      </c>
      <c r="X17" s="37">
        <f ca="1">MIN(U17,R17-W17)</f>
        <v>0</v>
      </c>
      <c r="Y17" s="37">
        <f>MIN(S17,V17)</f>
        <v>1000</v>
      </c>
      <c r="Z17" s="37">
        <f ca="1">W17+X17+Y17</f>
        <v>2000</v>
      </c>
      <c r="AA17" s="111">
        <f ca="1">Q17+Z17</f>
        <v>2220800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5.7500000000000002E-2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2220800</v>
      </c>
      <c r="K18" s="37">
        <f ca="1">J18*E18</f>
        <v>127696</v>
      </c>
      <c r="L18" s="37">
        <f ca="1">J18+K18</f>
        <v>2348496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2348496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1000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1000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102498998.97499999</v>
      </c>
      <c r="W18" s="37">
        <f t="shared" ref="W18:W54" si="14">MIN(R18,T18)</f>
        <v>1000</v>
      </c>
      <c r="X18" s="37">
        <f t="shared" ref="X18:X54" ca="1" si="15">MIN(U18,R18-W18)</f>
        <v>0</v>
      </c>
      <c r="Y18" s="37">
        <f t="shared" ref="Y18:Y54" si="16">MIN(S18,V18)</f>
        <v>1000</v>
      </c>
      <c r="Z18" s="37">
        <f t="shared" ref="Z18:Z54" ca="1" si="17">W18+X18+Y18</f>
        <v>2000</v>
      </c>
      <c r="AA18" s="111">
        <f t="shared" ref="AA18:AA54" ca="1" si="18">Q18+W18+X18+Y18</f>
        <v>2350496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2.5600000000000001E-2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2350496</v>
      </c>
      <c r="K19" s="37">
        <f ca="1">J19*E19</f>
        <v>60172.6976</v>
      </c>
      <c r="L19" s="37">
        <f ca="1">J19+K19</f>
        <v>2410668.6976000001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2410668.6976000001</v>
      </c>
      <c r="R19" s="37">
        <f t="shared" si="9"/>
        <v>1000</v>
      </c>
      <c r="S19" s="37">
        <f t="shared" si="10"/>
        <v>1000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105061498.94937499</v>
      </c>
      <c r="W19" s="37">
        <f t="shared" si="14"/>
        <v>1000</v>
      </c>
      <c r="X19" s="37">
        <f t="shared" ca="1" si="15"/>
        <v>0</v>
      </c>
      <c r="Y19" s="37">
        <f t="shared" si="16"/>
        <v>1000</v>
      </c>
      <c r="Z19" s="37">
        <f t="shared" ca="1" si="17"/>
        <v>2000</v>
      </c>
      <c r="AA19" s="111">
        <f t="shared" ca="1" si="18"/>
        <v>2412668.6976000001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0.13200000000000001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2412668.6976000001</v>
      </c>
      <c r="K20" s="37">
        <f ca="1">J20*E20</f>
        <v>318472.26808320003</v>
      </c>
      <c r="L20" s="37">
        <f ca="1">J20+K20</f>
        <v>2731140.9656831999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2731140.9656831999</v>
      </c>
      <c r="R20" s="37">
        <f t="shared" si="9"/>
        <v>1000</v>
      </c>
      <c r="S20" s="37">
        <f t="shared" si="10"/>
        <v>1000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107688061.42310937</v>
      </c>
      <c r="W20" s="37">
        <f t="shared" si="14"/>
        <v>1000</v>
      </c>
      <c r="X20" s="37">
        <f t="shared" ca="1" si="15"/>
        <v>0</v>
      </c>
      <c r="Y20" s="37">
        <f t="shared" si="16"/>
        <v>1000</v>
      </c>
      <c r="Z20" s="37">
        <f t="shared" ca="1" si="17"/>
        <v>2000</v>
      </c>
      <c r="AA20" s="111">
        <f t="shared" ca="1" si="18"/>
        <v>2733140.9656831999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9.6199999999999994E-2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2733140.9656831999</v>
      </c>
      <c r="K21" s="37">
        <f ca="1">J21*E21</f>
        <v>262928.16089872381</v>
      </c>
      <c r="L21" s="37">
        <f ca="1">J21+K21</f>
        <v>2996069.1265819236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2885687.8375194236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2885687.8375194236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9.8100000000000007E-2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2885687.8375194236</v>
      </c>
      <c r="K22" s="37">
        <f t="shared" ref="K22:K54" ca="1" si="20">J22*E22</f>
        <v>283085.97686065547</v>
      </c>
      <c r="L22" s="37">
        <f t="shared" ref="L22:L54" ca="1" si="21">J22+K22</f>
        <v>3168773.814380079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3055632.9930910165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3055632.9930910165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0.121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3055632.9930910165</v>
      </c>
      <c r="K23" s="37">
        <f t="shared" ca="1" si="20"/>
        <v>369731.59216401301</v>
      </c>
      <c r="L23" s="37">
        <f t="shared" ca="1" si="21"/>
        <v>3425364.5852550296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3309395.2434337405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3309395.2434337405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-5.8999999999999997E-2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3309395.2434337405</v>
      </c>
      <c r="K24" s="37">
        <f t="shared" ca="1" si="20"/>
        <v>-195254.31936259067</v>
      </c>
      <c r="L24" s="37">
        <f t="shared" ca="1" si="21"/>
        <v>3114140.9240711499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2995272.3487043288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2995272.3487043288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1.47E-2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2995272.3487043288</v>
      </c>
      <c r="K25" s="37">
        <f t="shared" ca="1" si="20"/>
        <v>44030.503525953631</v>
      </c>
      <c r="L25" s="37">
        <f t="shared" ca="1" si="21"/>
        <v>3039302.8522302825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2917462.5624792906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2917462.5624792906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7.6899999999999996E-2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2917462.5624792906</v>
      </c>
      <c r="K26" s="37">
        <f t="shared" ca="1" si="20"/>
        <v>224352.87105465744</v>
      </c>
      <c r="L26" s="37">
        <f t="shared" ca="1" si="21"/>
        <v>3141815.4335339479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3016929.1365391812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3016929.1365391812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0.1285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3016929.1365391812</v>
      </c>
      <c r="K27" s="37">
        <f t="shared" ca="1" si="20"/>
        <v>387675.39404528477</v>
      </c>
      <c r="L27" s="37">
        <f t="shared" ca="1" si="21"/>
        <v>3404604.5305844662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3276596.0761648305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3276596.0761648305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7.8100000000000003E-2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3276596.0761648305</v>
      </c>
      <c r="K28" s="37">
        <f t="shared" ca="1" si="20"/>
        <v>255902.15354847326</v>
      </c>
      <c r="L28" s="37">
        <f t="shared" ca="1" si="21"/>
        <v>3532498.229713304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3401289.5639331774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3401289.5639331774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9.6000000000000002E-2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3401289.5639331774</v>
      </c>
      <c r="K29" s="37">
        <f t="shared" ca="1" si="20"/>
        <v>326523.79813758505</v>
      </c>
      <c r="L29" s="37">
        <f t="shared" ca="1" si="21"/>
        <v>3727813.3620707626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3593324.4796461328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3593324.4796461328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3.73E-2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3593324.4796461328</v>
      </c>
      <c r="K30" s="37">
        <f t="shared" ca="1" si="20"/>
        <v>134031.00309080075</v>
      </c>
      <c r="L30" s="37">
        <f t="shared" ca="1" si="21"/>
        <v>3727355.4827369335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3589504.3782516881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3589504.3782516881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6.7599999999999993E-2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3589504.3782516881</v>
      </c>
      <c r="K31" s="37">
        <f t="shared" ca="1" si="20"/>
        <v>242650.4959698141</v>
      </c>
      <c r="L31" s="37">
        <f t="shared" ca="1" si="21"/>
        <v>3832154.8742215023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145914.81212405235</v>
      </c>
      <c r="O31" s="37">
        <f t="shared" si="6"/>
        <v>141297.3820973766</v>
      </c>
      <c r="P31" s="37">
        <f t="shared" ca="1" si="7"/>
        <v>145914.81212405235</v>
      </c>
      <c r="Q31" s="37">
        <f t="shared" ca="1" si="8"/>
        <v>3686240.0620974498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3686240.0620974498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3.2599999999999997E-2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3686240.0620974498</v>
      </c>
      <c r="K32" s="37">
        <f t="shared" ca="1" si="20"/>
        <v>120171.42602437685</v>
      </c>
      <c r="L32" s="37">
        <f t="shared" ca="1" si="21"/>
        <v>3806411.4881218267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155537.5553627616</v>
      </c>
      <c r="O32" s="37">
        <f t="shared" si="6"/>
        <v>144829.81664981105</v>
      </c>
      <c r="P32" s="37">
        <f t="shared" ca="1" si="7"/>
        <v>155537.5553627616</v>
      </c>
      <c r="Q32" s="37">
        <f t="shared" ca="1" si="8"/>
        <v>3650873.9327590652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3650873.9327590652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0.19769999999999999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3650873.9327590652</v>
      </c>
      <c r="K33" s="37">
        <f t="shared" ca="1" si="20"/>
        <v>721777.77650646714</v>
      </c>
      <c r="L33" s="37">
        <f t="shared" ca="1" si="21"/>
        <v>4372651.709265532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159426.80929078889</v>
      </c>
      <c r="O33" s="37">
        <f t="shared" si="6"/>
        <v>148450.5620660563</v>
      </c>
      <c r="P33" s="37">
        <f t="shared" ca="1" si="7"/>
        <v>159426.80929078889</v>
      </c>
      <c r="Q33" s="37">
        <f t="shared" ca="1" si="8"/>
        <v>4213224.8999747429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4213224.8999747429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-8.1000000000000003E-2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4213224.8999747429</v>
      </c>
      <c r="K34" s="37">
        <f t="shared" ca="1" si="20"/>
        <v>-341271.21689795417</v>
      </c>
      <c r="L34" s="37">
        <f t="shared" ca="1" si="21"/>
        <v>3871953.6830767887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191510.22272612469</v>
      </c>
      <c r="O34" s="37">
        <f t="shared" si="6"/>
        <v>152161.82611770771</v>
      </c>
      <c r="P34" s="37">
        <f t="shared" ca="1" si="7"/>
        <v>191510.22272612469</v>
      </c>
      <c r="Q34" s="37">
        <f t="shared" ca="1" si="8"/>
        <v>3680443.4603506639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3680443.4603506639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0.1593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3680443.4603506639</v>
      </c>
      <c r="K35" s="37">
        <f t="shared" ca="1" si="20"/>
        <v>586294.64323386073</v>
      </c>
      <c r="L35" s="37">
        <f t="shared" ca="1" si="21"/>
        <v>4266738.1035845242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174428.60001661914</v>
      </c>
      <c r="O35" s="37">
        <f t="shared" si="6"/>
        <v>155965.87177065041</v>
      </c>
      <c r="P35" s="37">
        <f t="shared" ca="1" si="7"/>
        <v>174428.60001661914</v>
      </c>
      <c r="Q35" s="37">
        <f t="shared" ca="1" si="8"/>
        <v>4092309.5035679052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4092309.5035679052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5.5E-2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4092309.5035679052</v>
      </c>
      <c r="K36" s="37">
        <f t="shared" ca="1" si="20"/>
        <v>225077.02269623478</v>
      </c>
      <c r="L36" s="37">
        <f t="shared" ca="1" si="21"/>
        <v>4317386.5262641404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202589.57938454975</v>
      </c>
      <c r="O36" s="37">
        <f t="shared" si="6"/>
        <v>159865.01856491665</v>
      </c>
      <c r="P36" s="37">
        <f t="shared" ca="1" si="7"/>
        <v>202589.57938454975</v>
      </c>
      <c r="Q36" s="37">
        <f t="shared" ca="1" si="8"/>
        <v>4114796.9468795909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4114796.9468795909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0.1085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4114796.9468795909</v>
      </c>
      <c r="K37" s="37">
        <f t="shared" ca="1" si="20"/>
        <v>446455.46873643558</v>
      </c>
      <c r="L37" s="37">
        <f t="shared" ca="1" si="21"/>
        <v>4561252.4156160261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212102.9354061645</v>
      </c>
      <c r="O37" s="37">
        <f t="shared" si="6"/>
        <v>163861.64402903954</v>
      </c>
      <c r="P37" s="37">
        <f t="shared" ca="1" si="7"/>
        <v>212102.9354061645</v>
      </c>
      <c r="Q37" s="37">
        <f t="shared" ca="1" si="8"/>
        <v>4349149.4802098619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4349149.4802098619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8.1299999999999997E-2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4349149.4802098619</v>
      </c>
      <c r="K38" s="37">
        <f t="shared" ca="1" si="20"/>
        <v>353585.85274106177</v>
      </c>
      <c r="L38" s="37">
        <f t="shared" ca="1" si="21"/>
        <v>4702735.3329509236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235089.16109242497</v>
      </c>
      <c r="O38" s="37">
        <f t="shared" si="6"/>
        <v>167958.18512976554</v>
      </c>
      <c r="P38" s="37">
        <f t="shared" ca="1" si="7"/>
        <v>235089.16109242497</v>
      </c>
      <c r="Q38" s="37">
        <f t="shared" ca="1" si="8"/>
        <v>4467646.1718584988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4467646.1718584988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6.4000000000000001E-2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4467646.1718584988</v>
      </c>
      <c r="K39" s="37">
        <f t="shared" ca="1" si="20"/>
        <v>285929.35499894392</v>
      </c>
      <c r="L39" s="37">
        <f t="shared" ca="1" si="21"/>
        <v>4753575.5268574432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252409.38824059317</v>
      </c>
      <c r="O39" s="37">
        <f t="shared" si="6"/>
        <v>172157.13975800967</v>
      </c>
      <c r="P39" s="37">
        <f t="shared" ca="1" si="7"/>
        <v>252409.38824059317</v>
      </c>
      <c r="Q39" s="37">
        <f t="shared" ca="1" si="8"/>
        <v>4501166.1386168497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4501166.1386168497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8.8999999999999996E-2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4501166.1386168497</v>
      </c>
      <c r="K40" s="37">
        <f t="shared" ca="1" si="20"/>
        <v>400603.78633689962</v>
      </c>
      <c r="L40" s="37">
        <f t="shared" ca="1" si="21"/>
        <v>4901769.9249537494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267926.55587005056</v>
      </c>
      <c r="O40" s="37">
        <f t="shared" si="6"/>
        <v>176461.06825195992</v>
      </c>
      <c r="P40" s="37">
        <f t="shared" ca="1" si="7"/>
        <v>267926.55587005056</v>
      </c>
      <c r="Q40" s="37">
        <f t="shared" ca="1" si="8"/>
        <v>4633843.3690836988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4633843.3690836988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7.8E-2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4633843.3690836988</v>
      </c>
      <c r="K41" s="37">
        <f t="shared" ca="1" si="20"/>
        <v>361439.78278852854</v>
      </c>
      <c r="L41" s="37">
        <f t="shared" ca="1" si="21"/>
        <v>4995283.151872227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289615.21056773118</v>
      </c>
      <c r="O41" s="37">
        <f t="shared" si="6"/>
        <v>180872.59495825888</v>
      </c>
      <c r="P41" s="37">
        <f t="shared" ca="1" si="7"/>
        <v>289615.21056773118</v>
      </c>
      <c r="Q41" s="37">
        <f t="shared" ca="1" si="8"/>
        <v>4705667.9413044956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4705667.9413044956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-4.2000000000000003E-2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4705667.9413044956</v>
      </c>
      <c r="K42" s="37">
        <f t="shared" ca="1" si="20"/>
        <v>-197638.05353478884</v>
      </c>
      <c r="L42" s="37">
        <f t="shared" ca="1" si="21"/>
        <v>4508029.8877697065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309583.41719108523</v>
      </c>
      <c r="O42" s="37">
        <f t="shared" si="6"/>
        <v>185394.40983221534</v>
      </c>
      <c r="P42" s="37">
        <f t="shared" ca="1" si="7"/>
        <v>309583.41719108523</v>
      </c>
      <c r="Q42" s="37">
        <f t="shared" ca="1" si="8"/>
        <v>4198446.4705786211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4198446.4705786211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9.6000000000000002E-2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4198446.4705786211</v>
      </c>
      <c r="K43" s="37">
        <f t="shared" ca="1" si="20"/>
        <v>403050.86117554764</v>
      </c>
      <c r="L43" s="37">
        <f t="shared" ca="1" si="21"/>
        <v>4601497.3317541685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291558.78267907089</v>
      </c>
      <c r="O43" s="37">
        <f t="shared" si="6"/>
        <v>190029.27007802069</v>
      </c>
      <c r="P43" s="37">
        <f t="shared" ca="1" si="7"/>
        <v>291558.78267907089</v>
      </c>
      <c r="Q43" s="37">
        <f t="shared" ca="1" si="8"/>
        <v>4309938.5490750978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4309938.5490750978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6.5000000000000002E-2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4309938.5490750978</v>
      </c>
      <c r="K44" s="37">
        <f t="shared" ca="1" si="20"/>
        <v>280146.00568988139</v>
      </c>
      <c r="L44" s="37">
        <f t="shared" ca="1" si="21"/>
        <v>4590084.5547649795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314594.05467701447</v>
      </c>
      <c r="O44" s="37">
        <f t="shared" si="6"/>
        <v>194780.00182997121</v>
      </c>
      <c r="P44" s="37">
        <f t="shared" ca="1" si="7"/>
        <v>314594.05467701447</v>
      </c>
      <c r="Q44" s="37">
        <f t="shared" ca="1" si="8"/>
        <v>4275490.5000879653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4275490.5000879653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9.4899999999999998E-2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4275490.5000879653</v>
      </c>
      <c r="K45" s="37">
        <f t="shared" ca="1" si="20"/>
        <v>405744.04845834791</v>
      </c>
      <c r="L45" s="37">
        <f t="shared" ca="1" si="21"/>
        <v>4681234.5485463133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331433.37209984224</v>
      </c>
      <c r="O45" s="37">
        <f t="shared" si="6"/>
        <v>199649.50187572048</v>
      </c>
      <c r="P45" s="37">
        <f t="shared" ca="1" si="7"/>
        <v>331433.37209984224</v>
      </c>
      <c r="Q45" s="37">
        <f t="shared" ca="1" si="8"/>
        <v>4349801.1764464714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4349801.1764464714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4.5199999999999997E-2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4349801.1764464714</v>
      </c>
      <c r="K46" s="37">
        <f t="shared" ca="1" si="20"/>
        <v>196611.0131753805</v>
      </c>
      <c r="L46" s="37">
        <f t="shared" ca="1" si="21"/>
        <v>4546412.1896218518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356541.08003659605</v>
      </c>
      <c r="O46" s="37">
        <f t="shared" si="6"/>
        <v>204640.73942261352</v>
      </c>
      <c r="P46" s="37">
        <f t="shared" ca="1" si="7"/>
        <v>356541.08003659605</v>
      </c>
      <c r="Q46" s="37">
        <f t="shared" ca="1" si="8"/>
        <v>4189871.1095852559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4189871.1095852559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0.1103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4189871.1095852559</v>
      </c>
      <c r="K47" s="37">
        <f t="shared" ca="1" si="20"/>
        <v>462142.7833872537</v>
      </c>
      <c r="L47" s="37">
        <f t="shared" ca="1" si="21"/>
        <v>4652013.8929725094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4652013.8929725094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4652013.8929725094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4.0399999999999998E-2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4652013.8929725094</v>
      </c>
      <c r="K48" s="37">
        <f t="shared" ca="1" si="20"/>
        <v>187941.36127608936</v>
      </c>
      <c r="L48" s="37">
        <f t="shared" ca="1" si="21"/>
        <v>4839955.2542485986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4839955.2542485986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4839955.2542485986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5.3999999999999999E-2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4839955.2542485986</v>
      </c>
      <c r="K49" s="37">
        <f t="shared" ca="1" si="20"/>
        <v>261357.58372942431</v>
      </c>
      <c r="L49" s="37">
        <f t="shared" ca="1" si="21"/>
        <v>5101312.8379780231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5101312.8379780231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5101312.8379780231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0.13200000000000001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5101312.8379780231</v>
      </c>
      <c r="K50" s="37">
        <f t="shared" ca="1" si="20"/>
        <v>673373.29461309907</v>
      </c>
      <c r="L50" s="37">
        <f t="shared" ca="1" si="21"/>
        <v>5774686.1325911218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5774686.1325911218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5774686.1325911218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0.105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5774686.1325911218</v>
      </c>
      <c r="K51" s="37">
        <f t="shared" ca="1" si="20"/>
        <v>606342.04392206774</v>
      </c>
      <c r="L51" s="37">
        <f t="shared" ca="1" si="21"/>
        <v>6381028.1765131894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6381028.1765131894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6381028.1765131894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-5.6000000000000001E-2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6381028.1765131894</v>
      </c>
      <c r="K52" s="37">
        <f t="shared" ca="1" si="20"/>
        <v>-357337.57788473862</v>
      </c>
      <c r="L52" s="37">
        <f t="shared" ca="1" si="21"/>
        <v>6023690.5986284511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6023690.5986284511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6023690.5986284511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-8.5000000000000006E-2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6023690.5986284511</v>
      </c>
      <c r="K53" s="37">
        <f t="shared" ca="1" si="20"/>
        <v>-512013.70088341838</v>
      </c>
      <c r="L53" s="37">
        <f t="shared" ca="1" si="21"/>
        <v>5511676.8977450328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5511676.8977450328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5511676.8977450328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-0.1618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5511676.8977450328</v>
      </c>
      <c r="K54" s="37">
        <f t="shared" ca="1" si="20"/>
        <v>-891789.32205514633</v>
      </c>
      <c r="L54" s="37">
        <f t="shared" ca="1" si="21"/>
        <v>4619887.5756898867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4619887.5756898867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4619887.5756898867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18" priority="1" operator="lessThan">
      <formula>0</formula>
    </cfRule>
  </conditionalFormatting>
  <dataValidations count="2">
    <dataValidation type="list" allowBlank="1" showInputMessage="1" showErrorMessage="1" sqref="E2" xr:uid="{C2957E8A-6D05-2544-85EE-0A4CD858EA70}">
      <formula1>"Qualified, Non-Qualified"</formula1>
    </dataValidation>
    <dataValidation type="list" allowBlank="1" showInputMessage="1" showErrorMessage="1" sqref="E5 H2" xr:uid="{40B9D58F-A158-4E47-942E-3B1777173AED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1F19DC1-90C7-E748-A4C1-6910FEC21B30}">
          <x14:formula1>
            <xm:f>Scenarios!A3:A100</xm:f>
          </x14:formula1>
          <xm:sqref>A14</xm:sqref>
        </x14:dataValidation>
        <x14:dataValidation type="list" allowBlank="1" showInputMessage="1" showErrorMessage="1" xr:uid="{1F8C823F-DC74-5843-ACB1-5BA675291F26}">
          <x14:formula1>
            <xm:f>Tables!$B$20:$B$36</xm:f>
          </x14:formula1>
          <xm:sqref>E3:E4</xm:sqref>
        </x14:dataValidation>
      </x14:dataValidation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AE11D-3F8B-4149-8890-5660E50DFD52}">
  <sheetPr codeName="Sheet53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Monthly</v>
      </c>
      <c r="J2" s="129" t="s">
        <v>70</v>
      </c>
      <c r="K2" s="57">
        <f>Tables!B3</f>
        <v>22500</v>
      </c>
      <c r="M2" s="130" t="s">
        <v>55</v>
      </c>
      <c r="N2" s="35" t="str">
        <f>E3</f>
        <v>Profit Sharing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Profit Sharing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Monthly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197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Profit Sharing with Monthly / Monthly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12000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99975999</v>
      </c>
      <c r="W17" s="37">
        <f>MIN(R17,T17)</f>
        <v>24000</v>
      </c>
      <c r="X17" s="37">
        <f ca="1">MIN(U17,R17-W17)</f>
        <v>0</v>
      </c>
      <c r="Y17" s="37">
        <f>MIN(S17,V17)</f>
        <v>12000</v>
      </c>
      <c r="Z17" s="37">
        <f ca="1">W17+X17+Y17</f>
        <v>36000</v>
      </c>
      <c r="AA17" s="111">
        <f ca="1">Q17+Z17</f>
        <v>2218400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2218400</v>
      </c>
      <c r="K18" s="37">
        <f ca="1">J18*E18</f>
        <v>106261.36</v>
      </c>
      <c r="L18" s="37">
        <f ca="1">J18+K18</f>
        <v>2324661.36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2324661.36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12000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102475998.97499999</v>
      </c>
      <c r="W18" s="37">
        <f t="shared" ref="W18:W54" si="14">MIN(R18,T18)</f>
        <v>24000</v>
      </c>
      <c r="X18" s="37">
        <f t="shared" ref="X18:X54" ca="1" si="15">MIN(U18,R18-W18)</f>
        <v>0</v>
      </c>
      <c r="Y18" s="37">
        <f t="shared" ref="Y18:Y54" si="16">MIN(S18,V18)</f>
        <v>12000</v>
      </c>
      <c r="Z18" s="37">
        <f t="shared" ref="Z18:Z54" ca="1" si="17">W18+X18+Y18</f>
        <v>36000</v>
      </c>
      <c r="AA18" s="111">
        <f t="shared" ref="AA18:AA54" ca="1" si="18">Q18+W18+X18+Y18</f>
        <v>2360661.36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2360661.36</v>
      </c>
      <c r="K19" s="37">
        <f ca="1">J19*E19</f>
        <v>50282.086967999996</v>
      </c>
      <c r="L19" s="37">
        <f ca="1">J19+K19</f>
        <v>2410943.4469679999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2410943.4469679999</v>
      </c>
      <c r="R19" s="37">
        <f t="shared" si="9"/>
        <v>24000</v>
      </c>
      <c r="S19" s="37">
        <f t="shared" si="10"/>
        <v>12000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105038498.94937499</v>
      </c>
      <c r="W19" s="37">
        <f t="shared" si="14"/>
        <v>24000</v>
      </c>
      <c r="X19" s="37">
        <f t="shared" ca="1" si="15"/>
        <v>0</v>
      </c>
      <c r="Y19" s="37">
        <f t="shared" si="16"/>
        <v>12000</v>
      </c>
      <c r="Z19" s="37">
        <f t="shared" ca="1" si="17"/>
        <v>36000</v>
      </c>
      <c r="AA19" s="111">
        <f t="shared" ca="1" si="18"/>
        <v>2446943.4469679999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2446943.4469679999</v>
      </c>
      <c r="K20" s="37">
        <f ca="1">J20*E20</f>
        <v>269163.77916648</v>
      </c>
      <c r="L20" s="37">
        <f ca="1">J20+K20</f>
        <v>2716107.22613448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2716107.22613448</v>
      </c>
      <c r="R20" s="37">
        <f t="shared" si="9"/>
        <v>24000</v>
      </c>
      <c r="S20" s="37">
        <f t="shared" si="10"/>
        <v>12000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107665061.42310937</v>
      </c>
      <c r="W20" s="37">
        <f t="shared" si="14"/>
        <v>24000</v>
      </c>
      <c r="X20" s="37">
        <f t="shared" ca="1" si="15"/>
        <v>0</v>
      </c>
      <c r="Y20" s="37">
        <f t="shared" si="16"/>
        <v>12000</v>
      </c>
      <c r="Z20" s="37">
        <f t="shared" ca="1" si="17"/>
        <v>36000</v>
      </c>
      <c r="AA20" s="111">
        <f t="shared" ca="1" si="18"/>
        <v>2752107.22613448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2752107.22613448</v>
      </c>
      <c r="K21" s="37">
        <f ca="1">J21*E21</f>
        <v>220718.99953598526</v>
      </c>
      <c r="L21" s="37">
        <f ca="1">J21+K21</f>
        <v>2972826.2256704653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2862444.9366079653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2862444.9366079653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2862444.9366079653</v>
      </c>
      <c r="K22" s="37">
        <f t="shared" ref="K22:K54" ca="1" si="20">J22*E22</f>
        <v>234147.99581453155</v>
      </c>
      <c r="L22" s="37">
        <f t="shared" ref="L22:L54" ca="1" si="21">J22+K22</f>
        <v>3096592.9324224968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2983452.1111334343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2983452.1111334343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2983452.1111334343</v>
      </c>
      <c r="K23" s="37">
        <f t="shared" ca="1" si="20"/>
        <v>300731.97280225018</v>
      </c>
      <c r="L23" s="37">
        <f t="shared" ca="1" si="21"/>
        <v>3284184.0839356845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3168214.7421143954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3168214.7421143954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3168214.7421143954</v>
      </c>
      <c r="K24" s="37">
        <f t="shared" ca="1" si="20"/>
        <v>-155876.16531202826</v>
      </c>
      <c r="L24" s="37">
        <f t="shared" ca="1" si="21"/>
        <v>3012338.5768023673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2893470.0014355462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2893470.0014355462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2893470.0014355462</v>
      </c>
      <c r="K25" s="37">
        <f t="shared" ca="1" si="20"/>
        <v>35589.681017657218</v>
      </c>
      <c r="L25" s="37">
        <f t="shared" ca="1" si="21"/>
        <v>2929059.6824532035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2807219.3927022116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2807219.3927022116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2807219.3927022116</v>
      </c>
      <c r="K26" s="37">
        <f t="shared" ca="1" si="20"/>
        <v>179942.76307221179</v>
      </c>
      <c r="L26" s="37">
        <f t="shared" ca="1" si="21"/>
        <v>2987162.1557744234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2862275.8587796567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2862275.8587796567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2862275.8587796567</v>
      </c>
      <c r="K27" s="37">
        <f t="shared" ca="1" si="20"/>
        <v>306549.74447530124</v>
      </c>
      <c r="L27" s="37">
        <f t="shared" ca="1" si="21"/>
        <v>3168825.6032549581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3040817.1488353224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3040817.1488353224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3040817.1488353224</v>
      </c>
      <c r="K28" s="37">
        <f t="shared" ca="1" si="20"/>
        <v>197957.1963891795</v>
      </c>
      <c r="L28" s="37">
        <f t="shared" ca="1" si="21"/>
        <v>3238774.345224502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3107565.6794443754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3107565.6794443754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3107565.6794443754</v>
      </c>
      <c r="K29" s="37">
        <f t="shared" ca="1" si="20"/>
        <v>248605.25435555005</v>
      </c>
      <c r="L29" s="37">
        <f t="shared" ca="1" si="21"/>
        <v>3356170.9337999253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3221682.0513752955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3221682.0513752955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3221682.0513752955</v>
      </c>
      <c r="K30" s="37">
        <f t="shared" ca="1" si="20"/>
        <v>100194.31179777169</v>
      </c>
      <c r="L30" s="37">
        <f t="shared" ca="1" si="21"/>
        <v>3321876.3631730671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3184025.2586878217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3184025.2586878217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3184025.2586878217</v>
      </c>
      <c r="K31" s="37">
        <f t="shared" ca="1" si="20"/>
        <v>179260.62206412436</v>
      </c>
      <c r="L31" s="37">
        <f t="shared" ca="1" si="21"/>
        <v>3363285.880751946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129431.92108487079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3221988.4986545695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3221988.4986545695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3221988.4986545695</v>
      </c>
      <c r="K32" s="37">
        <f t="shared" ca="1" si="20"/>
        <v>87638.087163404285</v>
      </c>
      <c r="L32" s="37">
        <f t="shared" ca="1" si="21"/>
        <v>3309626.5858179736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135948.88179977087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3164796.7691681627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3164796.7691681627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3164796.7691681627</v>
      </c>
      <c r="K33" s="37">
        <f t="shared" ca="1" si="20"/>
        <v>521558.5075589132</v>
      </c>
      <c r="L33" s="37">
        <f t="shared" ca="1" si="21"/>
        <v>3686355.2767270757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138200.73227808572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3537904.7146610194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3537904.7146610194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3537904.7146610194</v>
      </c>
      <c r="K34" s="37">
        <f t="shared" ca="1" si="20"/>
        <v>-238808.56823961882</v>
      </c>
      <c r="L34" s="37">
        <f t="shared" ca="1" si="21"/>
        <v>3299096.1464214004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160813.85066640997</v>
      </c>
      <c r="O34" s="37">
        <f t="shared" si="6"/>
        <v>152161.82611770771</v>
      </c>
      <c r="P34" s="37">
        <f t="shared" ca="1" si="7"/>
        <v>160813.85066640997</v>
      </c>
      <c r="Q34" s="37">
        <f t="shared" ca="1" si="8"/>
        <v>3138282.2957549905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3138282.2957549905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3138282.2957549905</v>
      </c>
      <c r="K35" s="37">
        <f t="shared" ca="1" si="20"/>
        <v>416763.88887626276</v>
      </c>
      <c r="L35" s="37">
        <f t="shared" ca="1" si="21"/>
        <v>3555046.1846312531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148733.75809265356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3399080.3128606025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3399080.3128606025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3399080.3128606025</v>
      </c>
      <c r="K36" s="37">
        <f t="shared" ca="1" si="20"/>
        <v>155677.8783290156</v>
      </c>
      <c r="L36" s="37">
        <f t="shared" ca="1" si="21"/>
        <v>3554758.1911896183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168271.3026168615</v>
      </c>
      <c r="O36" s="37">
        <f t="shared" si="6"/>
        <v>159865.01856491665</v>
      </c>
      <c r="P36" s="37">
        <f t="shared" ca="1" si="7"/>
        <v>168271.3026168615</v>
      </c>
      <c r="Q36" s="37">
        <f t="shared" ca="1" si="8"/>
        <v>3386486.8885727567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3386486.8885727567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3386486.8885727567</v>
      </c>
      <c r="K37" s="37">
        <f t="shared" ca="1" si="20"/>
        <v>306138.41472697718</v>
      </c>
      <c r="L37" s="37">
        <f t="shared" ca="1" si="21"/>
        <v>3692625.3032997339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174561.179823338</v>
      </c>
      <c r="O37" s="37">
        <f t="shared" si="6"/>
        <v>163861.64402903954</v>
      </c>
      <c r="P37" s="37">
        <f t="shared" ca="1" si="7"/>
        <v>174561.179823338</v>
      </c>
      <c r="Q37" s="37">
        <f t="shared" ca="1" si="8"/>
        <v>3518064.1234763958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3518064.1234763958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3518064.1234763958</v>
      </c>
      <c r="K38" s="37">
        <f t="shared" ca="1" si="20"/>
        <v>238524.74757169964</v>
      </c>
      <c r="L38" s="37">
        <f t="shared" ca="1" si="21"/>
        <v>3756588.8710480956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190165.6282960214</v>
      </c>
      <c r="O38" s="37">
        <f t="shared" si="6"/>
        <v>167958.18512976554</v>
      </c>
      <c r="P38" s="37">
        <f t="shared" ca="1" si="7"/>
        <v>190165.6282960214</v>
      </c>
      <c r="Q38" s="37">
        <f t="shared" ca="1" si="8"/>
        <v>3566423.2427520743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3566423.2427520743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3566423.2427520743</v>
      </c>
      <c r="K39" s="37">
        <f t="shared" ca="1" si="20"/>
        <v>190090.35883868556</v>
      </c>
      <c r="L39" s="37">
        <f t="shared" ca="1" si="21"/>
        <v>3756513.6015907601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201492.83857356352</v>
      </c>
      <c r="O39" s="37">
        <f t="shared" si="6"/>
        <v>172157.13975800967</v>
      </c>
      <c r="P39" s="37">
        <f t="shared" ca="1" si="7"/>
        <v>201492.83857356352</v>
      </c>
      <c r="Q39" s="37">
        <f t="shared" ca="1" si="8"/>
        <v>3555020.7630171967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3555020.7630171967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3555020.7630171967</v>
      </c>
      <c r="K40" s="37">
        <f t="shared" ca="1" si="20"/>
        <v>263782.54061587597</v>
      </c>
      <c r="L40" s="37">
        <f t="shared" ca="1" si="21"/>
        <v>3818803.3036330724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211608.37875102361</v>
      </c>
      <c r="O40" s="37">
        <f t="shared" si="6"/>
        <v>176461.06825195992</v>
      </c>
      <c r="P40" s="37">
        <f t="shared" ca="1" si="7"/>
        <v>211608.37875102361</v>
      </c>
      <c r="Q40" s="37">
        <f t="shared" ca="1" si="8"/>
        <v>3607194.9248820487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3607194.9248820487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3607194.9248820487</v>
      </c>
      <c r="K41" s="37">
        <f t="shared" ca="1" si="20"/>
        <v>234467.67011733318</v>
      </c>
      <c r="L41" s="37">
        <f t="shared" ca="1" si="21"/>
        <v>3841662.5949993818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225449.68280512805</v>
      </c>
      <c r="O41" s="37">
        <f t="shared" si="6"/>
        <v>180872.59495825888</v>
      </c>
      <c r="P41" s="37">
        <f t="shared" ca="1" si="7"/>
        <v>225449.68280512805</v>
      </c>
      <c r="Q41" s="37">
        <f t="shared" ca="1" si="8"/>
        <v>3616212.9121942539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3616212.9121942539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3616212.9121942539</v>
      </c>
      <c r="K42" s="37">
        <f t="shared" ca="1" si="20"/>
        <v>-126567.45192679889</v>
      </c>
      <c r="L42" s="37">
        <f t="shared" ca="1" si="21"/>
        <v>3489645.4602674549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237908.74422330619</v>
      </c>
      <c r="O42" s="37">
        <f t="shared" si="6"/>
        <v>185394.40983221534</v>
      </c>
      <c r="P42" s="37">
        <f t="shared" ca="1" si="7"/>
        <v>237908.74422330619</v>
      </c>
      <c r="Q42" s="37">
        <f t="shared" ca="1" si="8"/>
        <v>3251736.7160441484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3251736.7160441484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3251736.7160441484</v>
      </c>
      <c r="K43" s="37">
        <f t="shared" ca="1" si="20"/>
        <v>260138.93728353188</v>
      </c>
      <c r="L43" s="37">
        <f t="shared" ca="1" si="21"/>
        <v>3511875.6533276802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225815.04972528809</v>
      </c>
      <c r="O43" s="37">
        <f t="shared" si="6"/>
        <v>190029.27007802069</v>
      </c>
      <c r="P43" s="37">
        <f t="shared" ca="1" si="7"/>
        <v>225815.04972528809</v>
      </c>
      <c r="Q43" s="37">
        <f t="shared" ca="1" si="8"/>
        <v>3286060.6036023921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3286060.6036023921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3286060.6036023921</v>
      </c>
      <c r="K44" s="37">
        <f t="shared" ca="1" si="20"/>
        <v>178104.48471524965</v>
      </c>
      <c r="L44" s="37">
        <f t="shared" ca="1" si="21"/>
        <v>3464165.088317642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239858.43821915271</v>
      </c>
      <c r="O44" s="37">
        <f t="shared" si="6"/>
        <v>194780.00182997121</v>
      </c>
      <c r="P44" s="37">
        <f t="shared" ca="1" si="7"/>
        <v>239858.43821915271</v>
      </c>
      <c r="Q44" s="37">
        <f t="shared" ca="1" si="8"/>
        <v>3224306.6500984891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3224306.6500984891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3224306.6500984891</v>
      </c>
      <c r="K45" s="37">
        <f t="shared" ca="1" si="20"/>
        <v>255042.6560227905</v>
      </c>
      <c r="L45" s="37">
        <f t="shared" ca="1" si="21"/>
        <v>3479349.3061212795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249946.2519456193</v>
      </c>
      <c r="O45" s="37">
        <f t="shared" si="6"/>
        <v>199649.50187572048</v>
      </c>
      <c r="P45" s="37">
        <f t="shared" ca="1" si="7"/>
        <v>249946.2519456193</v>
      </c>
      <c r="Q45" s="37">
        <f t="shared" ca="1" si="8"/>
        <v>3229403.05417566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3229403.05417566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3229403.05417566</v>
      </c>
      <c r="K46" s="37">
        <f t="shared" ca="1" si="20"/>
        <v>121748.49514242237</v>
      </c>
      <c r="L46" s="37">
        <f t="shared" ca="1" si="21"/>
        <v>3351151.5493180822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264705.16837505414</v>
      </c>
      <c r="O46" s="37">
        <f t="shared" si="6"/>
        <v>204640.73942261352</v>
      </c>
      <c r="P46" s="37">
        <f t="shared" ca="1" si="7"/>
        <v>264705.16837505414</v>
      </c>
      <c r="Q46" s="37">
        <f t="shared" ca="1" si="8"/>
        <v>3086446.3809430283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3086446.3809430283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3086446.3809430283</v>
      </c>
      <c r="K47" s="37">
        <f t="shared" ca="1" si="20"/>
        <v>283644.42240866431</v>
      </c>
      <c r="L47" s="37">
        <f t="shared" ca="1" si="21"/>
        <v>3370090.8033516924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3370090.8033516924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3370090.8033516924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3370090.8033516924</v>
      </c>
      <c r="K48" s="37">
        <f t="shared" ca="1" si="20"/>
        <v>113572.06007295204</v>
      </c>
      <c r="L48" s="37">
        <f t="shared" ca="1" si="21"/>
        <v>3483662.8634246443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3483662.8634246443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3483662.8634246443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3483662.8634246443</v>
      </c>
      <c r="K49" s="37">
        <f t="shared" ca="1" si="20"/>
        <v>156764.82885410899</v>
      </c>
      <c r="L49" s="37">
        <f t="shared" ca="1" si="21"/>
        <v>3640427.6922787535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3640427.6922787535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3640427.6922787535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3640427.6922787535</v>
      </c>
      <c r="K50" s="37">
        <f t="shared" ca="1" si="20"/>
        <v>400447.04615066288</v>
      </c>
      <c r="L50" s="37">
        <f t="shared" ca="1" si="21"/>
        <v>4040874.7384294164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4040874.7384294164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4040874.7384294164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4040874.7384294164</v>
      </c>
      <c r="K51" s="37">
        <f t="shared" ca="1" si="20"/>
        <v>353576.53961257392</v>
      </c>
      <c r="L51" s="37">
        <f t="shared" ca="1" si="21"/>
        <v>4394451.2780419905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4394451.2780419905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4394451.2780419905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4394451.2780419905</v>
      </c>
      <c r="K52" s="37">
        <f t="shared" ca="1" si="20"/>
        <v>-205220.87468456096</v>
      </c>
      <c r="L52" s="37">
        <f t="shared" ca="1" si="21"/>
        <v>4189230.4033574294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4189230.4033574294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4189230.4033574294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4189230.4033574294</v>
      </c>
      <c r="K53" s="37">
        <f t="shared" ca="1" si="20"/>
        <v>-296597.51255770604</v>
      </c>
      <c r="L53" s="37">
        <f t="shared" ca="1" si="21"/>
        <v>3892632.8907997236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3892632.8907997236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3892632.8907997236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3892632.8907997236</v>
      </c>
      <c r="K54" s="37">
        <f t="shared" ca="1" si="20"/>
        <v>-524726.91367980279</v>
      </c>
      <c r="L54" s="37">
        <f t="shared" ca="1" si="21"/>
        <v>3367905.9771199208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3367905.9771199208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3367905.9771199208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17" priority="1" operator="lessThan">
      <formula>0</formula>
    </cfRule>
  </conditionalFormatting>
  <dataValidations count="2">
    <dataValidation type="list" allowBlank="1" showInputMessage="1" showErrorMessage="1" sqref="E2" xr:uid="{41ED21AE-7357-E54A-BAA9-3BA93B3EDC5F}">
      <formula1>"Qualified, Non-Qualified"</formula1>
    </dataValidation>
    <dataValidation type="list" allowBlank="1" showInputMessage="1" showErrorMessage="1" sqref="E5 H2" xr:uid="{E7F66153-7751-2449-958E-45B4474D022C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B12D4D1-9EA6-4649-9C60-98415AA98501}">
          <x14:formula1>
            <xm:f>Scenarios!A3:A100</xm:f>
          </x14:formula1>
          <xm:sqref>A14</xm:sqref>
        </x14:dataValidation>
        <x14:dataValidation type="list" allowBlank="1" showInputMessage="1" showErrorMessage="1" xr:uid="{4EF45974-5927-C542-9B04-969F3CDA187D}">
          <x14:formula1>
            <xm:f>Tables!$B$20:$B$36</xm:f>
          </x14:formula1>
          <xm:sqref>E3:E4</xm:sqref>
        </x14:dataValidation>
      </x14:dataValidation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12329-D07D-454E-9585-C31586EED70D}">
  <sheetPr codeName="Sheet54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Profit Sharing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Profit Sharing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30000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25000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198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Profit Sharing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30000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99974999</v>
      </c>
      <c r="W17" s="37">
        <f>MIN(R17,T17)</f>
        <v>25000</v>
      </c>
      <c r="X17" s="37">
        <f ca="1">MIN(U17,R17-W17)</f>
        <v>0</v>
      </c>
      <c r="Y17" s="37">
        <f>MIN(S17,V17)</f>
        <v>30000</v>
      </c>
      <c r="Z17" s="37">
        <f ca="1">W17+X17+Y17</f>
        <v>55000</v>
      </c>
      <c r="AA17" s="111">
        <f ca="1">Q17+Z17</f>
        <v>2237400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2237400</v>
      </c>
      <c r="K18" s="37">
        <f ca="1">J18*E18</f>
        <v>107171.45999999999</v>
      </c>
      <c r="L18" s="37">
        <f ca="1">J18+K18</f>
        <v>2344571.46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2344571.46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30000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102474998.97499999</v>
      </c>
      <c r="W18" s="37">
        <f t="shared" ref="W18:W54" si="14">MIN(R18,T18)</f>
        <v>25000</v>
      </c>
      <c r="X18" s="37">
        <f t="shared" ref="X18:X54" ca="1" si="15">MIN(U18,R18-W18)</f>
        <v>0</v>
      </c>
      <c r="Y18" s="37">
        <f t="shared" ref="Y18:Y54" si="16">MIN(S18,V18)</f>
        <v>30000</v>
      </c>
      <c r="Z18" s="37">
        <f t="shared" ref="Z18:Z54" ca="1" si="17">W18+X18+Y18</f>
        <v>55000</v>
      </c>
      <c r="AA18" s="111">
        <f t="shared" ref="AA18:AA54" ca="1" si="18">Q18+W18+X18+Y18</f>
        <v>2399571.46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2399571.46</v>
      </c>
      <c r="K19" s="37">
        <f ca="1">J19*E19</f>
        <v>51110.872098</v>
      </c>
      <c r="L19" s="37">
        <f ca="1">J19+K19</f>
        <v>2450682.3320979998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2450682.3320979998</v>
      </c>
      <c r="R19" s="37">
        <f t="shared" si="9"/>
        <v>25000</v>
      </c>
      <c r="S19" s="37">
        <f t="shared" si="10"/>
        <v>30000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105037498.94937499</v>
      </c>
      <c r="W19" s="37">
        <f t="shared" si="14"/>
        <v>25000</v>
      </c>
      <c r="X19" s="37">
        <f t="shared" ca="1" si="15"/>
        <v>0</v>
      </c>
      <c r="Y19" s="37">
        <f t="shared" si="16"/>
        <v>30000</v>
      </c>
      <c r="Z19" s="37">
        <f t="shared" ca="1" si="17"/>
        <v>55000</v>
      </c>
      <c r="AA19" s="111">
        <f t="shared" ca="1" si="18"/>
        <v>2505682.3320979998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2505682.3320979998</v>
      </c>
      <c r="K20" s="37">
        <f ca="1">J20*E20</f>
        <v>275625.05653077998</v>
      </c>
      <c r="L20" s="37">
        <f ca="1">J20+K20</f>
        <v>2781307.3886287799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2781307.3886287799</v>
      </c>
      <c r="R20" s="37">
        <f t="shared" si="9"/>
        <v>25000</v>
      </c>
      <c r="S20" s="37">
        <f t="shared" si="10"/>
        <v>30000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107664061.42310937</v>
      </c>
      <c r="W20" s="37">
        <f t="shared" si="14"/>
        <v>25000</v>
      </c>
      <c r="X20" s="37">
        <f t="shared" ca="1" si="15"/>
        <v>0</v>
      </c>
      <c r="Y20" s="37">
        <f t="shared" si="16"/>
        <v>30000</v>
      </c>
      <c r="Z20" s="37">
        <f t="shared" ca="1" si="17"/>
        <v>55000</v>
      </c>
      <c r="AA20" s="111">
        <f t="shared" ca="1" si="18"/>
        <v>2836307.3886287799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2836307.3886287799</v>
      </c>
      <c r="K21" s="37">
        <f ca="1">J21*E21</f>
        <v>227471.85256802812</v>
      </c>
      <c r="L21" s="37">
        <f ca="1">J21+K21</f>
        <v>3063779.2411968079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2953397.9521343079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2953397.9521343079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2953397.9521343079</v>
      </c>
      <c r="K22" s="37">
        <f t="shared" ref="K22:K54" ca="1" si="20">J22*E22</f>
        <v>241587.95248458639</v>
      </c>
      <c r="L22" s="37">
        <f t="shared" ref="L22:L54" ca="1" si="21">J22+K22</f>
        <v>3194985.9046188942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3081845.0833298317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3081845.0833298317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3081845.0833298317</v>
      </c>
      <c r="K23" s="37">
        <f t="shared" ca="1" si="20"/>
        <v>310649.98439964704</v>
      </c>
      <c r="L23" s="37">
        <f t="shared" ca="1" si="21"/>
        <v>3392495.0677294787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3276525.7259081895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3276525.7259081895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3276525.7259081895</v>
      </c>
      <c r="K24" s="37">
        <f t="shared" ca="1" si="20"/>
        <v>-161205.06571468292</v>
      </c>
      <c r="L24" s="37">
        <f t="shared" ca="1" si="21"/>
        <v>3115320.6601935066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2996452.0848266855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2996452.0848266855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2996452.0848266855</v>
      </c>
      <c r="K25" s="37">
        <f t="shared" ca="1" si="20"/>
        <v>36856.360643368229</v>
      </c>
      <c r="L25" s="37">
        <f t="shared" ca="1" si="21"/>
        <v>3033308.4454700537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2911468.1557190618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2911468.1557190618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2911468.1557190618</v>
      </c>
      <c r="K26" s="37">
        <f t="shared" ca="1" si="20"/>
        <v>186625.10878159187</v>
      </c>
      <c r="L26" s="37">
        <f t="shared" ca="1" si="21"/>
        <v>3098093.2645006538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2973206.9675058872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2973206.9675058872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2973206.9675058872</v>
      </c>
      <c r="K27" s="37">
        <f t="shared" ca="1" si="20"/>
        <v>318430.4662198805</v>
      </c>
      <c r="L27" s="37">
        <f t="shared" ca="1" si="21"/>
        <v>3291637.4337257678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3163628.9793061321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3163628.9793061321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3163628.9793061321</v>
      </c>
      <c r="K28" s="37">
        <f t="shared" ca="1" si="20"/>
        <v>205952.24655282922</v>
      </c>
      <c r="L28" s="37">
        <f t="shared" ca="1" si="21"/>
        <v>3369581.2258589612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3238372.5600788346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3238372.5600788346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3238372.5600788346</v>
      </c>
      <c r="K29" s="37">
        <f t="shared" ca="1" si="20"/>
        <v>259069.80480630678</v>
      </c>
      <c r="L29" s="37">
        <f t="shared" ca="1" si="21"/>
        <v>3497442.3648851416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3362953.4824605118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3362953.4824605118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3362953.4824605118</v>
      </c>
      <c r="K30" s="37">
        <f t="shared" ca="1" si="20"/>
        <v>104587.85330452192</v>
      </c>
      <c r="L30" s="37">
        <f t="shared" ca="1" si="21"/>
        <v>3467541.335765034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3329690.2312797885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3329690.2312797885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3329690.2312797885</v>
      </c>
      <c r="K31" s="37">
        <f t="shared" ca="1" si="20"/>
        <v>187461.56002105211</v>
      </c>
      <c r="L31" s="37">
        <f t="shared" ca="1" si="21"/>
        <v>3517151.7913008407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135353.26143413773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3375854.4092034642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3375854.4092034642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3375854.4092034642</v>
      </c>
      <c r="K32" s="37">
        <f t="shared" ca="1" si="20"/>
        <v>91823.239930334224</v>
      </c>
      <c r="L32" s="37">
        <f t="shared" ca="1" si="21"/>
        <v>3467677.6491337982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142441.11431238244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3322847.8324839873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3322847.8324839873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3322847.8324839873</v>
      </c>
      <c r="K33" s="37">
        <f t="shared" ca="1" si="20"/>
        <v>547605.32279336115</v>
      </c>
      <c r="L33" s="37">
        <f t="shared" ca="1" si="21"/>
        <v>3870453.1552773486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145102.52543598198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3722002.5932112923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3722002.5932112923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3722002.5932112923</v>
      </c>
      <c r="K34" s="37">
        <f t="shared" ca="1" si="20"/>
        <v>-251235.17504176224</v>
      </c>
      <c r="L34" s="37">
        <f t="shared" ca="1" si="21"/>
        <v>3470767.4181695301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169181.93605505873</v>
      </c>
      <c r="O34" s="37">
        <f t="shared" si="6"/>
        <v>152161.82611770771</v>
      </c>
      <c r="P34" s="37">
        <f t="shared" ca="1" si="7"/>
        <v>169181.93605505873</v>
      </c>
      <c r="Q34" s="37">
        <f t="shared" ca="1" si="8"/>
        <v>3301585.4821144715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3301585.4821144715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3301585.4821144715</v>
      </c>
      <c r="K35" s="37">
        <f t="shared" ca="1" si="20"/>
        <v>438450.55202480184</v>
      </c>
      <c r="L35" s="37">
        <f t="shared" ca="1" si="21"/>
        <v>3740036.0341392732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156473.24559784224</v>
      </c>
      <c r="O35" s="37">
        <f t="shared" si="6"/>
        <v>155965.87177065041</v>
      </c>
      <c r="P35" s="37">
        <f t="shared" ca="1" si="7"/>
        <v>156473.24559784224</v>
      </c>
      <c r="Q35" s="37">
        <f t="shared" ca="1" si="8"/>
        <v>3583562.7885414311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3583562.7885414311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3583562.7885414311</v>
      </c>
      <c r="K36" s="37">
        <f t="shared" ca="1" si="20"/>
        <v>164127.17571519755</v>
      </c>
      <c r="L36" s="37">
        <f t="shared" ca="1" si="21"/>
        <v>3747689.9642566284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177404.0984426451</v>
      </c>
      <c r="O36" s="37">
        <f t="shared" si="6"/>
        <v>159865.01856491665</v>
      </c>
      <c r="P36" s="37">
        <f t="shared" ca="1" si="7"/>
        <v>177404.0984426451</v>
      </c>
      <c r="Q36" s="37">
        <f t="shared" ca="1" si="8"/>
        <v>3570285.8658139831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3570285.8658139831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3570285.8658139831</v>
      </c>
      <c r="K37" s="37">
        <f t="shared" ca="1" si="20"/>
        <v>322753.84226958407</v>
      </c>
      <c r="L37" s="37">
        <f t="shared" ca="1" si="21"/>
        <v>3893039.7080835672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184035.3539079373</v>
      </c>
      <c r="O37" s="37">
        <f t="shared" si="6"/>
        <v>163861.64402903954</v>
      </c>
      <c r="P37" s="37">
        <f t="shared" ca="1" si="7"/>
        <v>184035.3539079373</v>
      </c>
      <c r="Q37" s="37">
        <f t="shared" ca="1" si="8"/>
        <v>3709004.35417563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3709004.35417563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3709004.35417563</v>
      </c>
      <c r="K38" s="37">
        <f t="shared" ca="1" si="20"/>
        <v>251470.4952131077</v>
      </c>
      <c r="L38" s="37">
        <f t="shared" ca="1" si="21"/>
        <v>3960474.8493887377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200486.72184733136</v>
      </c>
      <c r="O38" s="37">
        <f t="shared" si="6"/>
        <v>167958.18512976554</v>
      </c>
      <c r="P38" s="37">
        <f t="shared" ca="1" si="7"/>
        <v>200486.72184733136</v>
      </c>
      <c r="Q38" s="37">
        <f t="shared" ca="1" si="8"/>
        <v>3759988.1275414065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3759988.1275414065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3759988.1275414065</v>
      </c>
      <c r="K39" s="37">
        <f t="shared" ca="1" si="20"/>
        <v>200407.36719795698</v>
      </c>
      <c r="L39" s="37">
        <f t="shared" ca="1" si="21"/>
        <v>3960395.4947393634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212428.70777070094</v>
      </c>
      <c r="O39" s="37">
        <f t="shared" si="6"/>
        <v>172157.13975800967</v>
      </c>
      <c r="P39" s="37">
        <f t="shared" ca="1" si="7"/>
        <v>212428.70777070094</v>
      </c>
      <c r="Q39" s="37">
        <f t="shared" ca="1" si="8"/>
        <v>3747966.7869686624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3747966.7869686624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3747966.7869686624</v>
      </c>
      <c r="K40" s="37">
        <f t="shared" ca="1" si="20"/>
        <v>278099.13559307478</v>
      </c>
      <c r="L40" s="37">
        <f t="shared" ca="1" si="21"/>
        <v>4026065.9225617372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223093.26112908704</v>
      </c>
      <c r="O40" s="37">
        <f t="shared" si="6"/>
        <v>176461.06825195992</v>
      </c>
      <c r="P40" s="37">
        <f t="shared" ca="1" si="7"/>
        <v>223093.26112908704</v>
      </c>
      <c r="Q40" s="37">
        <f t="shared" ca="1" si="8"/>
        <v>3802972.6614326504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3802972.6614326504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3802972.6614326504</v>
      </c>
      <c r="K41" s="37">
        <f t="shared" ca="1" si="20"/>
        <v>247193.2229931223</v>
      </c>
      <c r="L41" s="37">
        <f t="shared" ca="1" si="21"/>
        <v>4050165.8844257728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237685.79133954065</v>
      </c>
      <c r="O41" s="37">
        <f t="shared" si="6"/>
        <v>180872.59495825888</v>
      </c>
      <c r="P41" s="37">
        <f t="shared" ca="1" si="7"/>
        <v>237685.79133954065</v>
      </c>
      <c r="Q41" s="37">
        <f t="shared" ca="1" si="8"/>
        <v>3812480.093086232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3812480.093086232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3812480.093086232</v>
      </c>
      <c r="K42" s="37">
        <f t="shared" ca="1" si="20"/>
        <v>-133436.80325801813</v>
      </c>
      <c r="L42" s="37">
        <f t="shared" ca="1" si="21"/>
        <v>3679043.2898282139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250821.05875567318</v>
      </c>
      <c r="O42" s="37">
        <f t="shared" si="6"/>
        <v>185394.40983221534</v>
      </c>
      <c r="P42" s="37">
        <f t="shared" ca="1" si="7"/>
        <v>250821.05875567318</v>
      </c>
      <c r="Q42" s="37">
        <f t="shared" ca="1" si="8"/>
        <v>3428222.2310725409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3428222.2310725409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3428222.2310725409</v>
      </c>
      <c r="K43" s="37">
        <f t="shared" ca="1" si="20"/>
        <v>274257.77848580328</v>
      </c>
      <c r="L43" s="37">
        <f t="shared" ca="1" si="21"/>
        <v>3702480.0095583443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238070.98826892645</v>
      </c>
      <c r="O43" s="37">
        <f t="shared" si="6"/>
        <v>190029.27007802069</v>
      </c>
      <c r="P43" s="37">
        <f t="shared" ca="1" si="7"/>
        <v>238070.98826892645</v>
      </c>
      <c r="Q43" s="37">
        <f t="shared" ca="1" si="8"/>
        <v>3464409.021289418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3464409.021289418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3464409.021289418</v>
      </c>
      <c r="K44" s="37">
        <f t="shared" ca="1" si="20"/>
        <v>187770.96895388645</v>
      </c>
      <c r="L44" s="37">
        <f t="shared" ca="1" si="21"/>
        <v>3652179.9902433045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252876.57089703783</v>
      </c>
      <c r="O44" s="37">
        <f t="shared" si="6"/>
        <v>194780.00182997121</v>
      </c>
      <c r="P44" s="37">
        <f t="shared" ca="1" si="7"/>
        <v>252876.57089703783</v>
      </c>
      <c r="Q44" s="37">
        <f t="shared" ca="1" si="8"/>
        <v>3399303.4193462669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3399303.4193462669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3399303.4193462669</v>
      </c>
      <c r="K45" s="37">
        <f t="shared" ca="1" si="20"/>
        <v>268884.90047028975</v>
      </c>
      <c r="L45" s="37">
        <f t="shared" ca="1" si="21"/>
        <v>3668188.3198165568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263511.89297257882</v>
      </c>
      <c r="O45" s="37">
        <f t="shared" si="6"/>
        <v>199649.50187572048</v>
      </c>
      <c r="P45" s="37">
        <f t="shared" ca="1" si="7"/>
        <v>263511.89297257882</v>
      </c>
      <c r="Q45" s="37">
        <f t="shared" ca="1" si="8"/>
        <v>3404676.426843978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3404676.426843978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3404676.426843978</v>
      </c>
      <c r="K46" s="37">
        <f t="shared" ca="1" si="20"/>
        <v>128356.30129201796</v>
      </c>
      <c r="L46" s="37">
        <f t="shared" ca="1" si="21"/>
        <v>3533032.728135996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279071.83826589986</v>
      </c>
      <c r="O46" s="37">
        <f t="shared" si="6"/>
        <v>204640.73942261352</v>
      </c>
      <c r="P46" s="37">
        <f t="shared" ca="1" si="7"/>
        <v>279071.83826589986</v>
      </c>
      <c r="Q46" s="37">
        <f t="shared" ca="1" si="8"/>
        <v>3253960.889870096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3253960.889870096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3253960.889870096</v>
      </c>
      <c r="K47" s="37">
        <f t="shared" ca="1" si="20"/>
        <v>299039.00577906182</v>
      </c>
      <c r="L47" s="37">
        <f t="shared" ca="1" si="21"/>
        <v>3552999.8956491579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3552999.8956491579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3552999.8956491579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3552999.8956491579</v>
      </c>
      <c r="K48" s="37">
        <f t="shared" ca="1" si="20"/>
        <v>119736.09648337662</v>
      </c>
      <c r="L48" s="37">
        <f t="shared" ca="1" si="21"/>
        <v>3672735.9921325347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3672735.9921325347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3672735.9921325347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3672735.9921325347</v>
      </c>
      <c r="K49" s="37">
        <f t="shared" ca="1" si="20"/>
        <v>165273.11964596406</v>
      </c>
      <c r="L49" s="37">
        <f t="shared" ca="1" si="21"/>
        <v>3838009.1117784986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3838009.1117784986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3838009.1117784986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3838009.1117784986</v>
      </c>
      <c r="K50" s="37">
        <f t="shared" ca="1" si="20"/>
        <v>422181.00229563483</v>
      </c>
      <c r="L50" s="37">
        <f t="shared" ca="1" si="21"/>
        <v>4260190.1140741333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4260190.1140741333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4260190.1140741333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4260190.1140741333</v>
      </c>
      <c r="K51" s="37">
        <f t="shared" ca="1" si="20"/>
        <v>372766.63498148666</v>
      </c>
      <c r="L51" s="37">
        <f t="shared" ca="1" si="21"/>
        <v>4632956.7490556203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4632956.7490556203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4632956.7490556203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4632956.7490556203</v>
      </c>
      <c r="K52" s="37">
        <f t="shared" ca="1" si="20"/>
        <v>-216359.08018089746</v>
      </c>
      <c r="L52" s="37">
        <f t="shared" ca="1" si="21"/>
        <v>4416597.6688747229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4416597.6688747229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4416597.6688747229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4416597.6688747229</v>
      </c>
      <c r="K53" s="37">
        <f t="shared" ca="1" si="20"/>
        <v>-312695.11495633039</v>
      </c>
      <c r="L53" s="37">
        <f t="shared" ca="1" si="21"/>
        <v>4103902.5539183924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4103902.5539183924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4103902.5539183924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4103902.5539183924</v>
      </c>
      <c r="K54" s="37">
        <f t="shared" ca="1" si="20"/>
        <v>-553206.06426819926</v>
      </c>
      <c r="L54" s="37">
        <f t="shared" ca="1" si="21"/>
        <v>3550696.4896501931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3550696.4896501931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3550696.4896501931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16" priority="1" operator="lessThan">
      <formula>0</formula>
    </cfRule>
  </conditionalFormatting>
  <dataValidations count="2">
    <dataValidation type="list" allowBlank="1" showInputMessage="1" showErrorMessage="1" sqref="E2" xr:uid="{7253A9E1-062D-CE4A-A2EF-21B15ACDA665}">
      <formula1>"Qualified, Non-Qualified"</formula1>
    </dataValidation>
    <dataValidation type="list" allowBlank="1" showInputMessage="1" showErrorMessage="1" sqref="E5 H2" xr:uid="{02CB2328-826D-C945-B3E2-C1816378AD9D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657A07F-8578-6B4A-9A2A-BC0C336AFB92}">
          <x14:formula1>
            <xm:f>Scenarios!A3:A100</xm:f>
          </x14:formula1>
          <xm:sqref>A14</xm:sqref>
        </x14:dataValidation>
        <x14:dataValidation type="list" allowBlank="1" showInputMessage="1" showErrorMessage="1" xr:uid="{4D46B46E-0D5C-B04F-B365-7117362AADD8}">
          <x14:formula1>
            <xm:f>Tables!$B$20:$B$36</xm:f>
          </x14:formula1>
          <xm:sqref>E3:E4</xm:sqref>
        </x14:dataValidation>
      </x14:dataValidation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20980-FDB0-094C-BEFA-989FF36DF868}">
  <sheetPr codeName="Sheet55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% of Salary</v>
      </c>
      <c r="J2" s="129" t="s">
        <v>70</v>
      </c>
      <c r="K2" s="57">
        <f>Tables!B3</f>
        <v>22500</v>
      </c>
      <c r="M2" s="130" t="s">
        <v>55</v>
      </c>
      <c r="N2" s="35" t="str">
        <f>E3</f>
        <v>Profit Sharing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Profit Sharing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0.05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199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Profit Sharing with % of Salary / % of Salary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99994999</v>
      </c>
      <c r="W17" s="37">
        <f>MIN(R17,T17)</f>
        <v>5000</v>
      </c>
      <c r="X17" s="37">
        <f ca="1">MIN(U17,R17-W17)</f>
        <v>0</v>
      </c>
      <c r="Y17" s="37">
        <f>MIN(S17,V17)</f>
        <v>5000</v>
      </c>
      <c r="Z17" s="37">
        <f ca="1">W17+X17+Y17</f>
        <v>10000</v>
      </c>
      <c r="AA17" s="111">
        <f ca="1">Q17+Z17</f>
        <v>2192400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2192400</v>
      </c>
      <c r="K18" s="37">
        <f ca="1">J18*E18</f>
        <v>105015.95999999999</v>
      </c>
      <c r="L18" s="37">
        <f ca="1">J18+K18</f>
        <v>2297415.96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2297415.96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5100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102494898.97499999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5100</v>
      </c>
      <c r="Z18" s="37">
        <f t="shared" ref="Z18:Z54" ca="1" si="17">W18+X18+Y18</f>
        <v>10200</v>
      </c>
      <c r="AA18" s="111">
        <f t="shared" ref="AA18:AA54" ca="1" si="18">Q18+W18+X18+Y18</f>
        <v>2307615.96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2307615.96</v>
      </c>
      <c r="K19" s="37">
        <f ca="1">J19*E19</f>
        <v>49152.219947999998</v>
      </c>
      <c r="L19" s="37">
        <f ca="1">J19+K19</f>
        <v>2356768.1799479998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2356768.1799479998</v>
      </c>
      <c r="R19" s="37">
        <f t="shared" si="9"/>
        <v>5202</v>
      </c>
      <c r="S19" s="37">
        <f t="shared" si="10"/>
        <v>5202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105057296.94937499</v>
      </c>
      <c r="W19" s="37">
        <f t="shared" si="14"/>
        <v>5202</v>
      </c>
      <c r="X19" s="37">
        <f t="shared" ca="1" si="15"/>
        <v>0</v>
      </c>
      <c r="Y19" s="37">
        <f t="shared" si="16"/>
        <v>5202</v>
      </c>
      <c r="Z19" s="37">
        <f t="shared" ca="1" si="17"/>
        <v>10404</v>
      </c>
      <c r="AA19" s="111">
        <f t="shared" ca="1" si="18"/>
        <v>2367172.1799479998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2367172.1799479998</v>
      </c>
      <c r="K20" s="37">
        <f ca="1">J20*E20</f>
        <v>260388.93979427998</v>
      </c>
      <c r="L20" s="37">
        <f ca="1">J20+K20</f>
        <v>2627561.1197422799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2627561.1197422799</v>
      </c>
      <c r="R20" s="37">
        <f t="shared" si="9"/>
        <v>5306.04</v>
      </c>
      <c r="S20" s="37">
        <f t="shared" si="10"/>
        <v>5306.04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107683755.38310936</v>
      </c>
      <c r="W20" s="37">
        <f t="shared" si="14"/>
        <v>5306.04</v>
      </c>
      <c r="X20" s="37">
        <f t="shared" ca="1" si="15"/>
        <v>0</v>
      </c>
      <c r="Y20" s="37">
        <f t="shared" si="16"/>
        <v>5306.04</v>
      </c>
      <c r="Z20" s="37">
        <f t="shared" ca="1" si="17"/>
        <v>10612.08</v>
      </c>
      <c r="AA20" s="111">
        <f t="shared" ca="1" si="18"/>
        <v>2638173.1997422799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2638173.1997422799</v>
      </c>
      <c r="K21" s="37">
        <f ca="1">J21*E21</f>
        <v>211581.49061933084</v>
      </c>
      <c r="L21" s="37">
        <f ca="1">J21+K21</f>
        <v>2849754.6903616106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2739373.4012991106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2739373.4012991106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2739373.4012991106</v>
      </c>
      <c r="K22" s="37">
        <f t="shared" ref="K22:K54" ca="1" si="20">J22*E22</f>
        <v>224080.74422626724</v>
      </c>
      <c r="L22" s="37">
        <f t="shared" ref="L22:L54" ca="1" si="21">J22+K22</f>
        <v>2963454.1455253777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2850313.3242363152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2850313.3242363152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2850313.3242363152</v>
      </c>
      <c r="K23" s="37">
        <f t="shared" ca="1" si="20"/>
        <v>287311.58308302058</v>
      </c>
      <c r="L23" s="37">
        <f t="shared" ca="1" si="21"/>
        <v>3137624.9073193357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3021655.5654980466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3021655.5654980466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3021655.5654980466</v>
      </c>
      <c r="K24" s="37">
        <f t="shared" ca="1" si="20"/>
        <v>-148665.45382250389</v>
      </c>
      <c r="L24" s="37">
        <f t="shared" ca="1" si="21"/>
        <v>2872990.1116755428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2754121.5363087216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2754121.5363087216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2754121.5363087216</v>
      </c>
      <c r="K25" s="37">
        <f t="shared" ca="1" si="20"/>
        <v>33875.694896597277</v>
      </c>
      <c r="L25" s="37">
        <f t="shared" ca="1" si="21"/>
        <v>2787997.2312053191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2666156.9414543272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2666156.9414543272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2666156.9414543272</v>
      </c>
      <c r="K26" s="37">
        <f t="shared" ca="1" si="20"/>
        <v>170900.65994722239</v>
      </c>
      <c r="L26" s="37">
        <f t="shared" ca="1" si="21"/>
        <v>2837057.6014015498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2712171.3044067831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2712171.3044067831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2712171.3044067831</v>
      </c>
      <c r="K27" s="37">
        <f t="shared" ca="1" si="20"/>
        <v>290473.54670196649</v>
      </c>
      <c r="L27" s="37">
        <f t="shared" ca="1" si="21"/>
        <v>3002644.8511087494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2874636.3966891137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2874636.3966891137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2874636.3966891137</v>
      </c>
      <c r="K28" s="37">
        <f t="shared" ca="1" si="20"/>
        <v>187138.82942446132</v>
      </c>
      <c r="L28" s="37">
        <f t="shared" ca="1" si="21"/>
        <v>3061775.226113575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2930566.5603334485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2930566.5603334485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2930566.5603334485</v>
      </c>
      <c r="K29" s="37">
        <f t="shared" ca="1" si="20"/>
        <v>234445.32482667587</v>
      </c>
      <c r="L29" s="37">
        <f t="shared" ca="1" si="21"/>
        <v>3165011.8851601244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3030523.0027354946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3030523.0027354946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3030523.0027354946</v>
      </c>
      <c r="K30" s="37">
        <f t="shared" ca="1" si="20"/>
        <v>94249.265385073886</v>
      </c>
      <c r="L30" s="37">
        <f t="shared" ca="1" si="21"/>
        <v>3124772.2681205687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2986921.1636353233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2986921.1636353233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2986921.1636353233</v>
      </c>
      <c r="K31" s="37">
        <f t="shared" ca="1" si="20"/>
        <v>168163.66151266871</v>
      </c>
      <c r="L31" s="37">
        <f t="shared" ca="1" si="21"/>
        <v>3155084.825147992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121419.55949737086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3013787.4430506155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3013787.4430506155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3013787.4430506155</v>
      </c>
      <c r="K32" s="37">
        <f t="shared" ca="1" si="20"/>
        <v>81975.018450976742</v>
      </c>
      <c r="L32" s="37">
        <f t="shared" ca="1" si="21"/>
        <v>3095762.4615015923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127164.02713293736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2950932.6448517814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2950932.6448517814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2950932.6448517814</v>
      </c>
      <c r="K33" s="37">
        <f t="shared" ca="1" si="20"/>
        <v>486313.6998715736</v>
      </c>
      <c r="L33" s="37">
        <f t="shared" ca="1" si="21"/>
        <v>3437246.344723355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128861.68754811274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3288795.7826572987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3288795.7826572987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3288795.7826572987</v>
      </c>
      <c r="K34" s="37">
        <f t="shared" ca="1" si="20"/>
        <v>-221993.71532936767</v>
      </c>
      <c r="L34" s="37">
        <f t="shared" ca="1" si="21"/>
        <v>3066802.0673279311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149490.71739351357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2914640.2412102232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2914640.2412102232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2914640.2412102232</v>
      </c>
      <c r="K35" s="37">
        <f t="shared" ca="1" si="20"/>
        <v>387064.22403271764</v>
      </c>
      <c r="L35" s="37">
        <f t="shared" ca="1" si="21"/>
        <v>3301704.4652429409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138134.60858816223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3145738.5934722903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3145738.5934722903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3145738.5934722903</v>
      </c>
      <c r="K36" s="37">
        <f t="shared" ca="1" si="20"/>
        <v>144074.8275810309</v>
      </c>
      <c r="L36" s="37">
        <f t="shared" ca="1" si="21"/>
        <v>3289813.4210533211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155729.6333402124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3129948.4024884044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3129948.4024884044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3129948.4024884044</v>
      </c>
      <c r="K37" s="37">
        <f t="shared" ca="1" si="20"/>
        <v>282947.33558495174</v>
      </c>
      <c r="L37" s="37">
        <f t="shared" ca="1" si="21"/>
        <v>3412895.738073356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161337.54652002087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3249034.0940443166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3249034.0940443166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3249034.0940443166</v>
      </c>
      <c r="K38" s="37">
        <f t="shared" ca="1" si="20"/>
        <v>220284.51157620465</v>
      </c>
      <c r="L38" s="37">
        <f t="shared" ca="1" si="21"/>
        <v>3469318.6056205211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175623.46454293604</v>
      </c>
      <c r="O38" s="37">
        <f t="shared" si="6"/>
        <v>167958.18512976554</v>
      </c>
      <c r="P38" s="37">
        <f t="shared" ca="1" si="7"/>
        <v>175623.46454293604</v>
      </c>
      <c r="Q38" s="37">
        <f t="shared" ca="1" si="8"/>
        <v>3293695.1410775851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3293695.1410775851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3293695.1410775851</v>
      </c>
      <c r="K39" s="37">
        <f t="shared" ca="1" si="20"/>
        <v>175553.95101943528</v>
      </c>
      <c r="L39" s="37">
        <f t="shared" ca="1" si="21"/>
        <v>3469249.0920970202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186084.4712473212</v>
      </c>
      <c r="O39" s="37">
        <f t="shared" si="6"/>
        <v>172157.13975800967</v>
      </c>
      <c r="P39" s="37">
        <f t="shared" ca="1" si="7"/>
        <v>186084.4712473212</v>
      </c>
      <c r="Q39" s="37">
        <f t="shared" ca="1" si="8"/>
        <v>3283164.6208496992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3283164.6208496992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3283164.6208496992</v>
      </c>
      <c r="K40" s="37">
        <f t="shared" ca="1" si="20"/>
        <v>243610.81486704768</v>
      </c>
      <c r="L40" s="37">
        <f t="shared" ca="1" si="21"/>
        <v>3526775.4357167468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195426.4655267678</v>
      </c>
      <c r="O40" s="37">
        <f t="shared" si="6"/>
        <v>176461.06825195992</v>
      </c>
      <c r="P40" s="37">
        <f t="shared" ca="1" si="7"/>
        <v>195426.4655267678</v>
      </c>
      <c r="Q40" s="37">
        <f t="shared" ca="1" si="8"/>
        <v>3331348.9701899788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3331348.9701899788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3331348.9701899788</v>
      </c>
      <c r="K41" s="37">
        <f t="shared" ca="1" si="20"/>
        <v>216537.68306234863</v>
      </c>
      <c r="L41" s="37">
        <f t="shared" ca="1" si="21"/>
        <v>3547886.6532523273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208209.31063687368</v>
      </c>
      <c r="O41" s="37">
        <f t="shared" si="6"/>
        <v>180872.59495825888</v>
      </c>
      <c r="P41" s="37">
        <f t="shared" ca="1" si="7"/>
        <v>208209.31063687368</v>
      </c>
      <c r="Q41" s="37">
        <f t="shared" ca="1" si="8"/>
        <v>3339677.3426154535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3339677.3426154535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3339677.3426154535</v>
      </c>
      <c r="K42" s="37">
        <f t="shared" ca="1" si="20"/>
        <v>-116888.70699154088</v>
      </c>
      <c r="L42" s="37">
        <f t="shared" ca="1" si="21"/>
        <v>3222788.6356239128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219715.61464575352</v>
      </c>
      <c r="O42" s="37">
        <f t="shared" si="6"/>
        <v>185394.40983221534</v>
      </c>
      <c r="P42" s="37">
        <f t="shared" ca="1" si="7"/>
        <v>219715.61464575352</v>
      </c>
      <c r="Q42" s="37">
        <f t="shared" ca="1" si="8"/>
        <v>3003073.0209781593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3003073.0209781593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3003073.0209781593</v>
      </c>
      <c r="K43" s="37">
        <f t="shared" ca="1" si="20"/>
        <v>240245.84167825273</v>
      </c>
      <c r="L43" s="37">
        <f t="shared" ca="1" si="21"/>
        <v>3243318.8626564122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208546.73756792772</v>
      </c>
      <c r="O43" s="37">
        <f t="shared" si="6"/>
        <v>190029.27007802069</v>
      </c>
      <c r="P43" s="37">
        <f t="shared" ca="1" si="7"/>
        <v>208546.73756792772</v>
      </c>
      <c r="Q43" s="37">
        <f t="shared" ca="1" si="8"/>
        <v>3034772.1250884845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3034772.1250884845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3034772.1250884845</v>
      </c>
      <c r="K44" s="37">
        <f t="shared" ca="1" si="20"/>
        <v>164484.64917979584</v>
      </c>
      <c r="L44" s="37">
        <f t="shared" ca="1" si="21"/>
        <v>3199256.7742682802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221516.21351010835</v>
      </c>
      <c r="O44" s="37">
        <f t="shared" si="6"/>
        <v>194780.00182997121</v>
      </c>
      <c r="P44" s="37">
        <f t="shared" ca="1" si="7"/>
        <v>221516.21351010835</v>
      </c>
      <c r="Q44" s="37">
        <f t="shared" ca="1" si="8"/>
        <v>2977740.5607581721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2977740.5607581721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2977740.5607581721</v>
      </c>
      <c r="K45" s="37">
        <f t="shared" ca="1" si="20"/>
        <v>235539.27835597142</v>
      </c>
      <c r="L45" s="37">
        <f t="shared" ca="1" si="21"/>
        <v>3213279.8391141435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230832.60160916063</v>
      </c>
      <c r="O45" s="37">
        <f t="shared" si="6"/>
        <v>199649.50187572048</v>
      </c>
      <c r="P45" s="37">
        <f t="shared" ca="1" si="7"/>
        <v>230832.60160916063</v>
      </c>
      <c r="Q45" s="37">
        <f t="shared" ca="1" si="8"/>
        <v>2982447.2375049829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2982447.2375049829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2982447.2375049829</v>
      </c>
      <c r="K46" s="37">
        <f t="shared" ca="1" si="20"/>
        <v>112438.26085393784</v>
      </c>
      <c r="L46" s="37">
        <f t="shared" ca="1" si="21"/>
        <v>3094885.4983589207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244462.88832008059</v>
      </c>
      <c r="O46" s="37">
        <f t="shared" si="6"/>
        <v>204640.73942261352</v>
      </c>
      <c r="P46" s="37">
        <f t="shared" ca="1" si="7"/>
        <v>244462.88832008059</v>
      </c>
      <c r="Q46" s="37">
        <f t="shared" ca="1" si="8"/>
        <v>2850422.6100388402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2850422.6100388402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2850422.6100388402</v>
      </c>
      <c r="K47" s="37">
        <f t="shared" ca="1" si="20"/>
        <v>261953.8378625694</v>
      </c>
      <c r="L47" s="37">
        <f t="shared" ca="1" si="21"/>
        <v>3112376.4479014096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3112376.4479014096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3112376.4479014096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3112376.4479014096</v>
      </c>
      <c r="K48" s="37">
        <f t="shared" ca="1" si="20"/>
        <v>104887.0862942775</v>
      </c>
      <c r="L48" s="37">
        <f t="shared" ca="1" si="21"/>
        <v>3217263.5341956872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3217263.5341956872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3217263.5341956872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3217263.5341956872</v>
      </c>
      <c r="K49" s="37">
        <f t="shared" ca="1" si="20"/>
        <v>144776.85903880591</v>
      </c>
      <c r="L49" s="37">
        <f t="shared" ca="1" si="21"/>
        <v>3362040.3932344932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3362040.3932344932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3362040.3932344932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3362040.3932344932</v>
      </c>
      <c r="K50" s="37">
        <f t="shared" ca="1" si="20"/>
        <v>369824.44325579423</v>
      </c>
      <c r="L50" s="37">
        <f t="shared" ca="1" si="21"/>
        <v>3731864.8364902874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3731864.8364902874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3731864.8364902874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3731864.8364902874</v>
      </c>
      <c r="K51" s="37">
        <f t="shared" ca="1" si="20"/>
        <v>326538.17319290014</v>
      </c>
      <c r="L51" s="37">
        <f t="shared" ca="1" si="21"/>
        <v>4058403.0096831876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4058403.0096831876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4058403.0096831876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4058403.0096831876</v>
      </c>
      <c r="K52" s="37">
        <f t="shared" ca="1" si="20"/>
        <v>-189527.42055220486</v>
      </c>
      <c r="L52" s="37">
        <f t="shared" ca="1" si="21"/>
        <v>3868875.5891309828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3868875.5891309828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3868875.5891309828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3868875.5891309828</v>
      </c>
      <c r="K53" s="37">
        <f t="shared" ca="1" si="20"/>
        <v>-273916.39171047357</v>
      </c>
      <c r="L53" s="37">
        <f t="shared" ca="1" si="21"/>
        <v>3594959.1974205091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3594959.1974205091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3594959.1974205091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3594959.1974205091</v>
      </c>
      <c r="K54" s="37">
        <f t="shared" ca="1" si="20"/>
        <v>-484600.49981228466</v>
      </c>
      <c r="L54" s="37">
        <f t="shared" ca="1" si="21"/>
        <v>3110358.6976082246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3110358.6976082246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3110358.6976082246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15" priority="1" operator="lessThan">
      <formula>0</formula>
    </cfRule>
  </conditionalFormatting>
  <dataValidations count="2">
    <dataValidation type="list" allowBlank="1" showInputMessage="1" showErrorMessage="1" sqref="E2" xr:uid="{5E21449F-1ED5-774D-A704-E0A0E244C596}">
      <formula1>"Qualified, Non-Qualified"</formula1>
    </dataValidation>
    <dataValidation type="list" allowBlank="1" showInputMessage="1" showErrorMessage="1" sqref="E5 H2" xr:uid="{9B8885D7-7D47-5A4B-B4E0-BF1695760D12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0F8C92-DF71-CF47-B7EC-37F6075B24F0}">
          <x14:formula1>
            <xm:f>Scenarios!A3:A100</xm:f>
          </x14:formula1>
          <xm:sqref>A14</xm:sqref>
        </x14:dataValidation>
        <x14:dataValidation type="list" allowBlank="1" showInputMessage="1" showErrorMessage="1" xr:uid="{D20EF239-35CA-1F4A-A91A-9B1FFA8D4E31}">
          <x14:formula1>
            <xm:f>Tables!$B$20:$B$36</xm:f>
          </x14:formula1>
          <xm:sqref>E3:E4</xm:sqref>
        </x14:dataValidation>
      </x14:dataValidation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EAE59-0AD5-1E4D-AD7F-44EED0B3EDE5}">
  <sheetPr codeName="Sheet56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Match</v>
      </c>
      <c r="J2" s="129" t="s">
        <v>70</v>
      </c>
      <c r="K2" s="57">
        <f>Tables!B3</f>
        <v>22500</v>
      </c>
      <c r="M2" s="130" t="s">
        <v>55</v>
      </c>
      <c r="N2" s="35" t="str">
        <f>E3</f>
        <v>Profit Sharing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Profit Sharing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5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5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99999999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0.5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99999999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0.08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200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Profit Sharing with % of Salary / Match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8.2000000000000007E-3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16400</v>
      </c>
      <c r="L17" s="37">
        <f>J17+K17</f>
        <v>2016400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2016400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2500</v>
      </c>
      <c r="T17" s="37">
        <f>$N$4*(1+$B$10)^(C17-1)</f>
        <v>99999999</v>
      </c>
      <c r="U17" s="37">
        <f ca="1">IF(AND($F$3=4,D17&lt;55),0,IF(D17&lt;50,0,IF(A17&lt;2025,$N$5*(1+$B$10)^(C17-1),IF(AND(D17&gt;59,D17&lt;64),$N$5*IF($N$3=2,1.5,1)*(1+$B$10)^(C17-1),$N$5*(1+$B$10)^(C17-1)))))</f>
        <v>99999999</v>
      </c>
      <c r="V17" s="37">
        <f>IF($N$3=1,0,$N$6*(1+$B$10)^(C17-1)-W17)</f>
        <v>99994999</v>
      </c>
      <c r="W17" s="37">
        <f>MIN(R17,T17)</f>
        <v>5000</v>
      </c>
      <c r="X17" s="37">
        <f ca="1">MIN(U17,R17-W17)</f>
        <v>0</v>
      </c>
      <c r="Y17" s="37">
        <f>MIN(S17,V17)</f>
        <v>2500</v>
      </c>
      <c r="Z17" s="37">
        <f ca="1">W17+X17+Y17</f>
        <v>7500</v>
      </c>
      <c r="AA17" s="111">
        <f ca="1">Q17+Z17</f>
        <v>2023900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-4.0000000000000002E-4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2023900</v>
      </c>
      <c r="K18" s="37">
        <f ca="1">J18*E18</f>
        <v>-809.56000000000006</v>
      </c>
      <c r="L18" s="37">
        <f ca="1">J18+K18</f>
        <v>2023090.44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2023090.44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2550</v>
      </c>
      <c r="T18" s="37">
        <f t="shared" ref="T18:T54" si="11">$N$4*(1+$B$10)^(C18-1)</f>
        <v>102499998.97499999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102499998.97499999</v>
      </c>
      <c r="V18" s="37">
        <f t="shared" ref="V18:V54" si="13">IF($N$3=1,0,$N$6*(1+$B$10)^(C18-1)-W18)</f>
        <v>102494898.97499999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2550</v>
      </c>
      <c r="Z18" s="37">
        <f t="shared" ref="Z18:Z54" ca="1" si="17">W18+X18+Y18</f>
        <v>7650</v>
      </c>
      <c r="AA18" s="111">
        <f t="shared" ref="AA18:AA54" ca="1" si="18">Q18+W18+X18+Y18</f>
        <v>2030740.44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-5.7000000000000002E-3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2030740.44</v>
      </c>
      <c r="K19" s="37">
        <f ca="1">J19*E19</f>
        <v>-11575.220508</v>
      </c>
      <c r="L19" s="37">
        <f ca="1">J19+K19</f>
        <v>2019165.2194919998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2019165.2194919998</v>
      </c>
      <c r="R19" s="37">
        <f t="shared" si="9"/>
        <v>5202</v>
      </c>
      <c r="S19" s="37">
        <f t="shared" si="10"/>
        <v>2601</v>
      </c>
      <c r="T19" s="37">
        <f t="shared" si="11"/>
        <v>105062498.94937499</v>
      </c>
      <c r="U19" s="37">
        <f t="shared" ca="1" si="12"/>
        <v>105062498.94937499</v>
      </c>
      <c r="V19" s="37">
        <f t="shared" si="13"/>
        <v>105057296.94937499</v>
      </c>
      <c r="W19" s="37">
        <f t="shared" si="14"/>
        <v>5202</v>
      </c>
      <c r="X19" s="37">
        <f t="shared" ca="1" si="15"/>
        <v>0</v>
      </c>
      <c r="Y19" s="37">
        <f t="shared" si="16"/>
        <v>2601</v>
      </c>
      <c r="Z19" s="37">
        <f t="shared" ca="1" si="17"/>
        <v>7803</v>
      </c>
      <c r="AA19" s="111">
        <f t="shared" ca="1" si="18"/>
        <v>2026968.2194919998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2.1100000000000001E-2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2026968.2194919998</v>
      </c>
      <c r="K20" s="37">
        <f ca="1">J20*E20</f>
        <v>42769.029431281197</v>
      </c>
      <c r="L20" s="37">
        <f ca="1">J20+K20</f>
        <v>2069737.248923281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2069737.248923281</v>
      </c>
      <c r="R20" s="37">
        <f t="shared" si="9"/>
        <v>5306.04</v>
      </c>
      <c r="S20" s="37">
        <f t="shared" si="10"/>
        <v>2653.02</v>
      </c>
      <c r="T20" s="37">
        <f t="shared" si="11"/>
        <v>107689061.42310937</v>
      </c>
      <c r="U20" s="37">
        <f t="shared" ca="1" si="12"/>
        <v>107689061.42310937</v>
      </c>
      <c r="V20" s="37">
        <f t="shared" si="13"/>
        <v>107683755.38310936</v>
      </c>
      <c r="W20" s="37">
        <f t="shared" si="14"/>
        <v>5306.04</v>
      </c>
      <c r="X20" s="37">
        <f t="shared" ca="1" si="15"/>
        <v>0</v>
      </c>
      <c r="Y20" s="37">
        <f t="shared" si="16"/>
        <v>2653.02</v>
      </c>
      <c r="Z20" s="37">
        <f t="shared" ca="1" si="17"/>
        <v>7959.0599999999995</v>
      </c>
      <c r="AA20" s="111">
        <f t="shared" ca="1" si="18"/>
        <v>2077696.308923281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6.0000000000000001E-3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2077696.308923281</v>
      </c>
      <c r="K21" s="37">
        <f ca="1">J21*E21</f>
        <v>12466.177853539686</v>
      </c>
      <c r="L21" s="37">
        <f ca="1">J21+K21</f>
        <v>2090162.4867768206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1979781.1977143206</v>
      </c>
      <c r="R21" s="37">
        <f t="shared" si="9"/>
        <v>0</v>
      </c>
      <c r="S21" s="37">
        <f t="shared" si="10"/>
        <v>0</v>
      </c>
      <c r="T21" s="37">
        <f t="shared" si="11"/>
        <v>110381287.95868708</v>
      </c>
      <c r="U21" s="37">
        <f t="shared" ca="1" si="12"/>
        <v>110381287.95868708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1979781.1977143206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6.3E-3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1979781.1977143206</v>
      </c>
      <c r="K22" s="37">
        <f t="shared" ref="K22:K54" ca="1" si="20">J22*E22</f>
        <v>12472.621545600219</v>
      </c>
      <c r="L22" s="37">
        <f t="shared" ref="L22:L54" ca="1" si="21">J22+K22</f>
        <v>1992253.8192599209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1879112.9979708584</v>
      </c>
      <c r="R22" s="37">
        <f t="shared" si="9"/>
        <v>0</v>
      </c>
      <c r="S22" s="37">
        <f t="shared" si="10"/>
        <v>0</v>
      </c>
      <c r="T22" s="37">
        <f t="shared" si="11"/>
        <v>113140820.15765426</v>
      </c>
      <c r="U22" s="37">
        <f t="shared" ca="1" si="12"/>
        <v>113140820.15765426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1879112.9979708584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1.55E-2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1879112.9979708584</v>
      </c>
      <c r="K23" s="37">
        <f t="shared" ca="1" si="20"/>
        <v>29126.251468548304</v>
      </c>
      <c r="L23" s="37">
        <f t="shared" ca="1" si="21"/>
        <v>1908239.2494394067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1792269.9076181178</v>
      </c>
      <c r="R23" s="37">
        <f t="shared" si="9"/>
        <v>0</v>
      </c>
      <c r="S23" s="37">
        <f t="shared" si="10"/>
        <v>0</v>
      </c>
      <c r="T23" s="37">
        <f t="shared" si="11"/>
        <v>115969340.6615956</v>
      </c>
      <c r="U23" s="37">
        <f t="shared" ca="1" si="12"/>
        <v>115969340.6615956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1792269.9076181178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-6.7000000000000002E-3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1792269.9076181178</v>
      </c>
      <c r="K24" s="37">
        <f t="shared" ca="1" si="20"/>
        <v>-12008.20838104139</v>
      </c>
      <c r="L24" s="37">
        <f t="shared" ca="1" si="21"/>
        <v>1780261.6992370763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1661393.123870255</v>
      </c>
      <c r="R24" s="37">
        <f t="shared" si="9"/>
        <v>0</v>
      </c>
      <c r="S24" s="37">
        <f t="shared" si="10"/>
        <v>0</v>
      </c>
      <c r="T24" s="37">
        <f t="shared" si="11"/>
        <v>118868574.1781355</v>
      </c>
      <c r="U24" s="37">
        <f t="shared" ca="1" si="12"/>
        <v>118868574.1781355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1661393.123870255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-7.4999999999999997E-3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1661393.123870255</v>
      </c>
      <c r="K25" s="37">
        <f t="shared" ca="1" si="20"/>
        <v>-12460.448429026912</v>
      </c>
      <c r="L25" s="37">
        <f t="shared" ca="1" si="21"/>
        <v>1648932.6754412281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1527092.3856902362</v>
      </c>
      <c r="R25" s="37">
        <f t="shared" si="9"/>
        <v>0</v>
      </c>
      <c r="S25" s="37">
        <f t="shared" si="10"/>
        <v>0</v>
      </c>
      <c r="T25" s="37">
        <f t="shared" si="11"/>
        <v>121840288.53258887</v>
      </c>
      <c r="U25" s="37">
        <f t="shared" ca="1" si="12"/>
        <v>121840288.53258887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1527092.3856902362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2.8E-3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1527092.3856902362</v>
      </c>
      <c r="K26" s="37">
        <f t="shared" ca="1" si="20"/>
        <v>4275.8586799326613</v>
      </c>
      <c r="L26" s="37">
        <f t="shared" ca="1" si="21"/>
        <v>1531368.244370169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1406481.9473754026</v>
      </c>
      <c r="R26" s="37">
        <f t="shared" si="9"/>
        <v>0</v>
      </c>
      <c r="S26" s="37">
        <f t="shared" si="10"/>
        <v>0</v>
      </c>
      <c r="T26" s="37">
        <f t="shared" si="11"/>
        <v>124886295.74590357</v>
      </c>
      <c r="U26" s="37">
        <f t="shared" ca="1" si="12"/>
        <v>124886295.74590357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1406481.9473754026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1.14E-2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1406481.9473754026</v>
      </c>
      <c r="K27" s="37">
        <f t="shared" ca="1" si="20"/>
        <v>16033.894200079591</v>
      </c>
      <c r="L27" s="37">
        <f t="shared" ca="1" si="21"/>
        <v>1422515.8415754822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1294507.3871558465</v>
      </c>
      <c r="R27" s="37">
        <f t="shared" si="9"/>
        <v>0</v>
      </c>
      <c r="S27" s="37">
        <f t="shared" si="10"/>
        <v>0</v>
      </c>
      <c r="T27" s="37">
        <f t="shared" si="11"/>
        <v>128008453.13955116</v>
      </c>
      <c r="U27" s="37">
        <f t="shared" ca="1" si="12"/>
        <v>128008453.13955116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1294507.3871558465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3.0000000000000001E-3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1294507.3871558465</v>
      </c>
      <c r="K28" s="37">
        <f t="shared" ca="1" si="20"/>
        <v>3883.5221614675393</v>
      </c>
      <c r="L28" s="37">
        <f t="shared" ca="1" si="21"/>
        <v>1298390.9093173139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1167182.2435371873</v>
      </c>
      <c r="R28" s="37">
        <f t="shared" si="9"/>
        <v>0</v>
      </c>
      <c r="S28" s="37">
        <f t="shared" si="10"/>
        <v>0</v>
      </c>
      <c r="T28" s="37">
        <f t="shared" si="11"/>
        <v>131208664.46803994</v>
      </c>
      <c r="U28" s="37">
        <f t="shared" ca="1" si="12"/>
        <v>131208664.46803994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1167182.2435371873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1E-4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1167182.2435371873</v>
      </c>
      <c r="K29" s="37">
        <f t="shared" ca="1" si="20"/>
        <v>116.71822435371874</v>
      </c>
      <c r="L29" s="37">
        <f t="shared" ca="1" si="21"/>
        <v>1167298.961761541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1032810.0793369112</v>
      </c>
      <c r="R29" s="37">
        <f t="shared" si="9"/>
        <v>0</v>
      </c>
      <c r="S29" s="37">
        <f t="shared" si="10"/>
        <v>0</v>
      </c>
      <c r="T29" s="37">
        <f t="shared" si="11"/>
        <v>134488881.07974094</v>
      </c>
      <c r="U29" s="37">
        <f t="shared" ca="1" si="12"/>
        <v>134488881.07974094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1032810.0793369112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-3.8E-3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1032810.0793369112</v>
      </c>
      <c r="K30" s="37">
        <f t="shared" ca="1" si="20"/>
        <v>-3924.6783014802627</v>
      </c>
      <c r="L30" s="37">
        <f t="shared" ca="1" si="21"/>
        <v>1028885.401035431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891034.29655018542</v>
      </c>
      <c r="R30" s="37">
        <f t="shared" si="9"/>
        <v>0</v>
      </c>
      <c r="S30" s="37">
        <f t="shared" si="10"/>
        <v>0</v>
      </c>
      <c r="T30" s="37">
        <f t="shared" si="11"/>
        <v>137851103.10673445</v>
      </c>
      <c r="U30" s="37">
        <f t="shared" ca="1" si="12"/>
        <v>137851103.10673445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891034.29655018542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1.2999999999999999E-3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891034.29655018542</v>
      </c>
      <c r="K31" s="37">
        <f t="shared" ca="1" si="20"/>
        <v>1158.3445855152411</v>
      </c>
      <c r="L31" s="37">
        <f t="shared" ca="1" si="21"/>
        <v>892192.64113570063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36220.906363828675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750895.259038324</v>
      </c>
      <c r="R31" s="37">
        <f t="shared" si="9"/>
        <v>0</v>
      </c>
      <c r="S31" s="37">
        <f t="shared" si="10"/>
        <v>0</v>
      </c>
      <c r="T31" s="37">
        <f t="shared" si="11"/>
        <v>141297380.68440279</v>
      </c>
      <c r="U31" s="37">
        <f t="shared" ca="1" si="12"/>
        <v>141297380.68440279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750895.259038324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1.9199999999999998E-2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750895.259038324</v>
      </c>
      <c r="K32" s="37">
        <f t="shared" ca="1" si="20"/>
        <v>14417.18897353582</v>
      </c>
      <c r="L32" s="37">
        <f t="shared" ca="1" si="21"/>
        <v>765312.44801185979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31683.344263220424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620482.63136204868</v>
      </c>
      <c r="R32" s="37">
        <f t="shared" si="9"/>
        <v>0</v>
      </c>
      <c r="S32" s="37">
        <f t="shared" si="10"/>
        <v>0</v>
      </c>
      <c r="T32" s="37">
        <f t="shared" si="11"/>
        <v>144829815.20151287</v>
      </c>
      <c r="U32" s="37">
        <f t="shared" ca="1" si="12"/>
        <v>144829815.20151287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620482.63136204868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2.29E-2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620482.63136204868</v>
      </c>
      <c r="K33" s="37">
        <f t="shared" ca="1" si="20"/>
        <v>14209.052258190915</v>
      </c>
      <c r="L33" s="37">
        <f t="shared" ca="1" si="21"/>
        <v>634691.68362023961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27095.311413189902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486241.12155418331</v>
      </c>
      <c r="R33" s="37">
        <f t="shared" si="9"/>
        <v>0</v>
      </c>
      <c r="S33" s="37">
        <f t="shared" si="10"/>
        <v>0</v>
      </c>
      <c r="T33" s="37">
        <f t="shared" si="11"/>
        <v>148450560.58155069</v>
      </c>
      <c r="U33" s="37">
        <f t="shared" ca="1" si="12"/>
        <v>148450560.58155069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486241.12155418331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-2.35E-2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486241.12155418331</v>
      </c>
      <c r="K34" s="37">
        <f t="shared" ca="1" si="20"/>
        <v>-11426.666356523308</v>
      </c>
      <c r="L34" s="37">
        <f t="shared" ca="1" si="21"/>
        <v>474814.45519766002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22101.869161553786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322652.62907995231</v>
      </c>
      <c r="R34" s="37">
        <f t="shared" si="9"/>
        <v>0</v>
      </c>
      <c r="S34" s="37">
        <f t="shared" si="10"/>
        <v>0</v>
      </c>
      <c r="T34" s="37">
        <f t="shared" si="11"/>
        <v>152161824.59608945</v>
      </c>
      <c r="U34" s="37">
        <f t="shared" ca="1" si="12"/>
        <v>152161824.59608945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322652.62907995231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1.6500000000000001E-2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322652.62907995231</v>
      </c>
      <c r="K35" s="37">
        <f t="shared" ca="1" si="20"/>
        <v>5323.7683798192138</v>
      </c>
      <c r="L35" s="37">
        <f t="shared" ca="1" si="21"/>
        <v>327976.39745977154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15291.593795258403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172010.52568912113</v>
      </c>
      <c r="R35" s="37">
        <f t="shared" si="9"/>
        <v>0</v>
      </c>
      <c r="S35" s="37">
        <f t="shared" si="10"/>
        <v>0</v>
      </c>
      <c r="T35" s="37">
        <f t="shared" si="11"/>
        <v>155965870.21099168</v>
      </c>
      <c r="U35" s="37">
        <f t="shared" ca="1" si="12"/>
        <v>155965870.21099168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172010.52568912113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-8.0000000000000004E-4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172010.52568912113</v>
      </c>
      <c r="K36" s="37">
        <f t="shared" ca="1" si="20"/>
        <v>-137.60842055129692</v>
      </c>
      <c r="L36" s="37">
        <f t="shared" ca="1" si="21"/>
        <v>171872.91726856984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8515.3725588673824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12007.898703653191</v>
      </c>
      <c r="R36" s="37">
        <f t="shared" si="9"/>
        <v>0</v>
      </c>
      <c r="S36" s="37">
        <f t="shared" si="10"/>
        <v>0</v>
      </c>
      <c r="T36" s="37">
        <f t="shared" si="11"/>
        <v>159865016.96626648</v>
      </c>
      <c r="U36" s="37">
        <f t="shared" ca="1" si="12"/>
        <v>159865016.96626648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12007.898703653191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8.0999999999999996E-3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12007.898703653191</v>
      </c>
      <c r="K37" s="37">
        <f t="shared" ca="1" si="20"/>
        <v>97.263979499590846</v>
      </c>
      <c r="L37" s="37">
        <f t="shared" ca="1" si="21"/>
        <v>12105.162683152781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618.96385070377278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0</v>
      </c>
      <c r="R37" s="37">
        <f t="shared" si="9"/>
        <v>0</v>
      </c>
      <c r="S37" s="37">
        <f t="shared" si="10"/>
        <v>0</v>
      </c>
      <c r="T37" s="37">
        <f t="shared" si="11"/>
        <v>163861642.39042312</v>
      </c>
      <c r="U37" s="37">
        <f t="shared" ca="1" si="12"/>
        <v>163861642.39042312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0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3.5999999999999999E-3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0</v>
      </c>
      <c r="K38" s="37">
        <f t="shared" ca="1" si="20"/>
        <v>0</v>
      </c>
      <c r="L38" s="37">
        <f t="shared" ca="1" si="21"/>
        <v>0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0</v>
      </c>
      <c r="O38" s="37">
        <f t="shared" si="6"/>
        <v>167958.18512976554</v>
      </c>
      <c r="P38" s="37">
        <f t="shared" ca="1" si="7"/>
        <v>167958.18512976554</v>
      </c>
      <c r="Q38" s="37">
        <f t="shared" ca="1" si="8"/>
        <v>0</v>
      </c>
      <c r="R38" s="37">
        <f t="shared" si="9"/>
        <v>0</v>
      </c>
      <c r="S38" s="37">
        <f t="shared" si="10"/>
        <v>0</v>
      </c>
      <c r="T38" s="37">
        <f t="shared" si="11"/>
        <v>167958183.45018366</v>
      </c>
      <c r="U38" s="37">
        <f t="shared" ca="1" si="12"/>
        <v>167958183.45018366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0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6.9999999999999999E-4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0</v>
      </c>
      <c r="K39" s="37">
        <f t="shared" ca="1" si="20"/>
        <v>0</v>
      </c>
      <c r="L39" s="37">
        <f t="shared" ca="1" si="21"/>
        <v>0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0</v>
      </c>
      <c r="O39" s="37">
        <f t="shared" si="6"/>
        <v>172157.13975800967</v>
      </c>
      <c r="P39" s="37">
        <f t="shared" ca="1" si="7"/>
        <v>172157.13975800967</v>
      </c>
      <c r="Q39" s="37">
        <f t="shared" ca="1" si="8"/>
        <v>0</v>
      </c>
      <c r="R39" s="37">
        <f t="shared" si="9"/>
        <v>0</v>
      </c>
      <c r="S39" s="37">
        <f t="shared" si="10"/>
        <v>0</v>
      </c>
      <c r="T39" s="37">
        <f t="shared" si="11"/>
        <v>172157138.03643826</v>
      </c>
      <c r="U39" s="37">
        <f t="shared" ca="1" si="12"/>
        <v>172157138.03643826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0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-1.5599999999999999E-2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0</v>
      </c>
      <c r="K40" s="37">
        <f t="shared" ca="1" si="20"/>
        <v>0</v>
      </c>
      <c r="L40" s="37">
        <f t="shared" ca="1" si="21"/>
        <v>0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0</v>
      </c>
      <c r="O40" s="37">
        <f t="shared" si="6"/>
        <v>176461.06825195992</v>
      </c>
      <c r="P40" s="37">
        <f t="shared" ca="1" si="7"/>
        <v>176461.06825195992</v>
      </c>
      <c r="Q40" s="37">
        <f t="shared" ca="1" si="8"/>
        <v>0</v>
      </c>
      <c r="R40" s="37">
        <f t="shared" si="9"/>
        <v>0</v>
      </c>
      <c r="S40" s="37">
        <f t="shared" si="10"/>
        <v>0</v>
      </c>
      <c r="T40" s="37">
        <f t="shared" si="11"/>
        <v>176461066.48734921</v>
      </c>
      <c r="U40" s="37">
        <f t="shared" ca="1" si="12"/>
        <v>176461066.48734921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0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4.8999999999999998E-3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0</v>
      </c>
      <c r="K41" s="37">
        <f t="shared" ca="1" si="20"/>
        <v>0</v>
      </c>
      <c r="L41" s="37">
        <f t="shared" ca="1" si="21"/>
        <v>0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0</v>
      </c>
      <c r="O41" s="37">
        <f t="shared" si="6"/>
        <v>180872.59495825888</v>
      </c>
      <c r="P41" s="37">
        <f t="shared" ca="1" si="7"/>
        <v>180872.59495825888</v>
      </c>
      <c r="Q41" s="37">
        <f t="shared" ca="1" si="8"/>
        <v>0</v>
      </c>
      <c r="R41" s="37">
        <f t="shared" si="9"/>
        <v>0</v>
      </c>
      <c r="S41" s="37">
        <f t="shared" si="10"/>
        <v>0</v>
      </c>
      <c r="T41" s="37">
        <f t="shared" si="11"/>
        <v>180872593.14953294</v>
      </c>
      <c r="U41" s="37">
        <f t="shared" ca="1" si="12"/>
        <v>180872593.14953294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0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-1.0999999999999999E-2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0</v>
      </c>
      <c r="K42" s="37">
        <f t="shared" ca="1" si="20"/>
        <v>0</v>
      </c>
      <c r="L42" s="37">
        <f t="shared" ca="1" si="21"/>
        <v>0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0</v>
      </c>
      <c r="O42" s="37">
        <f t="shared" si="6"/>
        <v>185394.40983221534</v>
      </c>
      <c r="P42" s="37">
        <f t="shared" ca="1" si="7"/>
        <v>185394.40983221534</v>
      </c>
      <c r="Q42" s="37">
        <f t="shared" ca="1" si="8"/>
        <v>0</v>
      </c>
      <c r="R42" s="37">
        <f t="shared" si="9"/>
        <v>0</v>
      </c>
      <c r="S42" s="37">
        <f t="shared" si="10"/>
        <v>0</v>
      </c>
      <c r="T42" s="37">
        <f t="shared" si="11"/>
        <v>185394407.97827125</v>
      </c>
      <c r="U42" s="37">
        <f t="shared" ca="1" si="12"/>
        <v>185394407.97827125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0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4.0000000000000002E-4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0</v>
      </c>
      <c r="K43" s="37">
        <f t="shared" ca="1" si="20"/>
        <v>0</v>
      </c>
      <c r="L43" s="37">
        <f t="shared" ca="1" si="21"/>
        <v>0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0</v>
      </c>
      <c r="O43" s="37">
        <f t="shared" si="6"/>
        <v>190029.27007802069</v>
      </c>
      <c r="P43" s="37">
        <f t="shared" ca="1" si="7"/>
        <v>190029.27007802069</v>
      </c>
      <c r="Q43" s="37">
        <f t="shared" ca="1" si="8"/>
        <v>0</v>
      </c>
      <c r="R43" s="37">
        <f t="shared" si="9"/>
        <v>0</v>
      </c>
      <c r="S43" s="37">
        <f t="shared" si="10"/>
        <v>0</v>
      </c>
      <c r="T43" s="37">
        <f t="shared" si="11"/>
        <v>190029268.177728</v>
      </c>
      <c r="U43" s="37">
        <f t="shared" ca="1" si="12"/>
        <v>190029268.177728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0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-1.46E-2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0</v>
      </c>
      <c r="K44" s="37">
        <f t="shared" ca="1" si="20"/>
        <v>0</v>
      </c>
      <c r="L44" s="37">
        <f t="shared" ca="1" si="21"/>
        <v>0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0</v>
      </c>
      <c r="O44" s="37">
        <f t="shared" si="6"/>
        <v>194780.00182997121</v>
      </c>
      <c r="P44" s="37">
        <f t="shared" ca="1" si="7"/>
        <v>194780.00182997121</v>
      </c>
      <c r="Q44" s="37">
        <f t="shared" ca="1" si="8"/>
        <v>0</v>
      </c>
      <c r="R44" s="37">
        <f t="shared" si="9"/>
        <v>0</v>
      </c>
      <c r="S44" s="37">
        <f t="shared" si="10"/>
        <v>0</v>
      </c>
      <c r="T44" s="37">
        <f t="shared" si="11"/>
        <v>194779999.88217118</v>
      </c>
      <c r="U44" s="37">
        <f t="shared" ca="1" si="12"/>
        <v>194779999.88217118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0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5.7999999999999996E-3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0</v>
      </c>
      <c r="K45" s="37">
        <f t="shared" ca="1" si="20"/>
        <v>0</v>
      </c>
      <c r="L45" s="37">
        <f t="shared" ca="1" si="21"/>
        <v>0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0</v>
      </c>
      <c r="O45" s="37">
        <f t="shared" si="6"/>
        <v>199649.50187572048</v>
      </c>
      <c r="P45" s="37">
        <f t="shared" ca="1" si="7"/>
        <v>199649.50187572048</v>
      </c>
      <c r="Q45" s="37">
        <f t="shared" ca="1" si="8"/>
        <v>0</v>
      </c>
      <c r="R45" s="37">
        <f t="shared" si="9"/>
        <v>0</v>
      </c>
      <c r="S45" s="37">
        <f t="shared" si="10"/>
        <v>0</v>
      </c>
      <c r="T45" s="37">
        <f t="shared" si="11"/>
        <v>199649499.87922546</v>
      </c>
      <c r="U45" s="37">
        <f t="shared" ca="1" si="12"/>
        <v>199649499.87922546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0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-2.5000000000000001E-3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0</v>
      </c>
      <c r="K46" s="37">
        <f t="shared" ca="1" si="20"/>
        <v>0</v>
      </c>
      <c r="L46" s="37">
        <f t="shared" ca="1" si="21"/>
        <v>0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0</v>
      </c>
      <c r="O46" s="37">
        <f t="shared" si="6"/>
        <v>204640.73942261352</v>
      </c>
      <c r="P46" s="37">
        <f t="shared" ca="1" si="7"/>
        <v>204640.73942261352</v>
      </c>
      <c r="Q46" s="37">
        <f t="shared" ca="1" si="8"/>
        <v>0</v>
      </c>
      <c r="R46" s="37">
        <f t="shared" si="9"/>
        <v>0</v>
      </c>
      <c r="S46" s="37">
        <f t="shared" si="10"/>
        <v>0</v>
      </c>
      <c r="T46" s="37">
        <f t="shared" si="11"/>
        <v>204640737.37620613</v>
      </c>
      <c r="U46" s="37">
        <f t="shared" ca="1" si="12"/>
        <v>204640737.37620613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0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8.3999999999999995E-3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0</v>
      </c>
      <c r="K47" s="37">
        <f t="shared" ca="1" si="20"/>
        <v>0</v>
      </c>
      <c r="L47" s="37">
        <f t="shared" ca="1" si="21"/>
        <v>0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0</v>
      </c>
      <c r="R47" s="37">
        <f t="shared" si="9"/>
        <v>0</v>
      </c>
      <c r="S47" s="37">
        <f t="shared" si="10"/>
        <v>0</v>
      </c>
      <c r="T47" s="37">
        <f t="shared" si="11"/>
        <v>209756755.81061122</v>
      </c>
      <c r="U47" s="37">
        <f t="shared" ca="1" si="12"/>
        <v>209756755.81061122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0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-3.3E-3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0</v>
      </c>
      <c r="K48" s="37">
        <f t="shared" ca="1" si="20"/>
        <v>0</v>
      </c>
      <c r="L48" s="37">
        <f t="shared" ca="1" si="21"/>
        <v>0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0</v>
      </c>
      <c r="R48" s="37">
        <f t="shared" si="9"/>
        <v>0</v>
      </c>
      <c r="S48" s="37">
        <f t="shared" si="10"/>
        <v>0</v>
      </c>
      <c r="T48" s="37">
        <f t="shared" si="11"/>
        <v>215000674.70587656</v>
      </c>
      <c r="U48" s="37">
        <f t="shared" ca="1" si="12"/>
        <v>215000674.70587656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0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-1.32E-2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0</v>
      </c>
      <c r="K49" s="37">
        <f t="shared" ca="1" si="20"/>
        <v>0</v>
      </c>
      <c r="L49" s="37">
        <f t="shared" ca="1" si="21"/>
        <v>0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0</v>
      </c>
      <c r="R49" s="37">
        <f t="shared" si="9"/>
        <v>0</v>
      </c>
      <c r="S49" s="37">
        <f t="shared" si="10"/>
        <v>0</v>
      </c>
      <c r="T49" s="37">
        <f t="shared" si="11"/>
        <v>220375691.57352343</v>
      </c>
      <c r="U49" s="37">
        <f t="shared" ca="1" si="12"/>
        <v>220375691.57352343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0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1.34E-2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0</v>
      </c>
      <c r="K50" s="37">
        <f t="shared" ca="1" si="20"/>
        <v>0</v>
      </c>
      <c r="L50" s="37">
        <f t="shared" ca="1" si="21"/>
        <v>0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0</v>
      </c>
      <c r="R50" s="37">
        <f t="shared" si="9"/>
        <v>0</v>
      </c>
      <c r="S50" s="37">
        <f t="shared" si="10"/>
        <v>0</v>
      </c>
      <c r="T50" s="37">
        <f t="shared" si="11"/>
        <v>225885083.86286151</v>
      </c>
      <c r="U50" s="37">
        <f t="shared" ca="1" si="12"/>
        <v>225885083.86286151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0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1.0999999999999999E-2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0</v>
      </c>
      <c r="K51" s="37">
        <f t="shared" ca="1" si="20"/>
        <v>0</v>
      </c>
      <c r="L51" s="37">
        <f t="shared" ca="1" si="21"/>
        <v>0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0</v>
      </c>
      <c r="R51" s="37">
        <f t="shared" si="9"/>
        <v>0</v>
      </c>
      <c r="S51" s="37">
        <f t="shared" si="10"/>
        <v>0</v>
      </c>
      <c r="T51" s="37">
        <f t="shared" si="11"/>
        <v>231532210.95943305</v>
      </c>
      <c r="U51" s="37">
        <f t="shared" ca="1" si="12"/>
        <v>231532210.95943305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0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-7.4999999999999997E-3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0</v>
      </c>
      <c r="K52" s="37">
        <f t="shared" ca="1" si="20"/>
        <v>0</v>
      </c>
      <c r="L52" s="37">
        <f t="shared" ca="1" si="21"/>
        <v>0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0</v>
      </c>
      <c r="R52" s="37">
        <f t="shared" si="9"/>
        <v>0</v>
      </c>
      <c r="S52" s="37">
        <f t="shared" si="10"/>
        <v>0</v>
      </c>
      <c r="T52" s="37">
        <f t="shared" si="11"/>
        <v>237320516.23341882</v>
      </c>
      <c r="U52" s="37">
        <f t="shared" ca="1" si="12"/>
        <v>237320516.23341882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0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-1.8100000000000002E-2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0</v>
      </c>
      <c r="K53" s="37">
        <f t="shared" ca="1" si="20"/>
        <v>0</v>
      </c>
      <c r="L53" s="37">
        <f t="shared" ca="1" si="21"/>
        <v>0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0</v>
      </c>
      <c r="R53" s="37">
        <f t="shared" si="9"/>
        <v>0</v>
      </c>
      <c r="S53" s="37">
        <f t="shared" si="10"/>
        <v>0</v>
      </c>
      <c r="T53" s="37">
        <f t="shared" si="11"/>
        <v>243253529.13925433</v>
      </c>
      <c r="U53" s="37">
        <f t="shared" ca="1" si="12"/>
        <v>243253529.13925433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0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-3.6999999999999998E-2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0</v>
      </c>
      <c r="K54" s="37">
        <f t="shared" ca="1" si="20"/>
        <v>0</v>
      </c>
      <c r="L54" s="37">
        <f t="shared" ca="1" si="21"/>
        <v>0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0</v>
      </c>
      <c r="R54" s="37">
        <f t="shared" si="9"/>
        <v>0</v>
      </c>
      <c r="S54" s="37">
        <f t="shared" si="10"/>
        <v>0</v>
      </c>
      <c r="T54" s="37">
        <f t="shared" si="11"/>
        <v>249334867.36773565</v>
      </c>
      <c r="U54" s="37">
        <f t="shared" ca="1" si="12"/>
        <v>249334867.36773565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0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14" priority="1" operator="lessThan">
      <formula>0</formula>
    </cfRule>
  </conditionalFormatting>
  <dataValidations count="2">
    <dataValidation type="list" allowBlank="1" showInputMessage="1" showErrorMessage="1" sqref="E2" xr:uid="{7BD6CF9E-4F28-004C-8DCF-FA694C8CA98A}">
      <formula1>"Qualified, Non-Qualified"</formula1>
    </dataValidation>
    <dataValidation type="list" allowBlank="1" showInputMessage="1" showErrorMessage="1" sqref="E5 H2" xr:uid="{72B6325B-EF0C-AF4C-A941-8C33FE21AC6D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F79C689-02FF-F547-8502-AAC6D6822D43}">
          <x14:formula1>
            <xm:f>Scenarios!A3:A100</xm:f>
          </x14:formula1>
          <xm:sqref>A14</xm:sqref>
        </x14:dataValidation>
        <x14:dataValidation type="list" allowBlank="1" showInputMessage="1" showErrorMessage="1" xr:uid="{C742318C-E640-0A45-8688-19DF50E6B2A6}">
          <x14:formula1>
            <xm:f>Tables!$B$20:$B$36</xm:f>
          </x14:formula1>
          <xm:sqref>E3:E4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0B6A-6CC6-6F41-A2FD-C3E7ADF1B409}">
  <sheetPr codeName="Sheet57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65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Maximum Allowable</v>
      </c>
      <c r="J2" s="129" t="s">
        <v>70</v>
      </c>
      <c r="K2" s="57">
        <f>Tables!B3</f>
        <v>22500</v>
      </c>
      <c r="M2" s="130" t="s">
        <v>55</v>
      </c>
      <c r="N2" s="35" t="str">
        <f>E3</f>
        <v>SEP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76</v>
      </c>
      <c r="C3" s="90"/>
      <c r="D3" s="52" t="s">
        <v>55</v>
      </c>
      <c r="E3" s="47" t="str">
        <f>VLOOKUP($A$14,Scenarios!$A:$CE,HLOOKUP(D3,Scenarios!$1:$2,2,FALSE),FALSE)</f>
        <v>SEP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None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201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SEP with None / Maximum Allowable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65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0</v>
      </c>
      <c r="S17" s="37">
        <f>IF($H$2="None",0,IF($N$3=1,0,IF(D17&gt;=$B$3,0,IF($H$2="Monthly",($H$3*12),IF($H$2="Annual",$H$3,IF($H$2="% of Salary",$H$4*H17,IF($H$2="Match",MIN($H$5*W17,$H$6*H17),IF($H$2="Maximum Allowable",V17,0))))))))</f>
        <v>66000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66000</v>
      </c>
      <c r="W17" s="37">
        <f>MIN(R17,T17)</f>
        <v>0</v>
      </c>
      <c r="X17" s="37">
        <f ca="1">MIN(U17,R17-W17)</f>
        <v>0</v>
      </c>
      <c r="Y17" s="37">
        <f>MIN(S17,V17)</f>
        <v>66000</v>
      </c>
      <c r="Z17" s="37">
        <f ca="1">W17+X17+Y17</f>
        <v>66000</v>
      </c>
      <c r="AA17" s="111">
        <f ca="1">Q17+Z17</f>
        <v>2248400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66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2248400</v>
      </c>
      <c r="K18" s="37">
        <f ca="1">J18*E18</f>
        <v>107698.36</v>
      </c>
      <c r="L18" s="37">
        <f ca="1">J18+K18</f>
        <v>2356098.36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2356098.36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67650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67650</v>
      </c>
      <c r="W18" s="37">
        <f t="shared" ref="W18:W54" si="14">MIN(R18,T18)</f>
        <v>0</v>
      </c>
      <c r="X18" s="37">
        <f t="shared" ref="X18:X54" ca="1" si="15">MIN(U18,R18-W18)</f>
        <v>0</v>
      </c>
      <c r="Y18" s="37">
        <f t="shared" ref="Y18:Y54" si="16">MIN(S18,V18)</f>
        <v>67650</v>
      </c>
      <c r="Z18" s="37">
        <f t="shared" ref="Z18:Z54" ca="1" si="17">W18+X18+Y18</f>
        <v>67650</v>
      </c>
      <c r="AA18" s="111">
        <f t="shared" ref="AA18:AA54" ca="1" si="18">Q18+W18+X18+Y18</f>
        <v>2423748.36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67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2423748.36</v>
      </c>
      <c r="K19" s="37">
        <f ca="1">J19*E19</f>
        <v>51625.840067999998</v>
      </c>
      <c r="L19" s="37">
        <f ca="1">J19+K19</f>
        <v>2475374.2000679998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2475374.2000679998</v>
      </c>
      <c r="R19" s="37">
        <f t="shared" si="9"/>
        <v>0</v>
      </c>
      <c r="S19" s="37">
        <f t="shared" si="10"/>
        <v>69341.25</v>
      </c>
      <c r="T19" s="37">
        <f t="shared" si="11"/>
        <v>23639.0625</v>
      </c>
      <c r="U19" s="37">
        <f t="shared" ca="1" si="12"/>
        <v>7879.6874999999991</v>
      </c>
      <c r="V19" s="37">
        <f t="shared" si="13"/>
        <v>69341.25</v>
      </c>
      <c r="W19" s="37">
        <f t="shared" si="14"/>
        <v>0</v>
      </c>
      <c r="X19" s="37">
        <f t="shared" ca="1" si="15"/>
        <v>0</v>
      </c>
      <c r="Y19" s="37">
        <f t="shared" si="16"/>
        <v>69341.25</v>
      </c>
      <c r="Z19" s="37">
        <f t="shared" ca="1" si="17"/>
        <v>69341.25</v>
      </c>
      <c r="AA19" s="111">
        <f t="shared" ca="1" si="18"/>
        <v>2544715.4500679998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68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2544715.4500679998</v>
      </c>
      <c r="K20" s="37">
        <f ca="1">J20*E20</f>
        <v>279918.69950747996</v>
      </c>
      <c r="L20" s="37">
        <f ca="1">J20+K20</f>
        <v>2824634.1495754798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2824634.1495754798</v>
      </c>
      <c r="R20" s="37">
        <f t="shared" si="9"/>
        <v>0</v>
      </c>
      <c r="S20" s="37">
        <f t="shared" si="10"/>
        <v>71074.781249999985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71074.781249999985</v>
      </c>
      <c r="W20" s="37">
        <f t="shared" si="14"/>
        <v>0</v>
      </c>
      <c r="X20" s="37">
        <f t="shared" ca="1" si="15"/>
        <v>0</v>
      </c>
      <c r="Y20" s="37">
        <f t="shared" si="16"/>
        <v>71074.781249999985</v>
      </c>
      <c r="Z20" s="37">
        <f t="shared" ca="1" si="17"/>
        <v>71074.781249999985</v>
      </c>
      <c r="AA20" s="111">
        <f t="shared" ca="1" si="18"/>
        <v>2895708.9308254798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69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2895708.9308254798</v>
      </c>
      <c r="K21" s="37">
        <f ca="1">J21*E21</f>
        <v>232235.85625220346</v>
      </c>
      <c r="L21" s="37">
        <f ca="1">J21+K21</f>
        <v>3127944.787077683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0</v>
      </c>
      <c r="P21" s="37">
        <f t="shared" ca="1" si="7"/>
        <v>0</v>
      </c>
      <c r="Q21" s="37">
        <f t="shared" ca="1" si="8"/>
        <v>3127944.787077683</v>
      </c>
      <c r="R21" s="37">
        <f t="shared" si="9"/>
        <v>0</v>
      </c>
      <c r="S21" s="37">
        <f t="shared" si="10"/>
        <v>72851.650781249991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72851.650781249991</v>
      </c>
      <c r="Z21" s="37">
        <f t="shared" ca="1" si="17"/>
        <v>72851.650781249991</v>
      </c>
      <c r="AA21" s="111">
        <f t="shared" ca="1" si="18"/>
        <v>3200796.4378589331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70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3200796.4378589331</v>
      </c>
      <c r="K22" s="37">
        <f t="shared" ref="K22:K54" ca="1" si="20">J22*E22</f>
        <v>261825.14861686071</v>
      </c>
      <c r="L22" s="37">
        <f t="shared" ref="L22:L54" ca="1" si="21">J22+K22</f>
        <v>3462621.5864757937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0</v>
      </c>
      <c r="P22" s="37">
        <f t="shared" ca="1" si="7"/>
        <v>0</v>
      </c>
      <c r="Q22" s="37">
        <f t="shared" ca="1" si="8"/>
        <v>3462621.5864757937</v>
      </c>
      <c r="R22" s="37">
        <f t="shared" si="9"/>
        <v>0</v>
      </c>
      <c r="S22" s="37">
        <f t="shared" si="10"/>
        <v>74672.942050781232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74672.942050781232</v>
      </c>
      <c r="Z22" s="37">
        <f t="shared" ca="1" si="17"/>
        <v>74672.942050781232</v>
      </c>
      <c r="AA22" s="111">
        <f t="shared" ca="1" si="18"/>
        <v>3537294.5285265748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71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3537294.5285265748</v>
      </c>
      <c r="K23" s="37">
        <f t="shared" ca="1" si="20"/>
        <v>356559.28847547877</v>
      </c>
      <c r="L23" s="37">
        <f t="shared" ca="1" si="21"/>
        <v>3893853.8170020534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0</v>
      </c>
      <c r="P23" s="37">
        <f t="shared" ca="1" si="7"/>
        <v>0</v>
      </c>
      <c r="Q23" s="37">
        <f t="shared" ca="1" si="8"/>
        <v>3893853.8170020534</v>
      </c>
      <c r="R23" s="37">
        <f t="shared" si="9"/>
        <v>0</v>
      </c>
      <c r="S23" s="37">
        <f t="shared" si="10"/>
        <v>76539.765602050757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76539.765602050757</v>
      </c>
      <c r="Z23" s="37">
        <f t="shared" ca="1" si="17"/>
        <v>76539.765602050757</v>
      </c>
      <c r="AA23" s="111">
        <f t="shared" ca="1" si="18"/>
        <v>3970393.5826041042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72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3970393.5826041042</v>
      </c>
      <c r="K24" s="37">
        <f t="shared" ca="1" si="20"/>
        <v>-195343.36426412192</v>
      </c>
      <c r="L24" s="37">
        <f t="shared" ca="1" si="21"/>
        <v>3775050.2183399824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0</v>
      </c>
      <c r="P24" s="37">
        <f t="shared" ca="1" si="7"/>
        <v>0</v>
      </c>
      <c r="Q24" s="37">
        <f t="shared" ca="1" si="8"/>
        <v>3775050.2183399824</v>
      </c>
      <c r="R24" s="37">
        <f t="shared" si="9"/>
        <v>0</v>
      </c>
      <c r="S24" s="37">
        <f t="shared" si="10"/>
        <v>78453.259742102018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78453.259742102018</v>
      </c>
      <c r="Z24" s="37">
        <f t="shared" ca="1" si="17"/>
        <v>78453.259742102018</v>
      </c>
      <c r="AA24" s="111">
        <f t="shared" ca="1" si="18"/>
        <v>3853503.4780820846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73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3853503.4780820846</v>
      </c>
      <c r="K25" s="37">
        <f t="shared" ca="1" si="20"/>
        <v>47398.092780409643</v>
      </c>
      <c r="L25" s="37">
        <f t="shared" ca="1" si="21"/>
        <v>3900901.5708624944</v>
      </c>
      <c r="M25" s="34">
        <f ca="1">IF(D25="-","-",IF($F$4="Roth","-",IF($E$3="Health Savings Account","-",IF(AND(A25=2033,D25=74),VLOOKUP(D25,Tables!G:H,2,FALSE),IF(AND(A25&gt;2032,D25&lt;75),"-",IF(D25&lt;73,"-",VLOOKUP(D25,Tables!G:H,2,FALSE)))))))</f>
        <v>26.5</v>
      </c>
      <c r="N25" s="37">
        <f t="shared" ca="1" si="22"/>
        <v>145415.2255880032</v>
      </c>
      <c r="O25" s="37">
        <f t="shared" si="6"/>
        <v>0</v>
      </c>
      <c r="P25" s="37">
        <f t="shared" ca="1" si="7"/>
        <v>145415.2255880032</v>
      </c>
      <c r="Q25" s="37">
        <f t="shared" ca="1" si="8"/>
        <v>3755486.3452744912</v>
      </c>
      <c r="R25" s="37">
        <f t="shared" si="9"/>
        <v>0</v>
      </c>
      <c r="S25" s="37">
        <f t="shared" si="10"/>
        <v>80414.591235654574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80414.591235654574</v>
      </c>
      <c r="Z25" s="37">
        <f t="shared" ca="1" si="17"/>
        <v>80414.591235654574</v>
      </c>
      <c r="AA25" s="111">
        <f t="shared" ca="1" si="18"/>
        <v>3835900.9365101457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74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3835900.9365101457</v>
      </c>
      <c r="K26" s="37">
        <f t="shared" ca="1" si="20"/>
        <v>245881.25003030035</v>
      </c>
      <c r="L26" s="37">
        <f t="shared" ca="1" si="21"/>
        <v>4081782.1865404462</v>
      </c>
      <c r="M26" s="34">
        <f ca="1">IF(D26="-","-",IF($F$4="Roth","-",IF($E$3="Health Savings Account","-",IF(AND(A26=2033,D26=74),VLOOKUP(D26,Tables!G:H,2,FALSE),IF(AND(A26&gt;2032,D26&lt;75),"-",IF(D26&lt;73,"-",VLOOKUP(D26,Tables!G:H,2,FALSE)))))))</f>
        <v>25.5</v>
      </c>
      <c r="N26" s="37">
        <f t="shared" ca="1" si="22"/>
        <v>150427.48770628023</v>
      </c>
      <c r="O26" s="37">
        <f t="shared" si="6"/>
        <v>0</v>
      </c>
      <c r="P26" s="37">
        <f t="shared" ca="1" si="7"/>
        <v>150427.48770628023</v>
      </c>
      <c r="Q26" s="37">
        <f t="shared" ca="1" si="8"/>
        <v>3931354.6988341659</v>
      </c>
      <c r="R26" s="37">
        <f t="shared" si="9"/>
        <v>0</v>
      </c>
      <c r="S26" s="37">
        <f t="shared" si="10"/>
        <v>82424.956016545912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82424.956016545912</v>
      </c>
      <c r="Z26" s="37">
        <f t="shared" ca="1" si="17"/>
        <v>82424.956016545912</v>
      </c>
      <c r="AA26" s="111">
        <f t="shared" ca="1" si="18"/>
        <v>4013779.654850712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75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4013779.654850712</v>
      </c>
      <c r="K27" s="37">
        <f t="shared" ca="1" si="20"/>
        <v>429875.80103451124</v>
      </c>
      <c r="L27" s="37">
        <f t="shared" ca="1" si="21"/>
        <v>4443655.4558852231</v>
      </c>
      <c r="M27" s="34">
        <f ca="1">IF(D27="-","-",IF($F$4="Roth","-",IF($E$3="Health Savings Account","-",IF(AND(A27=2033,D27=74),VLOOKUP(D27,Tables!G:H,2,FALSE),IF(AND(A27&gt;2032,D27&lt;75),"-",IF(D27&lt;73,"-",VLOOKUP(D27,Tables!G:H,2,FALSE)))))))</f>
        <v>24.6</v>
      </c>
      <c r="N27" s="37">
        <f t="shared" ca="1" si="22"/>
        <v>163161.7745874273</v>
      </c>
      <c r="O27" s="37">
        <f t="shared" si="6"/>
        <v>0</v>
      </c>
      <c r="P27" s="37">
        <f t="shared" ca="1" si="7"/>
        <v>163161.7745874273</v>
      </c>
      <c r="Q27" s="37">
        <f t="shared" ca="1" si="8"/>
        <v>4280493.6812977958</v>
      </c>
      <c r="R27" s="37">
        <f t="shared" si="9"/>
        <v>0</v>
      </c>
      <c r="S27" s="37">
        <f t="shared" si="10"/>
        <v>84485.57991695957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84485.57991695957</v>
      </c>
      <c r="Z27" s="37">
        <f t="shared" ca="1" si="17"/>
        <v>84485.57991695957</v>
      </c>
      <c r="AA27" s="111">
        <f t="shared" ca="1" si="18"/>
        <v>4364979.2612147555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76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4364979.2612147555</v>
      </c>
      <c r="K28" s="37">
        <f t="shared" ca="1" si="20"/>
        <v>284160.14990508062</v>
      </c>
      <c r="L28" s="37">
        <f t="shared" ca="1" si="21"/>
        <v>4649139.4111198364</v>
      </c>
      <c r="M28" s="34">
        <f ca="1">IF(D28="-","-",IF($F$4="Roth","-",IF($E$3="Health Savings Account","-",IF(AND(A28=2033,D28=74),VLOOKUP(D28,Tables!G:H,2,FALSE),IF(AND(A28&gt;2032,D28&lt;75),"-",IF(D28&lt;73,"-",VLOOKUP(D28,Tables!G:H,2,FALSE)))))))</f>
        <v>23.7</v>
      </c>
      <c r="N28" s="37">
        <f t="shared" ca="1" si="22"/>
        <v>184176.3401356437</v>
      </c>
      <c r="O28" s="37">
        <f t="shared" si="6"/>
        <v>131208.66578012661</v>
      </c>
      <c r="P28" s="37">
        <f t="shared" ca="1" si="7"/>
        <v>184176.3401356437</v>
      </c>
      <c r="Q28" s="37">
        <f t="shared" ca="1" si="8"/>
        <v>4464963.0709841931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4464963.0709841931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77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4464963.0709841931</v>
      </c>
      <c r="K29" s="37">
        <f t="shared" ca="1" si="20"/>
        <v>357197.04567873548</v>
      </c>
      <c r="L29" s="37">
        <f t="shared" ca="1" si="21"/>
        <v>4822160.1166629288</v>
      </c>
      <c r="M29" s="34">
        <f ca="1">IF(D29="-","-",IF($F$4="Roth","-",IF($E$3="Health Savings Account","-",IF(AND(A29=2033,D29=74),VLOOKUP(D29,Tables!G:H,2,FALSE),IF(AND(A29&gt;2032,D29&lt;75),"-",IF(D29&lt;73,"-",VLOOKUP(D29,Tables!G:H,2,FALSE)))))))</f>
        <v>22.9</v>
      </c>
      <c r="N29" s="37">
        <f t="shared" ca="1" si="22"/>
        <v>194976.55331808704</v>
      </c>
      <c r="O29" s="37">
        <f t="shared" si="6"/>
        <v>134488.88242462976</v>
      </c>
      <c r="P29" s="37">
        <f t="shared" ca="1" si="7"/>
        <v>194976.55331808704</v>
      </c>
      <c r="Q29" s="37">
        <f t="shared" ca="1" si="8"/>
        <v>4627183.5633448418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4627183.5633448418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78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4627183.5633448418</v>
      </c>
      <c r="K30" s="37">
        <f t="shared" ca="1" si="20"/>
        <v>143905.40882002458</v>
      </c>
      <c r="L30" s="37">
        <f t="shared" ca="1" si="21"/>
        <v>4771088.9721648665</v>
      </c>
      <c r="M30" s="34">
        <f ca="1">IF(D30="-","-",IF($F$4="Roth","-",IF($E$3="Health Savings Account","-",IF(AND(A30=2033,D30=74),VLOOKUP(D30,Tables!G:H,2,FALSE),IF(AND(A30&gt;2032,D30&lt;75),"-",IF(D30&lt;73,"-",VLOOKUP(D30,Tables!G:H,2,FALSE)))))))</f>
        <v>22</v>
      </c>
      <c r="N30" s="37">
        <f t="shared" ca="1" si="22"/>
        <v>210326.52560658372</v>
      </c>
      <c r="O30" s="37">
        <f t="shared" si="6"/>
        <v>137851.10448524548</v>
      </c>
      <c r="P30" s="37">
        <f t="shared" ca="1" si="7"/>
        <v>210326.52560658372</v>
      </c>
      <c r="Q30" s="37">
        <f t="shared" ca="1" si="8"/>
        <v>4560762.4465582827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4560762.4465582827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79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4560762.4465582827</v>
      </c>
      <c r="K31" s="37">
        <f t="shared" ca="1" si="20"/>
        <v>256770.92574123133</v>
      </c>
      <c r="L31" s="37">
        <f t="shared" ca="1" si="21"/>
        <v>4817533.3722995138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21.1</v>
      </c>
      <c r="N31" s="37">
        <f t="shared" ca="1" si="22"/>
        <v>216149.87898380484</v>
      </c>
      <c r="O31" s="37">
        <f t="shared" si="6"/>
        <v>141297.3820973766</v>
      </c>
      <c r="P31" s="37">
        <f t="shared" ca="1" si="7"/>
        <v>216149.87898380484</v>
      </c>
      <c r="Q31" s="37">
        <f t="shared" ca="1" si="8"/>
        <v>4601383.4933157088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4601383.4933157088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80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4601383.4933157088</v>
      </c>
      <c r="K32" s="37">
        <f t="shared" ca="1" si="20"/>
        <v>125157.63101818727</v>
      </c>
      <c r="L32" s="37">
        <f t="shared" ca="1" si="21"/>
        <v>4726541.1243338957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20.2</v>
      </c>
      <c r="N32" s="37">
        <f t="shared" ca="1" si="22"/>
        <v>227791.26204533211</v>
      </c>
      <c r="O32" s="37">
        <f t="shared" si="6"/>
        <v>144829.81664981105</v>
      </c>
      <c r="P32" s="37">
        <f t="shared" ca="1" si="7"/>
        <v>227791.26204533211</v>
      </c>
      <c r="Q32" s="37">
        <f t="shared" ca="1" si="8"/>
        <v>4498749.8622885635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4498749.8622885635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81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4498749.8622885635</v>
      </c>
      <c r="K33" s="37">
        <f t="shared" ca="1" si="20"/>
        <v>741393.97730515525</v>
      </c>
      <c r="L33" s="37">
        <f t="shared" ca="1" si="21"/>
        <v>5240143.8395937188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19.399999999999999</v>
      </c>
      <c r="N33" s="37">
        <f t="shared" ca="1" si="22"/>
        <v>231894.32279837958</v>
      </c>
      <c r="O33" s="37">
        <f t="shared" si="6"/>
        <v>148450.5620660563</v>
      </c>
      <c r="P33" s="37">
        <f t="shared" ca="1" si="7"/>
        <v>231894.32279837958</v>
      </c>
      <c r="Q33" s="37">
        <f t="shared" ca="1" si="8"/>
        <v>5008249.5167953391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5008249.5167953391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82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5008249.5167953391</v>
      </c>
      <c r="K34" s="37">
        <f t="shared" ca="1" si="20"/>
        <v>-338056.84238368541</v>
      </c>
      <c r="L34" s="37">
        <f t="shared" ca="1" si="21"/>
        <v>4670192.6744116535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18.5</v>
      </c>
      <c r="N34" s="37">
        <f t="shared" ca="1" si="22"/>
        <v>270716.19009704533</v>
      </c>
      <c r="O34" s="37">
        <f t="shared" si="6"/>
        <v>152161.82611770771</v>
      </c>
      <c r="P34" s="37">
        <f t="shared" ca="1" si="7"/>
        <v>270716.19009704533</v>
      </c>
      <c r="Q34" s="37">
        <f t="shared" ca="1" si="8"/>
        <v>4399476.4843146084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4399476.4843146084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83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4399476.4843146084</v>
      </c>
      <c r="K35" s="37">
        <f t="shared" ca="1" si="20"/>
        <v>584250.47711698001</v>
      </c>
      <c r="L35" s="37">
        <f t="shared" ca="1" si="21"/>
        <v>4983726.961431588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17.7</v>
      </c>
      <c r="N35" s="37">
        <f t="shared" ca="1" si="22"/>
        <v>248557.99346410218</v>
      </c>
      <c r="O35" s="37">
        <f t="shared" si="6"/>
        <v>155965.87177065041</v>
      </c>
      <c r="P35" s="37">
        <f t="shared" ca="1" si="7"/>
        <v>248557.99346410218</v>
      </c>
      <c r="Q35" s="37">
        <f t="shared" ca="1" si="8"/>
        <v>4735168.967967486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4735168.967967486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84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4735168.967967486</v>
      </c>
      <c r="K36" s="37">
        <f t="shared" ca="1" si="20"/>
        <v>216870.73873291086</v>
      </c>
      <c r="L36" s="37">
        <f t="shared" ca="1" si="21"/>
        <v>4952039.7067003967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16.8</v>
      </c>
      <c r="N36" s="37">
        <f t="shared" ca="1" si="22"/>
        <v>281855.29571235034</v>
      </c>
      <c r="O36" s="37">
        <f t="shared" si="6"/>
        <v>159865.01856491665</v>
      </c>
      <c r="P36" s="37">
        <f t="shared" ca="1" si="7"/>
        <v>281855.29571235034</v>
      </c>
      <c r="Q36" s="37">
        <f t="shared" ca="1" si="8"/>
        <v>4670184.4109880468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4670184.4109880468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85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4670184.4109880468</v>
      </c>
      <c r="K37" s="37">
        <f t="shared" ca="1" si="20"/>
        <v>422184.6707533194</v>
      </c>
      <c r="L37" s="37">
        <f t="shared" ca="1" si="21"/>
        <v>5092369.0817413665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16</v>
      </c>
      <c r="N37" s="37">
        <f t="shared" ca="1" si="22"/>
        <v>291886.52568675292</v>
      </c>
      <c r="O37" s="37">
        <f t="shared" si="6"/>
        <v>163861.64402903954</v>
      </c>
      <c r="P37" s="37">
        <f t="shared" ca="1" si="7"/>
        <v>291886.52568675292</v>
      </c>
      <c r="Q37" s="37">
        <f t="shared" ca="1" si="8"/>
        <v>4800482.5560546136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4800482.5560546136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86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4800482.5560546136</v>
      </c>
      <c r="K38" s="37">
        <f t="shared" ca="1" si="20"/>
        <v>325472.71730050282</v>
      </c>
      <c r="L38" s="37">
        <f t="shared" ca="1" si="21"/>
        <v>5125955.2733551161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15.2</v>
      </c>
      <c r="N38" s="37">
        <f t="shared" ca="1" si="22"/>
        <v>315821.22079306672</v>
      </c>
      <c r="O38" s="37">
        <f t="shared" si="6"/>
        <v>167958.18512976554</v>
      </c>
      <c r="P38" s="37">
        <f t="shared" ca="1" si="7"/>
        <v>315821.22079306672</v>
      </c>
      <c r="Q38" s="37">
        <f t="shared" ca="1" si="8"/>
        <v>4810134.0525620496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4810134.0525620496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87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4810134.0525620496</v>
      </c>
      <c r="K39" s="37">
        <f t="shared" ca="1" si="20"/>
        <v>256380.14500155725</v>
      </c>
      <c r="L39" s="37">
        <f t="shared" ca="1" si="21"/>
        <v>5066514.1975636072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14.4</v>
      </c>
      <c r="N39" s="37">
        <f t="shared" ca="1" si="22"/>
        <v>334037.08698347566</v>
      </c>
      <c r="O39" s="37">
        <f t="shared" si="6"/>
        <v>172157.13975800967</v>
      </c>
      <c r="P39" s="37">
        <f t="shared" ca="1" si="7"/>
        <v>334037.08698347566</v>
      </c>
      <c r="Q39" s="37">
        <f t="shared" ca="1" si="8"/>
        <v>4732477.1105801314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4732477.1105801314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88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4732477.1105801314</v>
      </c>
      <c r="K40" s="37">
        <f t="shared" ca="1" si="20"/>
        <v>351149.80160504574</v>
      </c>
      <c r="L40" s="37">
        <f t="shared" ca="1" si="21"/>
        <v>5083626.9121851772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13.7</v>
      </c>
      <c r="N40" s="37">
        <f t="shared" ca="1" si="22"/>
        <v>345436.28544380522</v>
      </c>
      <c r="O40" s="37">
        <f t="shared" si="6"/>
        <v>176461.06825195992</v>
      </c>
      <c r="P40" s="37">
        <f t="shared" ca="1" si="7"/>
        <v>345436.28544380522</v>
      </c>
      <c r="Q40" s="37">
        <f t="shared" ca="1" si="8"/>
        <v>4738190.626741372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4738190.626741372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89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4738190.626741372</v>
      </c>
      <c r="K41" s="37">
        <f t="shared" ca="1" si="20"/>
        <v>307982.39073818922</v>
      </c>
      <c r="L41" s="37">
        <f t="shared" ca="1" si="21"/>
        <v>5046173.0174795613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12.9</v>
      </c>
      <c r="N41" s="37">
        <f t="shared" ca="1" si="22"/>
        <v>367301.59897219937</v>
      </c>
      <c r="O41" s="37">
        <f t="shared" si="6"/>
        <v>180872.59495825888</v>
      </c>
      <c r="P41" s="37">
        <f t="shared" ca="1" si="7"/>
        <v>367301.59897219937</v>
      </c>
      <c r="Q41" s="37">
        <f t="shared" ca="1" si="8"/>
        <v>4678871.4185073618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4678871.4185073618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90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4678871.4185073618</v>
      </c>
      <c r="K42" s="37">
        <f t="shared" ca="1" si="20"/>
        <v>-163760.49964775768</v>
      </c>
      <c r="L42" s="37">
        <f t="shared" ca="1" si="21"/>
        <v>4515110.9188596038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12.2</v>
      </c>
      <c r="N42" s="37">
        <f t="shared" ca="1" si="22"/>
        <v>383514.05069732474</v>
      </c>
      <c r="O42" s="37">
        <f t="shared" si="6"/>
        <v>185394.40983221534</v>
      </c>
      <c r="P42" s="37">
        <f t="shared" ca="1" si="7"/>
        <v>383514.05069732474</v>
      </c>
      <c r="Q42" s="37">
        <f t="shared" ca="1" si="8"/>
        <v>4131596.868162279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4131596.868162279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 t="str">
        <f t="shared" si="3"/>
        <v>-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4131596.868162279</v>
      </c>
      <c r="K43" s="37">
        <f t="shared" ca="1" si="20"/>
        <v>330527.74945298233</v>
      </c>
      <c r="L43" s="37">
        <f t="shared" ca="1" si="21"/>
        <v>4462124.6176152611</v>
      </c>
      <c r="M43" s="34" t="str">
        <f>IF(D43="-","-",IF($F$4="Roth","-",IF($E$3="Health Savings Account","-",IF(AND(A43=2033,D43=74),VLOOKUP(D43,Tables!G:H,2,FALSE),IF(AND(A43&gt;2032,D43&lt;75),"-",IF(D43&lt;73,"-",VLOOKUP(D43,Tables!G:H,2,FALSE)))))))</f>
        <v>-</v>
      </c>
      <c r="N43" s="37">
        <f t="shared" si="22"/>
        <v>0</v>
      </c>
      <c r="O43" s="37">
        <f t="shared" si="6"/>
        <v>0</v>
      </c>
      <c r="P43" s="37">
        <f t="shared" si="7"/>
        <v>0</v>
      </c>
      <c r="Q43" s="37">
        <f t="shared" ca="1" si="8"/>
        <v>4462124.6176152611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4462124.6176152611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 t="str">
        <f t="shared" si="3"/>
        <v>-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4462124.6176152611</v>
      </c>
      <c r="K44" s="37">
        <f t="shared" ca="1" si="20"/>
        <v>241847.15427474715</v>
      </c>
      <c r="L44" s="37">
        <f t="shared" ca="1" si="21"/>
        <v>4703971.7718900079</v>
      </c>
      <c r="M44" s="34" t="str">
        <f>IF(D44="-","-",IF($F$4="Roth","-",IF($E$3="Health Savings Account","-",IF(AND(A44=2033,D44=74),VLOOKUP(D44,Tables!G:H,2,FALSE),IF(AND(A44&gt;2032,D44&lt;75),"-",IF(D44&lt;73,"-",VLOOKUP(D44,Tables!G:H,2,FALSE)))))))</f>
        <v>-</v>
      </c>
      <c r="N44" s="37">
        <f t="shared" si="22"/>
        <v>0</v>
      </c>
      <c r="O44" s="37">
        <f t="shared" si="6"/>
        <v>0</v>
      </c>
      <c r="P44" s="37">
        <f t="shared" si="7"/>
        <v>0</v>
      </c>
      <c r="Q44" s="37">
        <f t="shared" ca="1" si="8"/>
        <v>4703971.7718900079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4703971.7718900079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 t="str">
        <f t="shared" si="3"/>
        <v>-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4703971.7718900079</v>
      </c>
      <c r="K45" s="37">
        <f t="shared" ca="1" si="20"/>
        <v>372084.16715649964</v>
      </c>
      <c r="L45" s="37">
        <f t="shared" ca="1" si="21"/>
        <v>5076055.9390465077</v>
      </c>
      <c r="M45" s="34" t="str">
        <f>IF(D45="-","-",IF($F$4="Roth","-",IF($E$3="Health Savings Account","-",IF(AND(A45=2033,D45=74),VLOOKUP(D45,Tables!G:H,2,FALSE),IF(AND(A45&gt;2032,D45&lt;75),"-",IF(D45&lt;73,"-",VLOOKUP(D45,Tables!G:H,2,FALSE)))))))</f>
        <v>-</v>
      </c>
      <c r="N45" s="37">
        <f t="shared" si="22"/>
        <v>0</v>
      </c>
      <c r="O45" s="37">
        <f t="shared" si="6"/>
        <v>0</v>
      </c>
      <c r="P45" s="37">
        <f t="shared" si="7"/>
        <v>0</v>
      </c>
      <c r="Q45" s="37">
        <f t="shared" ca="1" si="8"/>
        <v>5076055.9390465077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5076055.9390465077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 t="str">
        <f t="shared" si="3"/>
        <v>-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5076055.9390465077</v>
      </c>
      <c r="K46" s="37">
        <f t="shared" ca="1" si="20"/>
        <v>191367.30890205334</v>
      </c>
      <c r="L46" s="37">
        <f t="shared" ca="1" si="21"/>
        <v>5267423.2479485609</v>
      </c>
      <c r="M46" s="34" t="str">
        <f>IF(D46="-","-",IF($F$4="Roth","-",IF($E$3="Health Savings Account","-",IF(AND(A46=2033,D46=74),VLOOKUP(D46,Tables!G:H,2,FALSE),IF(AND(A46&gt;2032,D46&lt;75),"-",IF(D46&lt;73,"-",VLOOKUP(D46,Tables!G:H,2,FALSE)))))))</f>
        <v>-</v>
      </c>
      <c r="N46" s="37">
        <f t="shared" si="22"/>
        <v>0</v>
      </c>
      <c r="O46" s="37">
        <f t="shared" si="6"/>
        <v>0</v>
      </c>
      <c r="P46" s="37">
        <f t="shared" si="7"/>
        <v>0</v>
      </c>
      <c r="Q46" s="37">
        <f t="shared" ca="1" si="8"/>
        <v>5267423.2479485609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5267423.2479485609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5267423.2479485609</v>
      </c>
      <c r="K47" s="37">
        <f t="shared" ca="1" si="20"/>
        <v>484076.19648647273</v>
      </c>
      <c r="L47" s="37">
        <f t="shared" ca="1" si="21"/>
        <v>5751499.4444350339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5751499.4444350339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5751499.4444350339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5751499.4444350339</v>
      </c>
      <c r="K48" s="37">
        <f t="shared" ca="1" si="20"/>
        <v>193825.53127746066</v>
      </c>
      <c r="L48" s="37">
        <f t="shared" ca="1" si="21"/>
        <v>5945324.9757124949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5945324.9757124949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5945324.9757124949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5945324.9757124949</v>
      </c>
      <c r="K49" s="37">
        <f t="shared" ca="1" si="20"/>
        <v>267539.62390706228</v>
      </c>
      <c r="L49" s="37">
        <f t="shared" ca="1" si="21"/>
        <v>6212864.5996195571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6212864.5996195571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6212864.5996195571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6212864.5996195571</v>
      </c>
      <c r="K50" s="37">
        <f t="shared" ca="1" si="20"/>
        <v>683415.10595815128</v>
      </c>
      <c r="L50" s="37">
        <f t="shared" ca="1" si="21"/>
        <v>6896279.7055777088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6896279.7055777088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6896279.7055777088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6896279.7055777088</v>
      </c>
      <c r="K51" s="37">
        <f t="shared" ca="1" si="20"/>
        <v>603424.47423804947</v>
      </c>
      <c r="L51" s="37">
        <f t="shared" ca="1" si="21"/>
        <v>7499704.179815758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7499704.179815758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7499704.179815758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7499704.179815758</v>
      </c>
      <c r="K52" s="37">
        <f t="shared" ca="1" si="20"/>
        <v>-350236.18519739591</v>
      </c>
      <c r="L52" s="37">
        <f t="shared" ca="1" si="21"/>
        <v>7149467.9946183618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7149467.9946183618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7149467.9946183618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7149467.9946183618</v>
      </c>
      <c r="K53" s="37">
        <f t="shared" ca="1" si="20"/>
        <v>-506182.33401898004</v>
      </c>
      <c r="L53" s="37">
        <f t="shared" ca="1" si="21"/>
        <v>6643285.6605993817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6643285.6605993817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6643285.6605993817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6643285.6605993817</v>
      </c>
      <c r="K54" s="37">
        <f t="shared" ca="1" si="20"/>
        <v>-895514.90704879665</v>
      </c>
      <c r="L54" s="37">
        <f t="shared" ca="1" si="21"/>
        <v>5747770.7535505854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5747770.7535505854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5747770.7535505854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13" priority="1" operator="lessThan">
      <formula>0</formula>
    </cfRule>
  </conditionalFormatting>
  <dataValidations count="2">
    <dataValidation type="list" allowBlank="1" showInputMessage="1" showErrorMessage="1" sqref="E2" xr:uid="{FEC3BEAF-68CE-194D-B645-FCDDC6DF5182}">
      <formula1>"Qualified, Non-Qualified"</formula1>
    </dataValidation>
    <dataValidation type="list" allowBlank="1" showInputMessage="1" showErrorMessage="1" sqref="E5 H2" xr:uid="{BB654A3D-431A-114D-9D37-79A971AD53F9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8A429E-EBA8-BF43-890B-AC9BEDA6A14A}">
          <x14:formula1>
            <xm:f>Scenarios!A3:A100</xm:f>
          </x14:formula1>
          <xm:sqref>A14</xm:sqref>
        </x14:dataValidation>
        <x14:dataValidation type="list" allowBlank="1" showInputMessage="1" showErrorMessage="1" xr:uid="{DDE65858-31C6-8D43-8DAD-88CD054E8ACE}">
          <x14:formula1>
            <xm:f>Tables!$B$20:$B$36</xm:f>
          </x14:formula1>
          <xm:sqref>E3:E4</xm:sqref>
        </x14:dataValidation>
      </x14:dataValidation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EF703-F507-F14A-AFB6-5CAB24EDF191}">
  <sheetPr codeName="Sheet58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Monthly</v>
      </c>
      <c r="J2" s="129" t="s">
        <v>70</v>
      </c>
      <c r="K2" s="57">
        <f>Tables!B3</f>
        <v>22500</v>
      </c>
      <c r="M2" s="130" t="s">
        <v>55</v>
      </c>
      <c r="N2" s="35" t="str">
        <f>E3</f>
        <v>SEP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SEP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None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0.04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202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SEP with None / Monthly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7.2900000000000006E-2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145800</v>
      </c>
      <c r="L17" s="37">
        <f>J17+K17</f>
        <v>2145800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2145800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0</v>
      </c>
      <c r="S17" s="37">
        <f>IF($H$2="None",0,IF($N$3=1,0,IF(D17&gt;=$B$3,0,IF($H$2="Monthly",($H$3*12),IF($H$2="Annual",$H$3,IF($H$2="% of Salary",$H$4*H17,IF($H$2="Match",MIN($H$5*W17,$H$6*H17),IF($H$2="Maximum Allowable",V17,0))))))))</f>
        <v>12000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66000</v>
      </c>
      <c r="W17" s="37">
        <f>MIN(R17,T17)</f>
        <v>0</v>
      </c>
      <c r="X17" s="37">
        <f ca="1">MIN(U17,R17-W17)</f>
        <v>0</v>
      </c>
      <c r="Y17" s="37">
        <f>MIN(S17,V17)</f>
        <v>12000</v>
      </c>
      <c r="Z17" s="37">
        <f ca="1">W17+X17+Y17</f>
        <v>12000</v>
      </c>
      <c r="AA17" s="111">
        <f ca="1">Q17+Z17</f>
        <v>2157800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3.8300000000000001E-2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2157800</v>
      </c>
      <c r="K18" s="37">
        <f ca="1">J18*E18</f>
        <v>82643.740000000005</v>
      </c>
      <c r="L18" s="37">
        <f ca="1">J18+K18</f>
        <v>2240443.7400000002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2240443.7400000002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12000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67650</v>
      </c>
      <c r="W18" s="37">
        <f t="shared" ref="W18:W54" si="14">MIN(R18,T18)</f>
        <v>0</v>
      </c>
      <c r="X18" s="37">
        <f t="shared" ref="X18:X54" ca="1" si="15">MIN(U18,R18-W18)</f>
        <v>0</v>
      </c>
      <c r="Y18" s="37">
        <f t="shared" ref="Y18:Y54" si="16">MIN(S18,V18)</f>
        <v>12000</v>
      </c>
      <c r="Z18" s="37">
        <f t="shared" ref="Z18:Z54" ca="1" si="17">W18+X18+Y18</f>
        <v>12000</v>
      </c>
      <c r="AA18" s="111">
        <f t="shared" ref="AA18:AA54" ca="1" si="18">Q18+W18+X18+Y18</f>
        <v>2252443.7400000002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1.7100000000000001E-2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2252443.7400000002</v>
      </c>
      <c r="K19" s="37">
        <f ca="1">J19*E19</f>
        <v>38516.787954000007</v>
      </c>
      <c r="L19" s="37">
        <f ca="1">J19+K19</f>
        <v>2290960.527954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2290960.527954</v>
      </c>
      <c r="R19" s="37">
        <f t="shared" si="9"/>
        <v>0</v>
      </c>
      <c r="S19" s="37">
        <f t="shared" si="10"/>
        <v>12000</v>
      </c>
      <c r="T19" s="37">
        <f t="shared" si="11"/>
        <v>23639.0625</v>
      </c>
      <c r="U19" s="37">
        <f t="shared" ca="1" si="12"/>
        <v>11819.53125</v>
      </c>
      <c r="V19" s="37">
        <f t="shared" si="13"/>
        <v>69341.25</v>
      </c>
      <c r="W19" s="37">
        <f t="shared" si="14"/>
        <v>0</v>
      </c>
      <c r="X19" s="37">
        <f t="shared" ca="1" si="15"/>
        <v>0</v>
      </c>
      <c r="Y19" s="37">
        <f t="shared" si="16"/>
        <v>12000</v>
      </c>
      <c r="Z19" s="37">
        <f t="shared" ca="1" si="17"/>
        <v>12000</v>
      </c>
      <c r="AA19" s="111">
        <f t="shared" ca="1" si="18"/>
        <v>2302960.527954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8.7999999999999995E-2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2302960.527954</v>
      </c>
      <c r="K20" s="37">
        <f ca="1">J20*E20</f>
        <v>202660.526459952</v>
      </c>
      <c r="L20" s="37">
        <f ca="1">J20+K20</f>
        <v>2505621.0544139519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2505621.0544139519</v>
      </c>
      <c r="R20" s="37">
        <f t="shared" si="9"/>
        <v>0</v>
      </c>
      <c r="S20" s="37">
        <f t="shared" si="10"/>
        <v>12000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71074.781249999985</v>
      </c>
      <c r="W20" s="37">
        <f t="shared" si="14"/>
        <v>0</v>
      </c>
      <c r="X20" s="37">
        <f t="shared" ca="1" si="15"/>
        <v>0</v>
      </c>
      <c r="Y20" s="37">
        <f t="shared" si="16"/>
        <v>12000</v>
      </c>
      <c r="Z20" s="37">
        <f t="shared" ca="1" si="17"/>
        <v>12000</v>
      </c>
      <c r="AA20" s="111">
        <f t="shared" ca="1" si="18"/>
        <v>2517621.0544139519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6.4100000000000004E-2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2517621.0544139519</v>
      </c>
      <c r="K21" s="37">
        <f ca="1">J21*E21</f>
        <v>161379.50958793433</v>
      </c>
      <c r="L21" s="37">
        <f ca="1">J21+K21</f>
        <v>2679000.5640018862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2568619.2749393862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2568619.2749393862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6.54E-2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2568619.2749393862</v>
      </c>
      <c r="K22" s="37">
        <f t="shared" ref="K22:K54" ca="1" si="20">J22*E22</f>
        <v>167987.70058103587</v>
      </c>
      <c r="L22" s="37">
        <f t="shared" ref="L22:L54" ca="1" si="21">J22+K22</f>
        <v>2736606.9755204222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2623466.1542313597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2623466.1542313597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8.0699999999999994E-2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2623466.1542313597</v>
      </c>
      <c r="K23" s="37">
        <f t="shared" ca="1" si="20"/>
        <v>211713.71864647072</v>
      </c>
      <c r="L23" s="37">
        <f t="shared" ca="1" si="21"/>
        <v>2835179.8728778306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2719210.5310565415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2719210.5310565415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-3.9300000000000002E-2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2719210.5310565415</v>
      </c>
      <c r="K24" s="37">
        <f t="shared" ca="1" si="20"/>
        <v>-106864.97387052208</v>
      </c>
      <c r="L24" s="37">
        <f t="shared" ca="1" si="21"/>
        <v>2612345.5571860196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2493476.9818191985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2493476.9818191985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9.7999999999999997E-3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2493476.9818191985</v>
      </c>
      <c r="K25" s="37">
        <f t="shared" ca="1" si="20"/>
        <v>24436.074421828143</v>
      </c>
      <c r="L25" s="37">
        <f t="shared" ca="1" si="21"/>
        <v>2517913.0562410266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2396072.7664900348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2396072.7664900348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5.1299999999999998E-2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2396072.7664900348</v>
      </c>
      <c r="K26" s="37">
        <f t="shared" ca="1" si="20"/>
        <v>122918.53292093879</v>
      </c>
      <c r="L26" s="37">
        <f t="shared" ca="1" si="21"/>
        <v>2518991.2994109737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2394105.002416207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2394105.002416207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8.5699999999999998E-2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2394105.002416207</v>
      </c>
      <c r="K27" s="37">
        <f t="shared" ca="1" si="20"/>
        <v>205174.79870706893</v>
      </c>
      <c r="L27" s="37">
        <f t="shared" ca="1" si="21"/>
        <v>2599279.8011232759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2471271.3467036402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2471271.3467036402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5.21E-2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2471271.3467036402</v>
      </c>
      <c r="K28" s="37">
        <f t="shared" ca="1" si="20"/>
        <v>128753.23716325965</v>
      </c>
      <c r="L28" s="37">
        <f t="shared" ca="1" si="21"/>
        <v>2600024.5838668998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2468815.9180867733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2468815.9180867733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6.4000000000000001E-2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2468815.9180867733</v>
      </c>
      <c r="K29" s="37">
        <f t="shared" ca="1" si="20"/>
        <v>158004.21875755349</v>
      </c>
      <c r="L29" s="37">
        <f t="shared" ca="1" si="21"/>
        <v>2626820.1368443267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2492331.254419697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2492331.254419697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2.4899999999999999E-2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2492331.254419697</v>
      </c>
      <c r="K30" s="37">
        <f t="shared" ca="1" si="20"/>
        <v>62059.048235050454</v>
      </c>
      <c r="L30" s="37">
        <f t="shared" ca="1" si="21"/>
        <v>2554390.3026547474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2416539.198169502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2416539.198169502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4.5100000000000001E-2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2416539.198169502</v>
      </c>
      <c r="K31" s="37">
        <f t="shared" ca="1" si="20"/>
        <v>108985.91783744455</v>
      </c>
      <c r="L31" s="37">
        <f t="shared" ca="1" si="21"/>
        <v>2525525.1160069467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98233.300738597638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2384227.7339095701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2384227.7339095701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2.1700000000000001E-2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2384227.7339095701</v>
      </c>
      <c r="K32" s="37">
        <f t="shared" ca="1" si="20"/>
        <v>51737.741825837671</v>
      </c>
      <c r="L32" s="37">
        <f t="shared" ca="1" si="21"/>
        <v>2435965.4757354078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100600.32632529832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2291135.6590855969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2291135.6590855969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0.1318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2291135.6590855969</v>
      </c>
      <c r="K33" s="37">
        <f t="shared" ca="1" si="20"/>
        <v>301971.6798674817</v>
      </c>
      <c r="L33" s="37">
        <f t="shared" ca="1" si="21"/>
        <v>2593107.3389530787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100049.59209980773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2444656.7768870224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2444656.7768870224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-5.3999999999999999E-2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2444656.7768870224</v>
      </c>
      <c r="K34" s="37">
        <f t="shared" ca="1" si="20"/>
        <v>-132011.46595189921</v>
      </c>
      <c r="L34" s="37">
        <f t="shared" ca="1" si="21"/>
        <v>2312645.3109351234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111120.76258577374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2160483.4848174155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2160483.4848174155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0.1062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2160483.4848174155</v>
      </c>
      <c r="K35" s="37">
        <f t="shared" ca="1" si="20"/>
        <v>229443.34608760953</v>
      </c>
      <c r="L35" s="37">
        <f t="shared" ca="1" si="21"/>
        <v>2389926.8309050249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102392.58221883485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2233960.9591343743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2233960.9591343743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3.6700000000000003E-2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2233960.9591343743</v>
      </c>
      <c r="K36" s="37">
        <f t="shared" ca="1" si="20"/>
        <v>81986.367200231543</v>
      </c>
      <c r="L36" s="37">
        <f t="shared" ca="1" si="21"/>
        <v>2315947.3263346059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110592.12668982051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2156082.3077696892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2156082.3077696892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7.2300000000000003E-2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2156082.3077696892</v>
      </c>
      <c r="K37" s="37">
        <f t="shared" ca="1" si="20"/>
        <v>155884.75085174854</v>
      </c>
      <c r="L37" s="37">
        <f t="shared" ca="1" si="21"/>
        <v>2311967.0586214378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111138.26328709739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2148105.4145923983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2148105.4145923983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5.4199999999999998E-2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2148105.4145923983</v>
      </c>
      <c r="K38" s="37">
        <f t="shared" ca="1" si="20"/>
        <v>116427.31347090799</v>
      </c>
      <c r="L38" s="37">
        <f t="shared" ca="1" si="21"/>
        <v>2264532.7280633063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116113.80619418369</v>
      </c>
      <c r="O38" s="37">
        <f t="shared" si="6"/>
        <v>167958.18512976554</v>
      </c>
      <c r="P38" s="37">
        <f t="shared" ca="1" si="7"/>
        <v>167958.18512976554</v>
      </c>
      <c r="Q38" s="37">
        <f t="shared" ca="1" si="8"/>
        <v>2096574.5429335409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2096574.5429335409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4.2700000000000002E-2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2096574.5429335409</v>
      </c>
      <c r="K39" s="37">
        <f t="shared" ca="1" si="20"/>
        <v>89523.732983262205</v>
      </c>
      <c r="L39" s="37">
        <f t="shared" ca="1" si="21"/>
        <v>2186098.2759168032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118450.53914878762</v>
      </c>
      <c r="O39" s="37">
        <f t="shared" si="6"/>
        <v>172157.13975800967</v>
      </c>
      <c r="P39" s="37">
        <f t="shared" ca="1" si="7"/>
        <v>172157.13975800967</v>
      </c>
      <c r="Q39" s="37">
        <f t="shared" ca="1" si="8"/>
        <v>2013941.1361587935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2013941.1361587935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5.9299999999999999E-2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2013941.1361587935</v>
      </c>
      <c r="K40" s="37">
        <f t="shared" ca="1" si="20"/>
        <v>119426.70937421644</v>
      </c>
      <c r="L40" s="37">
        <f t="shared" ca="1" si="21"/>
        <v>2133367.8455330101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119877.44858088056</v>
      </c>
      <c r="O40" s="37">
        <f t="shared" si="6"/>
        <v>176461.06825195992</v>
      </c>
      <c r="P40" s="37">
        <f t="shared" ca="1" si="7"/>
        <v>176461.06825195992</v>
      </c>
      <c r="Q40" s="37">
        <f t="shared" ca="1" si="8"/>
        <v>1956906.7772810501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1956906.7772810501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5.1999999999999998E-2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1956906.7772810501</v>
      </c>
      <c r="K41" s="37">
        <f t="shared" ca="1" si="20"/>
        <v>101759.1524186146</v>
      </c>
      <c r="L41" s="37">
        <f t="shared" ca="1" si="21"/>
        <v>2058665.9296996647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122306.67358006563</v>
      </c>
      <c r="O41" s="37">
        <f t="shared" si="6"/>
        <v>180872.59495825888</v>
      </c>
      <c r="P41" s="37">
        <f t="shared" ca="1" si="7"/>
        <v>180872.59495825888</v>
      </c>
      <c r="Q41" s="37">
        <f t="shared" ca="1" si="8"/>
        <v>1877793.3347414059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1877793.3347414059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-2.8000000000000001E-2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1877793.3347414059</v>
      </c>
      <c r="K42" s="37">
        <f t="shared" ca="1" si="20"/>
        <v>-52578.213372759368</v>
      </c>
      <c r="L42" s="37">
        <f t="shared" ca="1" si="21"/>
        <v>1825215.1213686466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123539.03518035566</v>
      </c>
      <c r="O42" s="37">
        <f t="shared" si="6"/>
        <v>185394.40983221534</v>
      </c>
      <c r="P42" s="37">
        <f t="shared" ca="1" si="7"/>
        <v>185394.40983221534</v>
      </c>
      <c r="Q42" s="37">
        <f t="shared" ca="1" si="8"/>
        <v>1639820.7115364312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1639820.7115364312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6.4000000000000001E-2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1639820.7115364312</v>
      </c>
      <c r="K43" s="37">
        <f t="shared" ca="1" si="20"/>
        <v>104948.5255383316</v>
      </c>
      <c r="L43" s="37">
        <f t="shared" ca="1" si="21"/>
        <v>1744769.2370747628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113876.43830114105</v>
      </c>
      <c r="O43" s="37">
        <f t="shared" si="6"/>
        <v>190029.27007802069</v>
      </c>
      <c r="P43" s="37">
        <f t="shared" ca="1" si="7"/>
        <v>190029.27007802069</v>
      </c>
      <c r="Q43" s="37">
        <f t="shared" ca="1" si="8"/>
        <v>1554739.9669967422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1554739.9669967422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4.3299999999999998E-2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1554739.9669967422</v>
      </c>
      <c r="K44" s="37">
        <f t="shared" ca="1" si="20"/>
        <v>67320.240570958937</v>
      </c>
      <c r="L44" s="37">
        <f t="shared" ca="1" si="21"/>
        <v>1622060.2075677011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113484.6691238498</v>
      </c>
      <c r="O44" s="37">
        <f t="shared" si="6"/>
        <v>194780.00182997121</v>
      </c>
      <c r="P44" s="37">
        <f t="shared" ca="1" si="7"/>
        <v>194780.00182997121</v>
      </c>
      <c r="Q44" s="37">
        <f t="shared" ca="1" si="8"/>
        <v>1427280.20573773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1427280.20573773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6.3299999999999995E-2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1427280.20573773</v>
      </c>
      <c r="K45" s="37">
        <f t="shared" ca="1" si="20"/>
        <v>90346.837023198299</v>
      </c>
      <c r="L45" s="37">
        <f t="shared" ca="1" si="21"/>
        <v>1517627.0427609284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110641.87641377751</v>
      </c>
      <c r="O45" s="37">
        <f t="shared" si="6"/>
        <v>199649.50187572048</v>
      </c>
      <c r="P45" s="37">
        <f t="shared" ca="1" si="7"/>
        <v>199649.50187572048</v>
      </c>
      <c r="Q45" s="37">
        <f t="shared" ca="1" si="8"/>
        <v>1317977.5408852079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1317977.5408852079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3.0099999999999998E-2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1317977.5408852079</v>
      </c>
      <c r="K46" s="37">
        <f t="shared" ca="1" si="20"/>
        <v>39671.123980644756</v>
      </c>
      <c r="L46" s="37">
        <f t="shared" ca="1" si="21"/>
        <v>1357648.6648658528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108030.94597419738</v>
      </c>
      <c r="O46" s="37">
        <f t="shared" si="6"/>
        <v>204640.73942261352</v>
      </c>
      <c r="P46" s="37">
        <f t="shared" ca="1" si="7"/>
        <v>204640.73942261352</v>
      </c>
      <c r="Q46" s="37">
        <f t="shared" ca="1" si="8"/>
        <v>1153007.9254432393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1153007.9254432393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7.3499999999999996E-2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1153007.9254432393</v>
      </c>
      <c r="K47" s="37">
        <f t="shared" ca="1" si="20"/>
        <v>84746.082520078082</v>
      </c>
      <c r="L47" s="37">
        <f t="shared" ca="1" si="21"/>
        <v>1237754.0079633174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1237754.0079633174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1237754.0079633174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2.69E-2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1237754.0079633174</v>
      </c>
      <c r="K48" s="37">
        <f t="shared" ca="1" si="20"/>
        <v>33295.582814213238</v>
      </c>
      <c r="L48" s="37">
        <f t="shared" ca="1" si="21"/>
        <v>1271049.5907775308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1271049.5907775308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1271049.5907775308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3.5999999999999997E-2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1271049.5907775308</v>
      </c>
      <c r="K49" s="37">
        <f t="shared" ca="1" si="20"/>
        <v>45757.785267991108</v>
      </c>
      <c r="L49" s="37">
        <f t="shared" ca="1" si="21"/>
        <v>1316807.3760455218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1316807.3760455218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1316807.3760455218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8.7999999999999995E-2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1316807.3760455218</v>
      </c>
      <c r="K50" s="37">
        <f t="shared" ca="1" si="20"/>
        <v>115879.04909200591</v>
      </c>
      <c r="L50" s="37">
        <f t="shared" ca="1" si="21"/>
        <v>1432686.4251375278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1432686.4251375278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1432686.4251375278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7.0000000000000007E-2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1432686.4251375278</v>
      </c>
      <c r="K51" s="37">
        <f t="shared" ca="1" si="20"/>
        <v>100288.04975962696</v>
      </c>
      <c r="L51" s="37">
        <f t="shared" ca="1" si="21"/>
        <v>1532974.4748971546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1532974.4748971546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1532974.4748971546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-3.73E-2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1532974.4748971546</v>
      </c>
      <c r="K52" s="37">
        <f t="shared" ca="1" si="20"/>
        <v>-57179.947913663869</v>
      </c>
      <c r="L52" s="37">
        <f t="shared" ca="1" si="21"/>
        <v>1475794.5269834907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1475794.5269834907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1475794.5269834907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-5.67E-2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1475794.5269834907</v>
      </c>
      <c r="K53" s="37">
        <f t="shared" ca="1" si="20"/>
        <v>-83677.549679963922</v>
      </c>
      <c r="L53" s="37">
        <f t="shared" ca="1" si="21"/>
        <v>1392116.9773035268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1392116.9773035268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1392116.9773035268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-0.1079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1392116.9773035268</v>
      </c>
      <c r="K54" s="37">
        <f t="shared" ca="1" si="20"/>
        <v>-150209.42185105055</v>
      </c>
      <c r="L54" s="37">
        <f t="shared" ca="1" si="21"/>
        <v>1241907.5554524763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1241907.5554524763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1241907.5554524763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12" priority="1" operator="lessThan">
      <formula>0</formula>
    </cfRule>
  </conditionalFormatting>
  <dataValidations count="2">
    <dataValidation type="list" allowBlank="1" showInputMessage="1" showErrorMessage="1" sqref="E2" xr:uid="{B252E4E3-02D0-5F45-8695-051FBD6A179A}">
      <formula1>"Qualified, Non-Qualified"</formula1>
    </dataValidation>
    <dataValidation type="list" allowBlank="1" showInputMessage="1" showErrorMessage="1" sqref="E5 H2" xr:uid="{B26A00F8-34B4-1841-BEF3-025287058B00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3E77FDC-1F28-4549-8BB3-23CACE9072FB}">
          <x14:formula1>
            <xm:f>Scenarios!A3:A100</xm:f>
          </x14:formula1>
          <xm:sqref>A14</xm:sqref>
        </x14:dataValidation>
        <x14:dataValidation type="list" allowBlank="1" showInputMessage="1" showErrorMessage="1" xr:uid="{6E370AFE-E15F-914B-8FC5-D7A374A4958B}">
          <x14:formula1>
            <xm:f>Tables!$B$20:$B$36</xm:f>
          </x14:formula1>
          <xm:sqref>E3:E4</xm:sqref>
        </x14:dataValidation>
      </x14:dataValidation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DD45-80A5-1249-9C69-4DEAFF244D45}">
  <sheetPr codeName="Sheet59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SEP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SEP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100000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None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0.03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203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SEP with None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5.4699999999999999E-2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109400</v>
      </c>
      <c r="L17" s="37">
        <f>J17+K17</f>
        <v>2109400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2109400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0</v>
      </c>
      <c r="S17" s="37">
        <f>IF($H$2="None",0,IF($N$3=1,0,IF(D17&gt;=$B$3,0,IF($H$2="Monthly",($H$3*12),IF($H$2="Annual",$H$3,IF($H$2="% of Salary",$H$4*H17,IF($H$2="Match",MIN($H$5*W17,$H$6*H17),IF($H$2="Maximum Allowable",V17,0))))))))</f>
        <v>100000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66000</v>
      </c>
      <c r="W17" s="37">
        <f>MIN(R17,T17)</f>
        <v>0</v>
      </c>
      <c r="X17" s="37">
        <f ca="1">MIN(U17,R17-W17)</f>
        <v>0</v>
      </c>
      <c r="Y17" s="37">
        <f>MIN(S17,V17)</f>
        <v>66000</v>
      </c>
      <c r="Z17" s="37">
        <f ca="1">W17+X17+Y17</f>
        <v>66000</v>
      </c>
      <c r="AA17" s="111">
        <f ca="1">Q17+Z17</f>
        <v>2175400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2.87E-2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2175400</v>
      </c>
      <c r="K18" s="37">
        <f ca="1">J18*E18</f>
        <v>62433.98</v>
      </c>
      <c r="L18" s="37">
        <f ca="1">J18+K18</f>
        <v>2237833.98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2237833.98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100000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67650</v>
      </c>
      <c r="W18" s="37">
        <f t="shared" ref="W18:W54" si="14">MIN(R18,T18)</f>
        <v>0</v>
      </c>
      <c r="X18" s="37">
        <f t="shared" ref="X18:X54" ca="1" si="15">MIN(U18,R18-W18)</f>
        <v>0</v>
      </c>
      <c r="Y18" s="37">
        <f t="shared" ref="Y18:Y54" si="16">MIN(S18,V18)</f>
        <v>67650</v>
      </c>
      <c r="Z18" s="37">
        <f t="shared" ref="Z18:Z54" ca="1" si="17">W18+X18+Y18</f>
        <v>67650</v>
      </c>
      <c r="AA18" s="111">
        <f t="shared" ref="AA18:AA54" ca="1" si="18">Q18+W18+X18+Y18</f>
        <v>2305483.98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1.2800000000000001E-2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2305483.98</v>
      </c>
      <c r="K19" s="37">
        <f ca="1">J19*E19</f>
        <v>29510.194944000003</v>
      </c>
      <c r="L19" s="37">
        <f ca="1">J19+K19</f>
        <v>2334994.1749439999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2334994.1749439999</v>
      </c>
      <c r="R19" s="37">
        <f t="shared" si="9"/>
        <v>0</v>
      </c>
      <c r="S19" s="37">
        <f t="shared" si="10"/>
        <v>100000</v>
      </c>
      <c r="T19" s="37">
        <f t="shared" si="11"/>
        <v>23639.0625</v>
      </c>
      <c r="U19" s="37">
        <f t="shared" ca="1" si="12"/>
        <v>11819.53125</v>
      </c>
      <c r="V19" s="37">
        <f t="shared" si="13"/>
        <v>69341.25</v>
      </c>
      <c r="W19" s="37">
        <f t="shared" si="14"/>
        <v>0</v>
      </c>
      <c r="X19" s="37">
        <f t="shared" ca="1" si="15"/>
        <v>0</v>
      </c>
      <c r="Y19" s="37">
        <f t="shared" si="16"/>
        <v>69341.25</v>
      </c>
      <c r="Z19" s="37">
        <f t="shared" ca="1" si="17"/>
        <v>69341.25</v>
      </c>
      <c r="AA19" s="111">
        <f t="shared" ca="1" si="18"/>
        <v>2404335.4249439999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6.6000000000000003E-2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2404335.4249439999</v>
      </c>
      <c r="K20" s="37">
        <f ca="1">J20*E20</f>
        <v>158686.138046304</v>
      </c>
      <c r="L20" s="37">
        <f ca="1">J20+K20</f>
        <v>2563021.5629903041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2563021.5629903041</v>
      </c>
      <c r="R20" s="37">
        <f t="shared" si="9"/>
        <v>0</v>
      </c>
      <c r="S20" s="37">
        <f t="shared" si="10"/>
        <v>100000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71074.781249999985</v>
      </c>
      <c r="W20" s="37">
        <f t="shared" si="14"/>
        <v>0</v>
      </c>
      <c r="X20" s="37">
        <f t="shared" ca="1" si="15"/>
        <v>0</v>
      </c>
      <c r="Y20" s="37">
        <f t="shared" si="16"/>
        <v>71074.781249999985</v>
      </c>
      <c r="Z20" s="37">
        <f t="shared" ca="1" si="17"/>
        <v>71074.781249999985</v>
      </c>
      <c r="AA20" s="111">
        <f t="shared" ca="1" si="18"/>
        <v>2634096.3442403041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4.8099999999999997E-2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2634096.3442403041</v>
      </c>
      <c r="K21" s="37">
        <f ca="1">J21*E21</f>
        <v>126700.03415795862</v>
      </c>
      <c r="L21" s="37">
        <f ca="1">J21+K21</f>
        <v>2760796.3783982629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2650415.0893357629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2650415.0893357629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4.9099999999999998E-2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2650415.0893357629</v>
      </c>
      <c r="K22" s="37">
        <f t="shared" ref="K22:K54" ca="1" si="20">J22*E22</f>
        <v>130135.38088638596</v>
      </c>
      <c r="L22" s="37">
        <f t="shared" ref="L22:L54" ca="1" si="21">J22+K22</f>
        <v>2780550.470222149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2667409.6489330865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2667409.6489330865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6.0499999999999998E-2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2667409.6489330865</v>
      </c>
      <c r="K23" s="37">
        <f t="shared" ca="1" si="20"/>
        <v>161378.28376045174</v>
      </c>
      <c r="L23" s="37">
        <f t="shared" ca="1" si="21"/>
        <v>2828787.9326935383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2712818.5908722491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2712818.5908722491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-2.9499999999999998E-2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2712818.5908722491</v>
      </c>
      <c r="K24" s="37">
        <f t="shared" ca="1" si="20"/>
        <v>-80028.148430731351</v>
      </c>
      <c r="L24" s="37">
        <f t="shared" ca="1" si="21"/>
        <v>2632790.442441518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2513921.8670746968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2513921.8670746968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7.3000000000000001E-3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2513921.8670746968</v>
      </c>
      <c r="K25" s="37">
        <f t="shared" ca="1" si="20"/>
        <v>18351.629629645286</v>
      </c>
      <c r="L25" s="37">
        <f t="shared" ca="1" si="21"/>
        <v>2532273.4967043423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2410433.2069533505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2410433.2069533505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3.85E-2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2410433.2069533505</v>
      </c>
      <c r="K26" s="37">
        <f t="shared" ca="1" si="20"/>
        <v>92801.678467703998</v>
      </c>
      <c r="L26" s="37">
        <f t="shared" ca="1" si="21"/>
        <v>2503234.8854210544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2378348.5884262878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2378348.5884262878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6.4299999999999996E-2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2378348.5884262878</v>
      </c>
      <c r="K27" s="37">
        <f t="shared" ca="1" si="20"/>
        <v>152927.81423581031</v>
      </c>
      <c r="L27" s="37">
        <f t="shared" ca="1" si="21"/>
        <v>2531276.4026620979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2403267.9482424622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2403267.9482424622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3.9E-2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2403267.9482424622</v>
      </c>
      <c r="K28" s="37">
        <f t="shared" ca="1" si="20"/>
        <v>93727.449981456026</v>
      </c>
      <c r="L28" s="37">
        <f t="shared" ca="1" si="21"/>
        <v>2496995.3982239184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2365786.7324437918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2365786.7324437918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4.8000000000000001E-2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2365786.7324437918</v>
      </c>
      <c r="K29" s="37">
        <f t="shared" ca="1" si="20"/>
        <v>113557.763157302</v>
      </c>
      <c r="L29" s="37">
        <f t="shared" ca="1" si="21"/>
        <v>2479344.4956010939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2344855.6131764641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2344855.6131764641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1.8700000000000001E-2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2344855.6131764641</v>
      </c>
      <c r="K30" s="37">
        <f t="shared" ca="1" si="20"/>
        <v>43848.799966399885</v>
      </c>
      <c r="L30" s="37">
        <f t="shared" ca="1" si="21"/>
        <v>2388704.4131428641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2250853.3086576187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2250853.3086576187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3.3799999999999997E-2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2250853.3086576187</v>
      </c>
      <c r="K31" s="37">
        <f t="shared" ca="1" si="20"/>
        <v>76078.841832627499</v>
      </c>
      <c r="L31" s="37">
        <f t="shared" ca="1" si="21"/>
        <v>2326932.1504902462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91498.10197795197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2185634.7683928697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2185634.7683928697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1.6299999999999999E-2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2185634.7683928697</v>
      </c>
      <c r="K32" s="37">
        <f t="shared" ca="1" si="20"/>
        <v>35625.84672480377</v>
      </c>
      <c r="L32" s="37">
        <f t="shared" ca="1" si="21"/>
        <v>2221260.6151176733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92220.87630349661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2076430.7984678622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2076430.7984678622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9.8799999999999999E-2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2076430.7984678622</v>
      </c>
      <c r="K33" s="37">
        <f t="shared" ca="1" si="20"/>
        <v>205151.36288862478</v>
      </c>
      <c r="L33" s="37">
        <f t="shared" ca="1" si="21"/>
        <v>2281582.1613564868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90673.83399422979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2133131.5992904305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2133131.5992904305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-4.0500000000000001E-2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2133131.5992904305</v>
      </c>
      <c r="K34" s="37">
        <f t="shared" ca="1" si="20"/>
        <v>-86391.829771262433</v>
      </c>
      <c r="L34" s="37">
        <f t="shared" ca="1" si="21"/>
        <v>2046739.7695191682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96960.527240474112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1894577.9434014605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1894577.9434014605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7.9600000000000004E-2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1894577.9434014605</v>
      </c>
      <c r="K35" s="37">
        <f t="shared" ca="1" si="20"/>
        <v>150808.40429475627</v>
      </c>
      <c r="L35" s="37">
        <f t="shared" ca="1" si="21"/>
        <v>2045386.3476962168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89790.423857889124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1889420.4759255664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1889420.4759255664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2.75E-2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1889420.4759255664</v>
      </c>
      <c r="K36" s="37">
        <f t="shared" ca="1" si="20"/>
        <v>51959.063087953073</v>
      </c>
      <c r="L36" s="37">
        <f t="shared" ca="1" si="21"/>
        <v>1941379.5390135194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93535.667125028049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1781514.5204486027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1781514.5204486027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5.4199999999999998E-2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1781514.5204486027</v>
      </c>
      <c r="K37" s="37">
        <f t="shared" ca="1" si="20"/>
        <v>96558.087008314265</v>
      </c>
      <c r="L37" s="37">
        <f t="shared" ca="1" si="21"/>
        <v>1878072.6074569169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91830.645383948606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1714210.9634278775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1714210.9634278775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4.0599999999999997E-2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1714210.9634278775</v>
      </c>
      <c r="K38" s="37">
        <f t="shared" ca="1" si="20"/>
        <v>69596.965115171828</v>
      </c>
      <c r="L38" s="37">
        <f t="shared" ca="1" si="21"/>
        <v>1783807.9285430494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92660.052077182569</v>
      </c>
      <c r="O38" s="37">
        <f t="shared" si="6"/>
        <v>167958.18512976554</v>
      </c>
      <c r="P38" s="37">
        <f t="shared" ca="1" si="7"/>
        <v>167958.18512976554</v>
      </c>
      <c r="Q38" s="37">
        <f t="shared" ca="1" si="8"/>
        <v>1615849.743413284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1615849.743413284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3.2000000000000001E-2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1615849.743413284</v>
      </c>
      <c r="K39" s="37">
        <f t="shared" ca="1" si="20"/>
        <v>51707.191789225086</v>
      </c>
      <c r="L39" s="37">
        <f t="shared" ca="1" si="21"/>
        <v>1667556.9352025089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91290.945955552772</v>
      </c>
      <c r="O39" s="37">
        <f t="shared" si="6"/>
        <v>172157.13975800967</v>
      </c>
      <c r="P39" s="37">
        <f t="shared" ca="1" si="7"/>
        <v>172157.13975800967</v>
      </c>
      <c r="Q39" s="37">
        <f t="shared" ca="1" si="8"/>
        <v>1495399.7954444992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1495399.7954444992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4.4499999999999998E-2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1495399.7954444992</v>
      </c>
      <c r="K40" s="37">
        <f t="shared" ca="1" si="20"/>
        <v>66545.290897280211</v>
      </c>
      <c r="L40" s="37">
        <f t="shared" ca="1" si="21"/>
        <v>1561945.0863417794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89011.892585982088</v>
      </c>
      <c r="O40" s="37">
        <f t="shared" si="6"/>
        <v>176461.06825195992</v>
      </c>
      <c r="P40" s="37">
        <f t="shared" ca="1" si="7"/>
        <v>176461.06825195992</v>
      </c>
      <c r="Q40" s="37">
        <f t="shared" ca="1" si="8"/>
        <v>1385484.0180898195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1385484.0180898195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3.9E-2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1385484.0180898195</v>
      </c>
      <c r="K41" s="37">
        <f t="shared" ca="1" si="20"/>
        <v>54033.87670550296</v>
      </c>
      <c r="L41" s="37">
        <f t="shared" ca="1" si="21"/>
        <v>1439517.8947953223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86592.751130613717</v>
      </c>
      <c r="O41" s="37">
        <f t="shared" si="6"/>
        <v>180872.59495825888</v>
      </c>
      <c r="P41" s="37">
        <f t="shared" ca="1" si="7"/>
        <v>180872.59495825888</v>
      </c>
      <c r="Q41" s="37">
        <f t="shared" ca="1" si="8"/>
        <v>1258645.2998370635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1258645.2998370635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-2.1000000000000001E-2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1258645.2998370635</v>
      </c>
      <c r="K42" s="37">
        <f t="shared" ca="1" si="20"/>
        <v>-26431.551296578335</v>
      </c>
      <c r="L42" s="37">
        <f t="shared" ca="1" si="21"/>
        <v>1232213.7485404853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82805.611831385759</v>
      </c>
      <c r="O42" s="37">
        <f t="shared" si="6"/>
        <v>185394.40983221534</v>
      </c>
      <c r="P42" s="37">
        <f t="shared" ca="1" si="7"/>
        <v>185394.40983221534</v>
      </c>
      <c r="Q42" s="37">
        <f t="shared" ca="1" si="8"/>
        <v>1046819.3387082699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1046819.3387082699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4.8000000000000001E-2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1046819.3387082699</v>
      </c>
      <c r="K43" s="37">
        <f t="shared" ca="1" si="20"/>
        <v>50247.328257996953</v>
      </c>
      <c r="L43" s="37">
        <f t="shared" ca="1" si="21"/>
        <v>1097066.6669662669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72695.787410296514</v>
      </c>
      <c r="O43" s="37">
        <f t="shared" si="6"/>
        <v>190029.27007802069</v>
      </c>
      <c r="P43" s="37">
        <f t="shared" ca="1" si="7"/>
        <v>190029.27007802069</v>
      </c>
      <c r="Q43" s="37">
        <f t="shared" ca="1" si="8"/>
        <v>907037.39688824629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907037.39688824629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3.2500000000000001E-2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907037.39688824629</v>
      </c>
      <c r="K44" s="37">
        <f t="shared" ca="1" si="20"/>
        <v>29478.715398868004</v>
      </c>
      <c r="L44" s="37">
        <f t="shared" ca="1" si="21"/>
        <v>936516.11228711426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66207.109261915786</v>
      </c>
      <c r="O44" s="37">
        <f t="shared" si="6"/>
        <v>194780.00182997121</v>
      </c>
      <c r="P44" s="37">
        <f t="shared" ca="1" si="7"/>
        <v>194780.00182997121</v>
      </c>
      <c r="Q44" s="37">
        <f t="shared" ca="1" si="8"/>
        <v>741736.11045714305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741736.11045714305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4.7500000000000001E-2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741736.11045714305</v>
      </c>
      <c r="K45" s="37">
        <f t="shared" ca="1" si="20"/>
        <v>35232.465246714295</v>
      </c>
      <c r="L45" s="37">
        <f t="shared" ca="1" si="21"/>
        <v>776968.57570385735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57498.923291251398</v>
      </c>
      <c r="O45" s="37">
        <f t="shared" si="6"/>
        <v>199649.50187572048</v>
      </c>
      <c r="P45" s="37">
        <f t="shared" ca="1" si="7"/>
        <v>199649.50187572048</v>
      </c>
      <c r="Q45" s="37">
        <f t="shared" ca="1" si="8"/>
        <v>577319.0738281369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577319.0738281369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2.2599999999999999E-2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577319.0738281369</v>
      </c>
      <c r="K46" s="37">
        <f t="shared" ca="1" si="20"/>
        <v>13047.411068515894</v>
      </c>
      <c r="L46" s="37">
        <f t="shared" ca="1" si="21"/>
        <v>590366.48489665275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47321.235559683359</v>
      </c>
      <c r="O46" s="37">
        <f t="shared" si="6"/>
        <v>204640.73942261352</v>
      </c>
      <c r="P46" s="37">
        <f t="shared" ca="1" si="7"/>
        <v>204640.73942261352</v>
      </c>
      <c r="Q46" s="37">
        <f t="shared" ca="1" si="8"/>
        <v>385725.74547403923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385725.74547403923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5.5100000000000003E-2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385725.74547403923</v>
      </c>
      <c r="K47" s="37">
        <f t="shared" ca="1" si="20"/>
        <v>21253.488575619562</v>
      </c>
      <c r="L47" s="37">
        <f t="shared" ca="1" si="21"/>
        <v>406979.23404965881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406979.23404965881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406979.23404965881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2.0199999999999999E-2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406979.23404965881</v>
      </c>
      <c r="K48" s="37">
        <f t="shared" ca="1" si="20"/>
        <v>8220.9805278031072</v>
      </c>
      <c r="L48" s="37">
        <f t="shared" ca="1" si="21"/>
        <v>415200.21457746194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415200.21457746194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415200.21457746194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2.7E-2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415200.21457746194</v>
      </c>
      <c r="K49" s="37">
        <f t="shared" ca="1" si="20"/>
        <v>11210.405793591472</v>
      </c>
      <c r="L49" s="37">
        <f t="shared" ca="1" si="21"/>
        <v>426410.6203710534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426410.6203710534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426410.6203710534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6.6000000000000003E-2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426410.6203710534</v>
      </c>
      <c r="K50" s="37">
        <f t="shared" ca="1" si="20"/>
        <v>28143.100944489524</v>
      </c>
      <c r="L50" s="37">
        <f t="shared" ca="1" si="21"/>
        <v>454553.72131554293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454553.72131554293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454553.72131554293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5.2499999999999998E-2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454553.72131554293</v>
      </c>
      <c r="K51" s="37">
        <f t="shared" ca="1" si="20"/>
        <v>23864.070369066005</v>
      </c>
      <c r="L51" s="37">
        <f t="shared" ca="1" si="21"/>
        <v>478417.79168460896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478417.79168460896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478417.79168460896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-2.8000000000000001E-2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478417.79168460896</v>
      </c>
      <c r="K52" s="37">
        <f t="shared" ca="1" si="20"/>
        <v>-13395.698167169052</v>
      </c>
      <c r="L52" s="37">
        <f t="shared" ca="1" si="21"/>
        <v>465022.09351743991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465022.09351743991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465022.09351743991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-4.2500000000000003E-2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465022.09351743991</v>
      </c>
      <c r="K53" s="37">
        <f t="shared" ca="1" si="20"/>
        <v>-19763.438974491197</v>
      </c>
      <c r="L53" s="37">
        <f t="shared" ca="1" si="21"/>
        <v>445258.6545429487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445258.6545429487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445258.6545429487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-8.09E-2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445258.6545429487</v>
      </c>
      <c r="K54" s="37">
        <f t="shared" ca="1" si="20"/>
        <v>-36021.425152524549</v>
      </c>
      <c r="L54" s="37">
        <f t="shared" ca="1" si="21"/>
        <v>409237.22939042415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409237.22939042415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409237.22939042415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11" priority="1" operator="lessThan">
      <formula>0</formula>
    </cfRule>
  </conditionalFormatting>
  <dataValidations count="2">
    <dataValidation type="list" allowBlank="1" showInputMessage="1" showErrorMessage="1" sqref="E2" xr:uid="{F3E27B1D-F117-5147-A89A-6D030BA1549C}">
      <formula1>"Qualified, Non-Qualified"</formula1>
    </dataValidation>
    <dataValidation type="list" allowBlank="1" showInputMessage="1" showErrorMessage="1" sqref="E5 H2" xr:uid="{08D7DCE4-E063-E647-B872-272B0F1F3AC9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B52DC83-92BD-1841-B0BD-1B6FE9B13BB0}">
          <x14:formula1>
            <xm:f>Scenarios!A3:A100</xm:f>
          </x14:formula1>
          <xm:sqref>A14</xm:sqref>
        </x14:dataValidation>
        <x14:dataValidation type="list" allowBlank="1" showInputMessage="1" showErrorMessage="1" xr:uid="{227759C9-5660-644D-B728-7AC5BC728DAE}">
          <x14:formula1>
            <xm:f>Tables!$B$20:$B$36</xm:f>
          </x14:formula1>
          <xm:sqref>E3:E4</xm:sqref>
        </x14:dataValidation>
      </x14:dataValidation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EAC0-9859-9245-9A94-0BF128D0DDA5}">
  <sheetPr codeName="Sheet60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% of Salary</v>
      </c>
      <c r="J2" s="129" t="s">
        <v>70</v>
      </c>
      <c r="K2" s="57">
        <f>Tables!B3</f>
        <v>22500</v>
      </c>
      <c r="M2" s="130" t="s">
        <v>55</v>
      </c>
      <c r="N2" s="35" t="str">
        <f>E3</f>
        <v>SEP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SEP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0.05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None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0.03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204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SEP with None / % of Salary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5.4699999999999999E-2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109400</v>
      </c>
      <c r="L17" s="37">
        <f>J17+K17</f>
        <v>2109400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2109400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66000</v>
      </c>
      <c r="W17" s="37">
        <f>MIN(R17,T17)</f>
        <v>0</v>
      </c>
      <c r="X17" s="37">
        <f ca="1">MIN(U17,R17-W17)</f>
        <v>0</v>
      </c>
      <c r="Y17" s="37">
        <f>MIN(S17,V17)</f>
        <v>5000</v>
      </c>
      <c r="Z17" s="37">
        <f ca="1">W17+X17+Y17</f>
        <v>5000</v>
      </c>
      <c r="AA17" s="111">
        <f ca="1">Q17+Z17</f>
        <v>2114400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2.87E-2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2114400</v>
      </c>
      <c r="K18" s="37">
        <f ca="1">J18*E18</f>
        <v>60683.28</v>
      </c>
      <c r="L18" s="37">
        <f ca="1">J18+K18</f>
        <v>2175083.2799999998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2175083.2799999998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5100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67650</v>
      </c>
      <c r="W18" s="37">
        <f t="shared" ref="W18:W54" si="14">MIN(R18,T18)</f>
        <v>0</v>
      </c>
      <c r="X18" s="37">
        <f t="shared" ref="X18:X54" ca="1" si="15">MIN(U18,R18-W18)</f>
        <v>0</v>
      </c>
      <c r="Y18" s="37">
        <f t="shared" ref="Y18:Y54" si="16">MIN(S18,V18)</f>
        <v>5100</v>
      </c>
      <c r="Z18" s="37">
        <f t="shared" ref="Z18:Z54" ca="1" si="17">W18+X18+Y18</f>
        <v>5100</v>
      </c>
      <c r="AA18" s="111">
        <f t="shared" ref="AA18:AA54" ca="1" si="18">Q18+W18+X18+Y18</f>
        <v>2180183.2799999998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1.2800000000000001E-2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2180183.2799999998</v>
      </c>
      <c r="K19" s="37">
        <f ca="1">J19*E19</f>
        <v>27906.345984</v>
      </c>
      <c r="L19" s="37">
        <f ca="1">J19+K19</f>
        <v>2208089.6259839996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2208089.6259839996</v>
      </c>
      <c r="R19" s="37">
        <f t="shared" si="9"/>
        <v>0</v>
      </c>
      <c r="S19" s="37">
        <f t="shared" si="10"/>
        <v>5202</v>
      </c>
      <c r="T19" s="37">
        <f t="shared" si="11"/>
        <v>23639.0625</v>
      </c>
      <c r="U19" s="37">
        <f t="shared" ca="1" si="12"/>
        <v>11819.53125</v>
      </c>
      <c r="V19" s="37">
        <f t="shared" si="13"/>
        <v>69341.25</v>
      </c>
      <c r="W19" s="37">
        <f t="shared" si="14"/>
        <v>0</v>
      </c>
      <c r="X19" s="37">
        <f t="shared" ca="1" si="15"/>
        <v>0</v>
      </c>
      <c r="Y19" s="37">
        <f t="shared" si="16"/>
        <v>5202</v>
      </c>
      <c r="Z19" s="37">
        <f t="shared" ca="1" si="17"/>
        <v>5202</v>
      </c>
      <c r="AA19" s="111">
        <f t="shared" ca="1" si="18"/>
        <v>2213291.6259839996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6.6000000000000003E-2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2213291.6259839996</v>
      </c>
      <c r="K20" s="37">
        <f ca="1">J20*E20</f>
        <v>146077.24731494399</v>
      </c>
      <c r="L20" s="37">
        <f ca="1">J20+K20</f>
        <v>2359368.8732989435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2359368.8732989435</v>
      </c>
      <c r="R20" s="37">
        <f t="shared" si="9"/>
        <v>0</v>
      </c>
      <c r="S20" s="37">
        <f t="shared" si="10"/>
        <v>5306.04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71074.781249999985</v>
      </c>
      <c r="W20" s="37">
        <f t="shared" si="14"/>
        <v>0</v>
      </c>
      <c r="X20" s="37">
        <f t="shared" ca="1" si="15"/>
        <v>0</v>
      </c>
      <c r="Y20" s="37">
        <f t="shared" si="16"/>
        <v>5306.04</v>
      </c>
      <c r="Z20" s="37">
        <f t="shared" ca="1" si="17"/>
        <v>5306.04</v>
      </c>
      <c r="AA20" s="111">
        <f t="shared" ca="1" si="18"/>
        <v>2364674.9132989435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4.8099999999999997E-2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2364674.9132989435</v>
      </c>
      <c r="K21" s="37">
        <f ca="1">J21*E21</f>
        <v>113740.86332967918</v>
      </c>
      <c r="L21" s="37">
        <f ca="1">J21+K21</f>
        <v>2478415.7766286228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2368034.4875661228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2368034.4875661228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4.9099999999999998E-2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2368034.4875661228</v>
      </c>
      <c r="K22" s="37">
        <f t="shared" ref="K22:K54" ca="1" si="20">J22*E22</f>
        <v>116270.49333949662</v>
      </c>
      <c r="L22" s="37">
        <f t="shared" ref="L22:L54" ca="1" si="21">J22+K22</f>
        <v>2484304.9809056194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2371164.1596165569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2371164.1596165569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6.0499999999999998E-2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2371164.1596165569</v>
      </c>
      <c r="K23" s="37">
        <f t="shared" ca="1" si="20"/>
        <v>143455.43165680169</v>
      </c>
      <c r="L23" s="37">
        <f t="shared" ca="1" si="21"/>
        <v>2514619.5912733586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2398650.2494520694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2398650.2494520694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-2.9499999999999998E-2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2398650.2494520694</v>
      </c>
      <c r="K24" s="37">
        <f t="shared" ca="1" si="20"/>
        <v>-70760.182358836042</v>
      </c>
      <c r="L24" s="37">
        <f t="shared" ca="1" si="21"/>
        <v>2327890.0670932336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2209021.4917264124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2209021.4917264124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7.3000000000000001E-3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2209021.4917264124</v>
      </c>
      <c r="K25" s="37">
        <f t="shared" ca="1" si="20"/>
        <v>16125.85688960281</v>
      </c>
      <c r="L25" s="37">
        <f t="shared" ca="1" si="21"/>
        <v>2225147.3486160152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2103307.0588650233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2103307.0588650233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3.85E-2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2103307.0588650233</v>
      </c>
      <c r="K26" s="37">
        <f t="shared" ca="1" si="20"/>
        <v>80977.321766303401</v>
      </c>
      <c r="L26" s="37">
        <f t="shared" ca="1" si="21"/>
        <v>2184284.3806313267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2059398.0836365602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2059398.0836365602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6.4299999999999996E-2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2059398.0836365602</v>
      </c>
      <c r="K27" s="37">
        <f t="shared" ca="1" si="20"/>
        <v>132419.29677783081</v>
      </c>
      <c r="L27" s="37">
        <f t="shared" ca="1" si="21"/>
        <v>2191817.3804143909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2063808.9259947552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2063808.9259947552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3.9E-2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2063808.9259947552</v>
      </c>
      <c r="K28" s="37">
        <f t="shared" ca="1" si="20"/>
        <v>80488.548113795448</v>
      </c>
      <c r="L28" s="37">
        <f t="shared" ca="1" si="21"/>
        <v>2144297.4741085507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2013088.8083284241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2013088.8083284241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4.8000000000000001E-2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2013088.8083284241</v>
      </c>
      <c r="K29" s="37">
        <f t="shared" ca="1" si="20"/>
        <v>96628.262799764358</v>
      </c>
      <c r="L29" s="37">
        <f t="shared" ca="1" si="21"/>
        <v>2109717.0711281886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1975228.1887035589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1975228.1887035589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1.8700000000000001E-2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1975228.1887035589</v>
      </c>
      <c r="K30" s="37">
        <f t="shared" ca="1" si="20"/>
        <v>36936.767128756554</v>
      </c>
      <c r="L30" s="37">
        <f t="shared" ca="1" si="21"/>
        <v>2012164.9558323154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1874313.85134707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1874313.85134707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3.3799999999999997E-2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1874313.85134707</v>
      </c>
      <c r="K31" s="37">
        <f t="shared" ca="1" si="20"/>
        <v>63351.808175530961</v>
      </c>
      <c r="L31" s="37">
        <f t="shared" ca="1" si="21"/>
        <v>1937665.6595226009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76191.619973458117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1796368.2774252244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1796368.2774252244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1.6299999999999999E-2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1796368.2774252244</v>
      </c>
      <c r="K32" s="37">
        <f t="shared" ca="1" si="20"/>
        <v>29280.802922031155</v>
      </c>
      <c r="L32" s="37">
        <f t="shared" ca="1" si="21"/>
        <v>1825649.0803472556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75796.129849165591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1680819.2636974445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1680819.2636974445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9.8799999999999999E-2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1680819.2636974445</v>
      </c>
      <c r="K33" s="37">
        <f t="shared" ca="1" si="20"/>
        <v>166064.94325330752</v>
      </c>
      <c r="L33" s="37">
        <f t="shared" ca="1" si="21"/>
        <v>1846884.2069507521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73398.221122159157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1698433.6448846958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1698433.6448846958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-4.0500000000000001E-2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1698433.6448846958</v>
      </c>
      <c r="K34" s="37">
        <f t="shared" ca="1" si="20"/>
        <v>-68786.562617830175</v>
      </c>
      <c r="L34" s="37">
        <f t="shared" ca="1" si="21"/>
        <v>1629647.0822668655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77201.529312940722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1477485.2561491579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1477485.2561491579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7.9600000000000004E-2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1477485.2561491579</v>
      </c>
      <c r="K35" s="37">
        <f t="shared" ca="1" si="20"/>
        <v>117607.82638947298</v>
      </c>
      <c r="L35" s="37">
        <f t="shared" ca="1" si="21"/>
        <v>1595093.0825386308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70022.997921761038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1439127.2107679804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1439127.2107679804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2.75E-2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1439127.2107679804</v>
      </c>
      <c r="K36" s="37">
        <f t="shared" ca="1" si="20"/>
        <v>39575.998296119462</v>
      </c>
      <c r="L36" s="37">
        <f t="shared" ca="1" si="21"/>
        <v>1478703.2090640999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71243.921325147545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1318838.1904991833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1318838.1904991833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5.4199999999999998E-2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1318838.1904991833</v>
      </c>
      <c r="K37" s="37">
        <f t="shared" ca="1" si="20"/>
        <v>71481.029925055729</v>
      </c>
      <c r="L37" s="37">
        <f t="shared" ca="1" si="21"/>
        <v>1390319.2204242391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67981.350025731095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1226457.5763951996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1226457.5763951996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4.0599999999999997E-2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1226457.5763951996</v>
      </c>
      <c r="K38" s="37">
        <f t="shared" ca="1" si="20"/>
        <v>49794.177601645104</v>
      </c>
      <c r="L38" s="37">
        <f t="shared" ca="1" si="21"/>
        <v>1276251.7539968446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66295.004129470253</v>
      </c>
      <c r="O38" s="37">
        <f t="shared" si="6"/>
        <v>167958.18512976554</v>
      </c>
      <c r="P38" s="37">
        <f t="shared" ca="1" si="7"/>
        <v>167958.18512976554</v>
      </c>
      <c r="Q38" s="37">
        <f t="shared" ca="1" si="8"/>
        <v>1108293.568867079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1108293.568867079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3.2000000000000001E-2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1108293.568867079</v>
      </c>
      <c r="K39" s="37">
        <f t="shared" ca="1" si="20"/>
        <v>35465.394203746531</v>
      </c>
      <c r="L39" s="37">
        <f t="shared" ca="1" si="21"/>
        <v>1143758.9630708254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62615.455868196557</v>
      </c>
      <c r="O39" s="37">
        <f t="shared" si="6"/>
        <v>172157.13975800967</v>
      </c>
      <c r="P39" s="37">
        <f t="shared" ca="1" si="7"/>
        <v>172157.13975800967</v>
      </c>
      <c r="Q39" s="37">
        <f t="shared" ca="1" si="8"/>
        <v>971601.82331281574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971601.82331281574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4.4499999999999998E-2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971601.82331281574</v>
      </c>
      <c r="K40" s="37">
        <f t="shared" ca="1" si="20"/>
        <v>43236.281137420301</v>
      </c>
      <c r="L40" s="37">
        <f t="shared" ca="1" si="21"/>
        <v>1014838.1044502361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57833.441863858076</v>
      </c>
      <c r="O40" s="37">
        <f t="shared" si="6"/>
        <v>176461.06825195992</v>
      </c>
      <c r="P40" s="37">
        <f t="shared" ca="1" si="7"/>
        <v>176461.06825195992</v>
      </c>
      <c r="Q40" s="37">
        <f t="shared" ca="1" si="8"/>
        <v>838377.0361982761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838377.0361982761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3.9E-2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838377.0361982761</v>
      </c>
      <c r="K41" s="37">
        <f t="shared" ca="1" si="20"/>
        <v>32696.704411732768</v>
      </c>
      <c r="L41" s="37">
        <f t="shared" ca="1" si="21"/>
        <v>871073.74061000883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52398.564762392256</v>
      </c>
      <c r="O41" s="37">
        <f t="shared" si="6"/>
        <v>180872.59495825888</v>
      </c>
      <c r="P41" s="37">
        <f t="shared" ca="1" si="7"/>
        <v>180872.59495825888</v>
      </c>
      <c r="Q41" s="37">
        <f t="shared" ca="1" si="8"/>
        <v>690201.14565174992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690201.14565174992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-2.1000000000000001E-2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690201.14565174992</v>
      </c>
      <c r="K42" s="37">
        <f t="shared" ca="1" si="20"/>
        <v>-14494.224058686748</v>
      </c>
      <c r="L42" s="37">
        <f t="shared" ca="1" si="21"/>
        <v>675706.92159306316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45407.97010866776</v>
      </c>
      <c r="O42" s="37">
        <f t="shared" si="6"/>
        <v>185394.40983221534</v>
      </c>
      <c r="P42" s="37">
        <f t="shared" ca="1" si="7"/>
        <v>185394.40983221534</v>
      </c>
      <c r="Q42" s="37">
        <f t="shared" ca="1" si="8"/>
        <v>490312.51176084782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490312.51176084782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4.8000000000000001E-2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490312.51176084782</v>
      </c>
      <c r="K43" s="37">
        <f t="shared" ca="1" si="20"/>
        <v>23535.000564520695</v>
      </c>
      <c r="L43" s="37">
        <f t="shared" ca="1" si="21"/>
        <v>513847.51232536853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34049.479983392208</v>
      </c>
      <c r="O43" s="37">
        <f t="shared" si="6"/>
        <v>190029.27007802069</v>
      </c>
      <c r="P43" s="37">
        <f t="shared" ca="1" si="7"/>
        <v>190029.27007802069</v>
      </c>
      <c r="Q43" s="37">
        <f t="shared" ca="1" si="8"/>
        <v>323818.24224734784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323818.24224734784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3.2500000000000001E-2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323818.24224734784</v>
      </c>
      <c r="K44" s="37">
        <f t="shared" ca="1" si="20"/>
        <v>10524.092873038806</v>
      </c>
      <c r="L44" s="37">
        <f t="shared" ca="1" si="21"/>
        <v>334342.33512038662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23636.368047251668</v>
      </c>
      <c r="O44" s="37">
        <f t="shared" si="6"/>
        <v>194780.00182997121</v>
      </c>
      <c r="P44" s="37">
        <f t="shared" ca="1" si="7"/>
        <v>194780.00182997121</v>
      </c>
      <c r="Q44" s="37">
        <f t="shared" ca="1" si="8"/>
        <v>139562.33329041541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139562.33329041541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4.7500000000000001E-2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139562.33329041541</v>
      </c>
      <c r="K45" s="37">
        <f t="shared" ca="1" si="20"/>
        <v>6629.2108312947321</v>
      </c>
      <c r="L45" s="37">
        <f t="shared" ca="1" si="21"/>
        <v>146191.54412171015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10818.78552638879</v>
      </c>
      <c r="O45" s="37">
        <f t="shared" si="6"/>
        <v>199649.50187572048</v>
      </c>
      <c r="P45" s="37">
        <f t="shared" ca="1" si="7"/>
        <v>199649.50187572048</v>
      </c>
      <c r="Q45" s="37">
        <f t="shared" ca="1" si="8"/>
        <v>0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0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2.2599999999999999E-2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0</v>
      </c>
      <c r="K46" s="37">
        <f t="shared" ca="1" si="20"/>
        <v>0</v>
      </c>
      <c r="L46" s="37">
        <f t="shared" ca="1" si="21"/>
        <v>0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0</v>
      </c>
      <c r="O46" s="37">
        <f t="shared" si="6"/>
        <v>204640.73942261352</v>
      </c>
      <c r="P46" s="37">
        <f t="shared" ca="1" si="7"/>
        <v>204640.73942261352</v>
      </c>
      <c r="Q46" s="37">
        <f t="shared" ca="1" si="8"/>
        <v>0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0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5.5100000000000003E-2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0</v>
      </c>
      <c r="K47" s="37">
        <f t="shared" ca="1" si="20"/>
        <v>0</v>
      </c>
      <c r="L47" s="37">
        <f t="shared" ca="1" si="21"/>
        <v>0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0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0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2.0199999999999999E-2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0</v>
      </c>
      <c r="K48" s="37">
        <f t="shared" ca="1" si="20"/>
        <v>0</v>
      </c>
      <c r="L48" s="37">
        <f t="shared" ca="1" si="21"/>
        <v>0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0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0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2.7E-2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0</v>
      </c>
      <c r="K49" s="37">
        <f t="shared" ca="1" si="20"/>
        <v>0</v>
      </c>
      <c r="L49" s="37">
        <f t="shared" ca="1" si="21"/>
        <v>0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0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0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6.6000000000000003E-2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0</v>
      </c>
      <c r="K50" s="37">
        <f t="shared" ca="1" si="20"/>
        <v>0</v>
      </c>
      <c r="L50" s="37">
        <f t="shared" ca="1" si="21"/>
        <v>0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0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0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5.2499999999999998E-2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0</v>
      </c>
      <c r="K51" s="37">
        <f t="shared" ca="1" si="20"/>
        <v>0</v>
      </c>
      <c r="L51" s="37">
        <f t="shared" ca="1" si="21"/>
        <v>0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0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0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-2.8000000000000001E-2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0</v>
      </c>
      <c r="K52" s="37">
        <f t="shared" ca="1" si="20"/>
        <v>0</v>
      </c>
      <c r="L52" s="37">
        <f t="shared" ca="1" si="21"/>
        <v>0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0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0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-4.2500000000000003E-2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0</v>
      </c>
      <c r="K53" s="37">
        <f t="shared" ca="1" si="20"/>
        <v>0</v>
      </c>
      <c r="L53" s="37">
        <f t="shared" ca="1" si="21"/>
        <v>0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0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0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-8.09E-2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0</v>
      </c>
      <c r="K54" s="37">
        <f t="shared" ca="1" si="20"/>
        <v>0</v>
      </c>
      <c r="L54" s="37">
        <f t="shared" ca="1" si="21"/>
        <v>0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0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0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10" priority="1" operator="lessThan">
      <formula>0</formula>
    </cfRule>
  </conditionalFormatting>
  <dataValidations count="2">
    <dataValidation type="list" allowBlank="1" showInputMessage="1" showErrorMessage="1" sqref="E2" xr:uid="{3F7D251F-270B-3F4C-A6AC-76974F7D1541}">
      <formula1>"Qualified, Non-Qualified"</formula1>
    </dataValidation>
    <dataValidation type="list" allowBlank="1" showInputMessage="1" showErrorMessage="1" sqref="E5 H2" xr:uid="{E3D6502A-A870-B546-A3C0-74C46FCBE1BC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52230A-89C3-8A4C-BA47-AB755C98C9CD}">
          <x14:formula1>
            <xm:f>Scenarios!A3:A100</xm:f>
          </x14:formula1>
          <xm:sqref>A14</xm:sqref>
        </x14:dataValidation>
        <x14:dataValidation type="list" allowBlank="1" showInputMessage="1" showErrorMessage="1" xr:uid="{16D74EA2-9377-9E40-8F6D-49B7D7DAEA87}">
          <x14:formula1>
            <xm:f>Tables!$B$20:$B$36</xm:f>
          </x14:formula1>
          <xm:sqref>E3:E4</xm:sqref>
        </x14:dataValidation>
      </x14:dataValidation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0B893-6092-4343-B733-52BD89E23FB4}">
  <sheetPr codeName="Sheet61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SIMPLE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SIMPLE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55" t="s">
        <v>56</v>
      </c>
      <c r="H3" s="58">
        <f>VLOOKUP($A$14,Scenarios!$A:$CE,HLOOKUP(G3,Scenarios!$1:$2,2,FALSE),FALSE)</f>
        <v>5000</v>
      </c>
      <c r="J3" s="129" t="s">
        <v>72</v>
      </c>
      <c r="K3" s="57">
        <f>Tables!B4</f>
        <v>7500</v>
      </c>
      <c r="M3" s="130" t="s">
        <v>128</v>
      </c>
      <c r="N3" s="35">
        <f>F3</f>
        <v>3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15500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Maximum Allowable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3500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205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SIMPLE with Maximum Allowable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 ca="1">IF($E$5="None",0,IF(D17&gt;=$B$3,0,IF($E$5="Monthly",MIN((($E$6+$E$8*(C17-1))*12),$E$9*12),IF($E$5="Annual",MIN((($E$6+$E$8*(C17-1))),$E$9),IF($E$5="% of Salary",MIN(($E$7+$E$10*(C17-1))*H17,$E$11*H17),IF($E$5="Maximum Allowable",T17+U17,0))))))</f>
        <v>19000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15500</v>
      </c>
      <c r="U17" s="37">
        <f ca="1">IF(AND($F$3=4,D17&lt;55),0,IF(D17&lt;50,0,IF(A17&lt;2025,$N$5*(1+$B$10)^(C17-1),IF(AND(D17&gt;59,D17&lt;64),$N$5*IF($N$3=2,1.5,1)*(1+$B$10)^(C17-1),$N$5*(1+$B$10)^(C17-1)))))</f>
        <v>3500</v>
      </c>
      <c r="V17" s="37">
        <f ca="1">IF($N$3=1,0,$N$6*(1+$B$10)^(C17-1)-W17)</f>
        <v>99984499</v>
      </c>
      <c r="W17" s="37">
        <f ca="1">MIN(R17,T17)</f>
        <v>15500</v>
      </c>
      <c r="X17" s="37">
        <f ca="1">MIN(U17,R17-W17)</f>
        <v>3500</v>
      </c>
      <c r="Y17" s="37">
        <f ca="1">MIN(S17,V17)</f>
        <v>5000</v>
      </c>
      <c r="Z17" s="37">
        <f ca="1">W17+X17+Y17</f>
        <v>24000</v>
      </c>
      <c r="AA17" s="111">
        <f ca="1">Q17+Z17</f>
        <v>2206400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2206400</v>
      </c>
      <c r="K18" s="37">
        <f ca="1">J18*E18</f>
        <v>105686.56</v>
      </c>
      <c r="L18" s="37">
        <f ca="1">J18+K18</f>
        <v>2312086.56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2312086.56</v>
      </c>
      <c r="R18" s="37">
        <f t="shared" ref="R18:R54" ca="1" si="9">IF($E$5="None",0,IF(D18&gt;=$B$3,0,IF($E$5="Monthly",MIN((($E$6+$E$8*(C18-1))*12),$E$9*12),IF($E$5="Annual",MIN((($E$6+$E$8*(C18-1))),$E$9),IF($E$5="% of Salary",MIN(($E$7+$E$10*(C18-1))*H18,$E$11*H18),IF($E$5="Maximum Allowable",T18+U18,0))))))</f>
        <v>19474.999999999996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5000</v>
      </c>
      <c r="T18" s="37">
        <f t="shared" ref="T18:T54" si="11">$N$4*(1+$B$10)^(C18-1)</f>
        <v>15887.499999999998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3587.4999999999995</v>
      </c>
      <c r="V18" s="37">
        <f t="shared" ref="V18:V54" ca="1" si="13">IF($N$3=1,0,$N$6*(1+$B$10)^(C18-1)-W18)</f>
        <v>102484111.47499999</v>
      </c>
      <c r="W18" s="37">
        <f t="shared" ref="W18:W54" ca="1" si="14">MIN(R18,T18)</f>
        <v>15887.499999999998</v>
      </c>
      <c r="X18" s="37">
        <f t="shared" ref="X18:X54" ca="1" si="15">MIN(U18,R18-W18)</f>
        <v>3587.4999999999982</v>
      </c>
      <c r="Y18" s="37">
        <f t="shared" ref="Y18:Y54" ca="1" si="16">MIN(S18,V18)</f>
        <v>5000</v>
      </c>
      <c r="Z18" s="37">
        <f t="shared" ref="Z18:Z54" ca="1" si="17">W18+X18+Y18</f>
        <v>24474.999999999996</v>
      </c>
      <c r="AA18" s="111">
        <f t="shared" ref="AA18:AA54" ca="1" si="18">Q18+W18+X18+Y18</f>
        <v>2336561.56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2336561.56</v>
      </c>
      <c r="K19" s="37">
        <f ca="1">J19*E19</f>
        <v>49768.761228000003</v>
      </c>
      <c r="L19" s="37">
        <f ca="1">J19+K19</f>
        <v>2386330.3212279999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2386330.3212279999</v>
      </c>
      <c r="R19" s="37">
        <f t="shared" ca="1" si="9"/>
        <v>19961.874999999996</v>
      </c>
      <c r="S19" s="37">
        <f t="shared" si="10"/>
        <v>5000</v>
      </c>
      <c r="T19" s="37">
        <f t="shared" si="11"/>
        <v>16284.687499999998</v>
      </c>
      <c r="U19" s="37">
        <f t="shared" ca="1" si="12"/>
        <v>3677.1874999999995</v>
      </c>
      <c r="V19" s="37">
        <f t="shared" ca="1" si="13"/>
        <v>105046214.26187499</v>
      </c>
      <c r="W19" s="37">
        <f t="shared" ca="1" si="14"/>
        <v>16284.687499999998</v>
      </c>
      <c r="X19" s="37">
        <f t="shared" ca="1" si="15"/>
        <v>3677.1874999999982</v>
      </c>
      <c r="Y19" s="37">
        <f t="shared" ca="1" si="16"/>
        <v>5000</v>
      </c>
      <c r="Z19" s="37">
        <f t="shared" ca="1" si="17"/>
        <v>24961.874999999996</v>
      </c>
      <c r="AA19" s="111">
        <f t="shared" ca="1" si="18"/>
        <v>2411292.1962279999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2411292.1962279999</v>
      </c>
      <c r="K20" s="37">
        <f ca="1">J20*E20</f>
        <v>265242.14158508001</v>
      </c>
      <c r="L20" s="37">
        <f ca="1">J20+K20</f>
        <v>2676534.3378130798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2676534.3378130798</v>
      </c>
      <c r="R20" s="37">
        <f t="shared" ca="1" si="9"/>
        <v>20460.921874999996</v>
      </c>
      <c r="S20" s="37">
        <f t="shared" si="10"/>
        <v>5000</v>
      </c>
      <c r="T20" s="37">
        <f t="shared" si="11"/>
        <v>16691.804687499996</v>
      </c>
      <c r="U20" s="37">
        <f t="shared" ca="1" si="12"/>
        <v>3769.1171874999995</v>
      </c>
      <c r="V20" s="37">
        <f t="shared" ca="1" si="13"/>
        <v>107672369.61842187</v>
      </c>
      <c r="W20" s="37">
        <f t="shared" ca="1" si="14"/>
        <v>16691.804687499996</v>
      </c>
      <c r="X20" s="37">
        <f t="shared" ca="1" si="15"/>
        <v>3769.1171874999995</v>
      </c>
      <c r="Y20" s="37">
        <f t="shared" ca="1" si="16"/>
        <v>5000</v>
      </c>
      <c r="Z20" s="37">
        <f t="shared" ca="1" si="17"/>
        <v>25460.921874999996</v>
      </c>
      <c r="AA20" s="111">
        <f t="shared" ca="1" si="18"/>
        <v>2701995.2596880798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2701995.2596880798</v>
      </c>
      <c r="K21" s="37">
        <f ca="1">J21*E21</f>
        <v>216700.01982698397</v>
      </c>
      <c r="L21" s="37">
        <f ca="1">J21+K21</f>
        <v>2918695.2795150639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2808313.9904525639</v>
      </c>
      <c r="R21" s="37">
        <f t="shared" si="9"/>
        <v>0</v>
      </c>
      <c r="S21" s="37">
        <f t="shared" si="10"/>
        <v>0</v>
      </c>
      <c r="T21" s="37">
        <f t="shared" si="11"/>
        <v>17109.099804687496</v>
      </c>
      <c r="U21" s="37">
        <f t="shared" ca="1" si="12"/>
        <v>3863.345117187499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2808313.9904525639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2808313.9904525639</v>
      </c>
      <c r="K22" s="37">
        <f t="shared" ref="K22:K54" ca="1" si="20">J22*E22</f>
        <v>229720.08441901972</v>
      </c>
      <c r="L22" s="37">
        <f t="shared" ref="L22:L54" ca="1" si="21">J22+K22</f>
        <v>3038034.0748715834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2924893.2535825209</v>
      </c>
      <c r="R22" s="37">
        <f t="shared" si="9"/>
        <v>0</v>
      </c>
      <c r="S22" s="37">
        <f t="shared" si="10"/>
        <v>0</v>
      </c>
      <c r="T22" s="37">
        <f t="shared" si="11"/>
        <v>17536.827299804681</v>
      </c>
      <c r="U22" s="37">
        <f t="shared" ca="1" si="12"/>
        <v>3959.9287451171863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2924893.2535825209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2924893.2535825209</v>
      </c>
      <c r="K23" s="37">
        <f t="shared" ca="1" si="20"/>
        <v>294829.23996111809</v>
      </c>
      <c r="L23" s="37">
        <f t="shared" ca="1" si="21"/>
        <v>3219722.4935436388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3103753.1517223497</v>
      </c>
      <c r="R23" s="37">
        <f t="shared" si="9"/>
        <v>0</v>
      </c>
      <c r="S23" s="37">
        <f t="shared" si="10"/>
        <v>0</v>
      </c>
      <c r="T23" s="37">
        <f t="shared" si="11"/>
        <v>17975.247982299799</v>
      </c>
      <c r="U23" s="37">
        <f t="shared" ca="1" si="12"/>
        <v>4058.9269637451157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3103753.1517223497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3103753.1517223497</v>
      </c>
      <c r="K24" s="37">
        <f t="shared" ca="1" si="20"/>
        <v>-152704.65506473961</v>
      </c>
      <c r="L24" s="37">
        <f t="shared" ca="1" si="21"/>
        <v>2951048.4966576099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2832179.9212907888</v>
      </c>
      <c r="R24" s="37">
        <f t="shared" si="9"/>
        <v>0</v>
      </c>
      <c r="S24" s="37">
        <f t="shared" si="10"/>
        <v>0</v>
      </c>
      <c r="T24" s="37">
        <f t="shared" si="11"/>
        <v>18424.629181857294</v>
      </c>
      <c r="U24" s="37">
        <f t="shared" ca="1" si="12"/>
        <v>4160.4001378387438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2832179.9212907888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2832179.9212907888</v>
      </c>
      <c r="K25" s="37">
        <f t="shared" ca="1" si="20"/>
        <v>34835.8130318767</v>
      </c>
      <c r="L25" s="37">
        <f t="shared" ca="1" si="21"/>
        <v>2867015.7343226657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2745175.4445716739</v>
      </c>
      <c r="R25" s="37">
        <f t="shared" si="9"/>
        <v>0</v>
      </c>
      <c r="S25" s="37">
        <f t="shared" si="10"/>
        <v>0</v>
      </c>
      <c r="T25" s="37">
        <f t="shared" si="11"/>
        <v>18885.244911403723</v>
      </c>
      <c r="U25" s="37">
        <f t="shared" ca="1" si="12"/>
        <v>4264.4101412847122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2745175.4445716739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2745175.4445716739</v>
      </c>
      <c r="K26" s="37">
        <f t="shared" ca="1" si="20"/>
        <v>175965.74599704432</v>
      </c>
      <c r="L26" s="37">
        <f t="shared" ca="1" si="21"/>
        <v>2921141.1905687181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2796254.8935739514</v>
      </c>
      <c r="R26" s="37">
        <f t="shared" si="9"/>
        <v>0</v>
      </c>
      <c r="S26" s="37">
        <f t="shared" si="10"/>
        <v>0</v>
      </c>
      <c r="T26" s="37">
        <f t="shared" si="11"/>
        <v>19357.376034188816</v>
      </c>
      <c r="U26" s="37">
        <f t="shared" ca="1" si="12"/>
        <v>4371.0203948168291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2796254.8935739514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2796254.8935739514</v>
      </c>
      <c r="K27" s="37">
        <f t="shared" ca="1" si="20"/>
        <v>299478.89910177019</v>
      </c>
      <c r="L27" s="37">
        <f t="shared" ca="1" si="21"/>
        <v>3095733.7926757215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2967725.3382560858</v>
      </c>
      <c r="R27" s="37">
        <f t="shared" si="9"/>
        <v>0</v>
      </c>
      <c r="S27" s="37">
        <f t="shared" si="10"/>
        <v>0</v>
      </c>
      <c r="T27" s="37">
        <f t="shared" si="11"/>
        <v>19841.310435043535</v>
      </c>
      <c r="U27" s="37">
        <f t="shared" ca="1" si="12"/>
        <v>4480.2959046872502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2967725.3382560858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2967725.3382560858</v>
      </c>
      <c r="K28" s="37">
        <f t="shared" ca="1" si="20"/>
        <v>193198.91952047119</v>
      </c>
      <c r="L28" s="37">
        <f t="shared" ca="1" si="21"/>
        <v>3160924.257776557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3029715.5919964304</v>
      </c>
      <c r="R28" s="37">
        <f t="shared" si="9"/>
        <v>0</v>
      </c>
      <c r="S28" s="37">
        <f t="shared" si="10"/>
        <v>0</v>
      </c>
      <c r="T28" s="37">
        <f t="shared" si="11"/>
        <v>20337.343195919624</v>
      </c>
      <c r="U28" s="37">
        <f t="shared" ca="1" si="12"/>
        <v>4592.3033023044309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3029715.5919964304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3029715.5919964304</v>
      </c>
      <c r="K29" s="37">
        <f t="shared" ca="1" si="20"/>
        <v>242377.24735971444</v>
      </c>
      <c r="L29" s="37">
        <f t="shared" ca="1" si="21"/>
        <v>3272092.8393561449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3137603.9569315151</v>
      </c>
      <c r="R29" s="37">
        <f t="shared" si="9"/>
        <v>0</v>
      </c>
      <c r="S29" s="37">
        <f t="shared" si="10"/>
        <v>0</v>
      </c>
      <c r="T29" s="37">
        <f t="shared" si="11"/>
        <v>20845.776775817612</v>
      </c>
      <c r="U29" s="37">
        <f t="shared" ca="1" si="12"/>
        <v>4707.1108848620415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3137603.9569315151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3137603.9569315151</v>
      </c>
      <c r="K30" s="37">
        <f t="shared" ca="1" si="20"/>
        <v>97579.483060570114</v>
      </c>
      <c r="L30" s="37">
        <f t="shared" ca="1" si="21"/>
        <v>3235183.4399920851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3097332.3355068397</v>
      </c>
      <c r="R30" s="37">
        <f t="shared" si="9"/>
        <v>0</v>
      </c>
      <c r="S30" s="37">
        <f t="shared" si="10"/>
        <v>0</v>
      </c>
      <c r="T30" s="37">
        <f t="shared" si="11"/>
        <v>21366.92119521305</v>
      </c>
      <c r="U30" s="37">
        <f t="shared" ca="1" si="12"/>
        <v>4824.7886569835919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3097332.3355068397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3097332.3355068397</v>
      </c>
      <c r="K31" s="37">
        <f t="shared" ca="1" si="20"/>
        <v>174379.8104890351</v>
      </c>
      <c r="L31" s="37">
        <f t="shared" ca="1" si="21"/>
        <v>3271712.1459958749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125907.81851653819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3130414.7638984984</v>
      </c>
      <c r="R31" s="37">
        <f t="shared" si="9"/>
        <v>0</v>
      </c>
      <c r="S31" s="37">
        <f t="shared" si="10"/>
        <v>0</v>
      </c>
      <c r="T31" s="37">
        <f t="shared" si="11"/>
        <v>21901.094225093373</v>
      </c>
      <c r="U31" s="37">
        <f t="shared" ca="1" si="12"/>
        <v>4945.4083734081814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3130414.7638984984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3130414.7638984984</v>
      </c>
      <c r="K32" s="37">
        <f t="shared" ca="1" si="20"/>
        <v>85147.281578039154</v>
      </c>
      <c r="L32" s="37">
        <f t="shared" ca="1" si="21"/>
        <v>3215562.0454765377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132085.01113495775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3070732.2288267268</v>
      </c>
      <c r="R32" s="37">
        <f t="shared" si="9"/>
        <v>0</v>
      </c>
      <c r="S32" s="37">
        <f t="shared" si="10"/>
        <v>0</v>
      </c>
      <c r="T32" s="37">
        <f t="shared" si="11"/>
        <v>22448.621580720712</v>
      </c>
      <c r="U32" s="37">
        <f t="shared" ca="1" si="12"/>
        <v>5069.0435827433867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3070732.2288267268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3070732.2288267268</v>
      </c>
      <c r="K33" s="37">
        <f t="shared" ca="1" si="20"/>
        <v>506056.6713106446</v>
      </c>
      <c r="L33" s="37">
        <f t="shared" ca="1" si="21"/>
        <v>3576788.9001373714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134093.11042911472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3428338.3380713151</v>
      </c>
      <c r="R33" s="37">
        <f t="shared" si="9"/>
        <v>0</v>
      </c>
      <c r="S33" s="37">
        <f t="shared" si="10"/>
        <v>0</v>
      </c>
      <c r="T33" s="37">
        <f t="shared" si="11"/>
        <v>23009.837120238728</v>
      </c>
      <c r="U33" s="37">
        <f t="shared" ca="1" si="12"/>
        <v>5195.7696723119707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3428338.3380713151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3428338.3380713151</v>
      </c>
      <c r="K34" s="37">
        <f t="shared" ca="1" si="20"/>
        <v>-231412.83781981378</v>
      </c>
      <c r="L34" s="37">
        <f t="shared" ca="1" si="21"/>
        <v>3196925.5002515013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155833.56082142342</v>
      </c>
      <c r="O34" s="37">
        <f t="shared" si="6"/>
        <v>152161.82611770771</v>
      </c>
      <c r="P34" s="37">
        <f t="shared" ca="1" si="7"/>
        <v>155833.56082142342</v>
      </c>
      <c r="Q34" s="37">
        <f t="shared" ca="1" si="8"/>
        <v>3041091.939430078</v>
      </c>
      <c r="R34" s="37">
        <f t="shared" si="9"/>
        <v>0</v>
      </c>
      <c r="S34" s="37">
        <f t="shared" si="10"/>
        <v>0</v>
      </c>
      <c r="T34" s="37">
        <f t="shared" si="11"/>
        <v>23585.083048244695</v>
      </c>
      <c r="U34" s="37">
        <f t="shared" ca="1" si="12"/>
        <v>5325.6639141197693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3041091.939430078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3041091.939430078</v>
      </c>
      <c r="K35" s="37">
        <f t="shared" ca="1" si="20"/>
        <v>403857.00955631438</v>
      </c>
      <c r="L35" s="37">
        <f t="shared" ca="1" si="21"/>
        <v>3444948.9489863925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144127.5800677762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3288983.0772157419</v>
      </c>
      <c r="R35" s="37">
        <f t="shared" si="9"/>
        <v>0</v>
      </c>
      <c r="S35" s="37">
        <f t="shared" si="10"/>
        <v>0</v>
      </c>
      <c r="T35" s="37">
        <f t="shared" si="11"/>
        <v>24174.710124450812</v>
      </c>
      <c r="U35" s="37">
        <f t="shared" ca="1" si="12"/>
        <v>5458.8055119727642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3288983.0772157419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3288983.0772157419</v>
      </c>
      <c r="K36" s="37">
        <f t="shared" ca="1" si="20"/>
        <v>150635.42493648097</v>
      </c>
      <c r="L36" s="37">
        <f t="shared" ca="1" si="21"/>
        <v>3439618.5021522227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162820.94441662089</v>
      </c>
      <c r="O36" s="37">
        <f t="shared" si="6"/>
        <v>159865.01856491665</v>
      </c>
      <c r="P36" s="37">
        <f t="shared" ca="1" si="7"/>
        <v>162820.94441662089</v>
      </c>
      <c r="Q36" s="37">
        <f t="shared" ca="1" si="8"/>
        <v>3276797.5577356019</v>
      </c>
      <c r="R36" s="37">
        <f t="shared" si="9"/>
        <v>0</v>
      </c>
      <c r="S36" s="37">
        <f t="shared" si="10"/>
        <v>0</v>
      </c>
      <c r="T36" s="37">
        <f t="shared" si="11"/>
        <v>24779.077877562082</v>
      </c>
      <c r="U36" s="37">
        <f t="shared" ca="1" si="12"/>
        <v>5595.2756497720829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3276797.5577356019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3276797.5577356019</v>
      </c>
      <c r="K37" s="37">
        <f t="shared" ca="1" si="20"/>
        <v>296222.49921929842</v>
      </c>
      <c r="L37" s="37">
        <f t="shared" ca="1" si="21"/>
        <v>3573020.0569549003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168907.09060492794</v>
      </c>
      <c r="O37" s="37">
        <f t="shared" si="6"/>
        <v>163861.64402903954</v>
      </c>
      <c r="P37" s="37">
        <f t="shared" ca="1" si="7"/>
        <v>168907.09060492794</v>
      </c>
      <c r="Q37" s="37">
        <f t="shared" ca="1" si="8"/>
        <v>3404112.9663499724</v>
      </c>
      <c r="R37" s="37">
        <f t="shared" si="9"/>
        <v>0</v>
      </c>
      <c r="S37" s="37">
        <f t="shared" si="10"/>
        <v>0</v>
      </c>
      <c r="T37" s="37">
        <f t="shared" si="11"/>
        <v>25398.55482450113</v>
      </c>
      <c r="U37" s="37">
        <f t="shared" ca="1" si="12"/>
        <v>5735.1575410163841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3404112.9663499724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3404112.9663499724</v>
      </c>
      <c r="K38" s="37">
        <f t="shared" ca="1" si="20"/>
        <v>230798.85911852814</v>
      </c>
      <c r="L38" s="37">
        <f t="shared" ca="1" si="21"/>
        <v>3634911.8254685006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184006.10628918771</v>
      </c>
      <c r="O38" s="37">
        <f t="shared" si="6"/>
        <v>167958.18512976554</v>
      </c>
      <c r="P38" s="37">
        <f t="shared" ca="1" si="7"/>
        <v>184006.10628918771</v>
      </c>
      <c r="Q38" s="37">
        <f t="shared" ca="1" si="8"/>
        <v>3450905.7191793127</v>
      </c>
      <c r="R38" s="37">
        <f t="shared" si="9"/>
        <v>0</v>
      </c>
      <c r="S38" s="37">
        <f t="shared" si="10"/>
        <v>0</v>
      </c>
      <c r="T38" s="37">
        <f t="shared" si="11"/>
        <v>26033.518695113657</v>
      </c>
      <c r="U38" s="37">
        <f t="shared" ca="1" si="12"/>
        <v>5878.5364795417936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3450905.7191793127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3450905.7191793127</v>
      </c>
      <c r="K39" s="37">
        <f t="shared" ca="1" si="20"/>
        <v>183933.27483225736</v>
      </c>
      <c r="L39" s="37">
        <f t="shared" ca="1" si="21"/>
        <v>3634838.9940115702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194966.42481239056</v>
      </c>
      <c r="O39" s="37">
        <f t="shared" si="6"/>
        <v>172157.13975800967</v>
      </c>
      <c r="P39" s="37">
        <f t="shared" ca="1" si="7"/>
        <v>194966.42481239056</v>
      </c>
      <c r="Q39" s="37">
        <f t="shared" ca="1" si="8"/>
        <v>3439872.5691991798</v>
      </c>
      <c r="R39" s="37">
        <f t="shared" si="9"/>
        <v>0</v>
      </c>
      <c r="S39" s="37">
        <f t="shared" si="10"/>
        <v>0</v>
      </c>
      <c r="T39" s="37">
        <f t="shared" si="11"/>
        <v>26684.356662491497</v>
      </c>
      <c r="U39" s="37">
        <f t="shared" ca="1" si="12"/>
        <v>6025.4998915303377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3439872.5691991798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3439872.5691991798</v>
      </c>
      <c r="K40" s="37">
        <f t="shared" ca="1" si="20"/>
        <v>255238.54463457916</v>
      </c>
      <c r="L40" s="37">
        <f t="shared" ca="1" si="21"/>
        <v>3695111.113833759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204754.31959518927</v>
      </c>
      <c r="O40" s="37">
        <f t="shared" si="6"/>
        <v>176461.06825195992</v>
      </c>
      <c r="P40" s="37">
        <f t="shared" ca="1" si="7"/>
        <v>204754.31959518927</v>
      </c>
      <c r="Q40" s="37">
        <f t="shared" ca="1" si="8"/>
        <v>3490356.7942385697</v>
      </c>
      <c r="R40" s="37">
        <f t="shared" si="9"/>
        <v>0</v>
      </c>
      <c r="S40" s="37">
        <f t="shared" si="10"/>
        <v>0</v>
      </c>
      <c r="T40" s="37">
        <f t="shared" si="11"/>
        <v>27351.465579053787</v>
      </c>
      <c r="U40" s="37">
        <f t="shared" ca="1" si="12"/>
        <v>6176.1373888185972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3490356.7942385697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3490356.7942385697</v>
      </c>
      <c r="K41" s="37">
        <f t="shared" ca="1" si="20"/>
        <v>226873.19162550702</v>
      </c>
      <c r="L41" s="37">
        <f t="shared" ca="1" si="21"/>
        <v>3717229.9858640768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218147.29963991061</v>
      </c>
      <c r="O41" s="37">
        <f t="shared" si="6"/>
        <v>180872.59495825888</v>
      </c>
      <c r="P41" s="37">
        <f t="shared" ca="1" si="7"/>
        <v>218147.29963991061</v>
      </c>
      <c r="Q41" s="37">
        <f t="shared" ca="1" si="8"/>
        <v>3499082.6862241663</v>
      </c>
      <c r="R41" s="37">
        <f t="shared" si="9"/>
        <v>0</v>
      </c>
      <c r="S41" s="37">
        <f t="shared" si="10"/>
        <v>0</v>
      </c>
      <c r="T41" s="37">
        <f t="shared" si="11"/>
        <v>28035.252218530128</v>
      </c>
      <c r="U41" s="37">
        <f t="shared" ca="1" si="12"/>
        <v>6330.5408235390614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3499082.6862241663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3499082.6862241663</v>
      </c>
      <c r="K42" s="37">
        <f t="shared" ca="1" si="20"/>
        <v>-122467.89401784583</v>
      </c>
      <c r="L42" s="37">
        <f t="shared" ca="1" si="21"/>
        <v>3376614.7922063204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230202.80830422149</v>
      </c>
      <c r="O42" s="37">
        <f t="shared" si="6"/>
        <v>185394.40983221534</v>
      </c>
      <c r="P42" s="37">
        <f t="shared" ca="1" si="7"/>
        <v>230202.80830422149</v>
      </c>
      <c r="Q42" s="37">
        <f t="shared" ca="1" si="8"/>
        <v>3146411.9839020991</v>
      </c>
      <c r="R42" s="37">
        <f t="shared" si="9"/>
        <v>0</v>
      </c>
      <c r="S42" s="37">
        <f t="shared" si="10"/>
        <v>0</v>
      </c>
      <c r="T42" s="37">
        <f t="shared" si="11"/>
        <v>28736.133523993376</v>
      </c>
      <c r="U42" s="37">
        <f t="shared" ca="1" si="12"/>
        <v>6488.8043441275368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3146411.9839020991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3146411.9839020991</v>
      </c>
      <c r="K43" s="37">
        <f t="shared" ca="1" si="20"/>
        <v>251712.95871216792</v>
      </c>
      <c r="L43" s="37">
        <f t="shared" ca="1" si="21"/>
        <v>3398124.9426142671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218500.83221542355</v>
      </c>
      <c r="O43" s="37">
        <f t="shared" si="6"/>
        <v>190029.27007802069</v>
      </c>
      <c r="P43" s="37">
        <f t="shared" ca="1" si="7"/>
        <v>218500.83221542355</v>
      </c>
      <c r="Q43" s="37">
        <f t="shared" ca="1" si="8"/>
        <v>3179624.1103988434</v>
      </c>
      <c r="R43" s="37">
        <f t="shared" si="9"/>
        <v>0</v>
      </c>
      <c r="S43" s="37">
        <f t="shared" si="10"/>
        <v>0</v>
      </c>
      <c r="T43" s="37">
        <f t="shared" si="11"/>
        <v>29454.536862093209</v>
      </c>
      <c r="U43" s="37">
        <f t="shared" ca="1" si="12"/>
        <v>6651.024452730725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3179624.1103988434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3179624.1103988434</v>
      </c>
      <c r="K44" s="37">
        <f t="shared" ca="1" si="20"/>
        <v>172335.62678361731</v>
      </c>
      <c r="L44" s="37">
        <f t="shared" ca="1" si="21"/>
        <v>3351959.7371824607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232089.35112400318</v>
      </c>
      <c r="O44" s="37">
        <f t="shared" si="6"/>
        <v>194780.00182997121</v>
      </c>
      <c r="P44" s="37">
        <f t="shared" ca="1" si="7"/>
        <v>232089.35112400318</v>
      </c>
      <c r="Q44" s="37">
        <f t="shared" ca="1" si="8"/>
        <v>3119870.3860584577</v>
      </c>
      <c r="R44" s="37">
        <f t="shared" si="9"/>
        <v>0</v>
      </c>
      <c r="S44" s="37">
        <f t="shared" si="10"/>
        <v>0</v>
      </c>
      <c r="T44" s="37">
        <f t="shared" si="11"/>
        <v>30190.90028364554</v>
      </c>
      <c r="U44" s="37">
        <f t="shared" ca="1" si="12"/>
        <v>6817.3000640489927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3119870.3860584577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3119870.3860584577</v>
      </c>
      <c r="K45" s="37">
        <f t="shared" ca="1" si="20"/>
        <v>246781.747537224</v>
      </c>
      <c r="L45" s="37">
        <f t="shared" ca="1" si="21"/>
        <v>3366652.1335956817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241850.41752391143</v>
      </c>
      <c r="O45" s="37">
        <f t="shared" si="6"/>
        <v>199649.50187572048</v>
      </c>
      <c r="P45" s="37">
        <f t="shared" ca="1" si="7"/>
        <v>241850.41752391143</v>
      </c>
      <c r="Q45" s="37">
        <f t="shared" ca="1" si="8"/>
        <v>3124801.7160717705</v>
      </c>
      <c r="R45" s="37">
        <f t="shared" si="9"/>
        <v>0</v>
      </c>
      <c r="S45" s="37">
        <f t="shared" si="10"/>
        <v>0</v>
      </c>
      <c r="T45" s="37">
        <f t="shared" si="11"/>
        <v>30945.672790736673</v>
      </c>
      <c r="U45" s="37">
        <f t="shared" ca="1" si="12"/>
        <v>6987.7325656502171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3124801.7160717705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3124801.7160717705</v>
      </c>
      <c r="K46" s="37">
        <f t="shared" ca="1" si="20"/>
        <v>117805.02469590574</v>
      </c>
      <c r="L46" s="37">
        <f t="shared" ca="1" si="21"/>
        <v>3242606.7407676764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256131.28820260416</v>
      </c>
      <c r="O46" s="37">
        <f t="shared" si="6"/>
        <v>204640.73942261352</v>
      </c>
      <c r="P46" s="37">
        <f t="shared" ca="1" si="7"/>
        <v>256131.28820260416</v>
      </c>
      <c r="Q46" s="37">
        <f t="shared" ca="1" si="8"/>
        <v>2986475.4525650721</v>
      </c>
      <c r="R46" s="37">
        <f t="shared" si="9"/>
        <v>0</v>
      </c>
      <c r="S46" s="37">
        <f t="shared" si="10"/>
        <v>0</v>
      </c>
      <c r="T46" s="37">
        <f t="shared" si="11"/>
        <v>31719.314610505095</v>
      </c>
      <c r="U46" s="37">
        <f t="shared" ca="1" si="12"/>
        <v>7162.4258797914727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2986475.4525650721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2986475.4525650721</v>
      </c>
      <c r="K47" s="37">
        <f t="shared" ca="1" si="20"/>
        <v>274457.09409073013</v>
      </c>
      <c r="L47" s="37">
        <f t="shared" ca="1" si="21"/>
        <v>3260932.5466558021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3260932.5466558021</v>
      </c>
      <c r="R47" s="37">
        <f t="shared" si="9"/>
        <v>0</v>
      </c>
      <c r="S47" s="37">
        <f t="shared" si="10"/>
        <v>0</v>
      </c>
      <c r="T47" s="37">
        <f t="shared" si="11"/>
        <v>32512.297475767715</v>
      </c>
      <c r="U47" s="37">
        <f t="shared" ca="1" si="12"/>
        <v>7341.4865267862579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3260932.5466558021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3260932.5466558021</v>
      </c>
      <c r="K48" s="37">
        <f t="shared" ca="1" si="20"/>
        <v>109893.42682230053</v>
      </c>
      <c r="L48" s="37">
        <f t="shared" ca="1" si="21"/>
        <v>3370825.9734781026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3370825.9734781026</v>
      </c>
      <c r="R48" s="37">
        <f t="shared" si="9"/>
        <v>0</v>
      </c>
      <c r="S48" s="37">
        <f t="shared" si="10"/>
        <v>0</v>
      </c>
      <c r="T48" s="37">
        <f t="shared" si="11"/>
        <v>33325.104912661918</v>
      </c>
      <c r="U48" s="37">
        <f t="shared" ca="1" si="12"/>
        <v>7525.0236899559168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3370825.9734781026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3370825.9734781026</v>
      </c>
      <c r="K49" s="37">
        <f t="shared" ca="1" si="20"/>
        <v>151687.16880651462</v>
      </c>
      <c r="L49" s="37">
        <f t="shared" ca="1" si="21"/>
        <v>3522513.1422846173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3522513.1422846173</v>
      </c>
      <c r="R49" s="37">
        <f t="shared" si="9"/>
        <v>0</v>
      </c>
      <c r="S49" s="37">
        <f t="shared" si="10"/>
        <v>0</v>
      </c>
      <c r="T49" s="37">
        <f t="shared" si="11"/>
        <v>34158.232535478455</v>
      </c>
      <c r="U49" s="37">
        <f t="shared" ca="1" si="12"/>
        <v>7713.1492822048131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3522513.1422846173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3522513.1422846173</v>
      </c>
      <c r="K50" s="37">
        <f t="shared" ca="1" si="20"/>
        <v>387476.44565130788</v>
      </c>
      <c r="L50" s="37">
        <f t="shared" ca="1" si="21"/>
        <v>3909989.587935925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3909989.587935925</v>
      </c>
      <c r="R50" s="37">
        <f t="shared" si="9"/>
        <v>0</v>
      </c>
      <c r="S50" s="37">
        <f t="shared" si="10"/>
        <v>0</v>
      </c>
      <c r="T50" s="37">
        <f t="shared" si="11"/>
        <v>35012.188348865413</v>
      </c>
      <c r="U50" s="37">
        <f t="shared" ca="1" si="12"/>
        <v>7905.9780142599329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3909989.587935925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3909989.587935925</v>
      </c>
      <c r="K51" s="37">
        <f t="shared" ca="1" si="20"/>
        <v>342124.08894439344</v>
      </c>
      <c r="L51" s="37">
        <f t="shared" ca="1" si="21"/>
        <v>4252113.6768803187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4252113.6768803187</v>
      </c>
      <c r="R51" s="37">
        <f t="shared" si="9"/>
        <v>0</v>
      </c>
      <c r="S51" s="37">
        <f t="shared" si="10"/>
        <v>0</v>
      </c>
      <c r="T51" s="37">
        <f t="shared" si="11"/>
        <v>35887.493057587053</v>
      </c>
      <c r="U51" s="37">
        <f t="shared" ca="1" si="12"/>
        <v>8103.6274646164311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4252113.6768803187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4252113.6768803187</v>
      </c>
      <c r="K52" s="37">
        <f t="shared" ca="1" si="20"/>
        <v>-198573.70871031086</v>
      </c>
      <c r="L52" s="37">
        <f t="shared" ca="1" si="21"/>
        <v>4053539.9681700077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4053539.9681700077</v>
      </c>
      <c r="R52" s="37">
        <f t="shared" si="9"/>
        <v>0</v>
      </c>
      <c r="S52" s="37">
        <f t="shared" si="10"/>
        <v>0</v>
      </c>
      <c r="T52" s="37">
        <f t="shared" si="11"/>
        <v>36784.680384026724</v>
      </c>
      <c r="U52" s="37">
        <f t="shared" ca="1" si="12"/>
        <v>8306.2181512318402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4053539.9681700077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4053539.9681700077</v>
      </c>
      <c r="K53" s="37">
        <f t="shared" ca="1" si="20"/>
        <v>-286990.62974643655</v>
      </c>
      <c r="L53" s="37">
        <f t="shared" ca="1" si="21"/>
        <v>3766549.3384235711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3766549.3384235711</v>
      </c>
      <c r="R53" s="37">
        <f t="shared" si="9"/>
        <v>0</v>
      </c>
      <c r="S53" s="37">
        <f t="shared" si="10"/>
        <v>0</v>
      </c>
      <c r="T53" s="37">
        <f t="shared" si="11"/>
        <v>37704.297393627392</v>
      </c>
      <c r="U53" s="37">
        <f t="shared" ca="1" si="12"/>
        <v>8513.8736050126372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3766549.3384235711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3766549.3384235711</v>
      </c>
      <c r="K54" s="37">
        <f t="shared" ca="1" si="20"/>
        <v>-507730.85081949737</v>
      </c>
      <c r="L54" s="37">
        <f t="shared" ca="1" si="21"/>
        <v>3258818.4876040737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3258818.4876040737</v>
      </c>
      <c r="R54" s="37">
        <f t="shared" si="9"/>
        <v>0</v>
      </c>
      <c r="S54" s="37">
        <f t="shared" si="10"/>
        <v>0</v>
      </c>
      <c r="T54" s="37">
        <f t="shared" si="11"/>
        <v>38646.904828468076</v>
      </c>
      <c r="U54" s="37">
        <f t="shared" ca="1" si="12"/>
        <v>8726.720445137953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3258818.4876040737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9" priority="1" operator="lessThan">
      <formula>0</formula>
    </cfRule>
  </conditionalFormatting>
  <dataValidations count="2">
    <dataValidation type="list" allowBlank="1" showInputMessage="1" showErrorMessage="1" sqref="E2" xr:uid="{B1559D93-170F-A142-AC61-BB134F885379}">
      <formula1>"Qualified, Non-Qualified"</formula1>
    </dataValidation>
    <dataValidation type="list" allowBlank="1" showInputMessage="1" showErrorMessage="1" sqref="E5 H2" xr:uid="{04F3EEBC-C7BC-8245-96CC-CF0AE78167FB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421D0CE-103A-8743-BE9C-EA30FC48B77D}">
          <x14:formula1>
            <xm:f>Scenarios!A3:A100</xm:f>
          </x14:formula1>
          <xm:sqref>A14</xm:sqref>
        </x14:dataValidation>
        <x14:dataValidation type="list" allowBlank="1" showInputMessage="1" showErrorMessage="1" xr:uid="{4E1E576E-98EC-3648-90BF-3DE78B0ED913}">
          <x14:formula1>
            <xm:f>Tables!$B$20:$B$36</xm:f>
          </x14:formula1>
          <xm:sqref>E3:E4</xm:sqref>
        </x14:dataValidation>
      </x14:dataValidation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51557C-BA1D-7545-A9A6-AAEF91322A29}">
  <sheetPr codeName="Sheet62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Monthly</v>
      </c>
      <c r="J2" s="129" t="s">
        <v>70</v>
      </c>
      <c r="K2" s="57">
        <f>Tables!B3</f>
        <v>22500</v>
      </c>
      <c r="M2" s="130" t="s">
        <v>55</v>
      </c>
      <c r="N2" s="35" t="str">
        <f>E3</f>
        <v>SIMPLE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SIMPLE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3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15500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Monthly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3500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0.08</v>
      </c>
      <c r="C6" s="90"/>
      <c r="D6" s="52" t="s">
        <v>58</v>
      </c>
      <c r="E6" s="59">
        <f>VLOOKUP($A$14,Scenarios!$A:$CE,HLOOKUP(D6,Scenarios!$1:$2,2,FALSE),FALSE)</f>
        <v>1000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206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SIMPLE with Monthly / Monthly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0.1459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291800</v>
      </c>
      <c r="L17" s="37">
        <f>J17+K17</f>
        <v>2291800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2291800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12000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12000</v>
      </c>
      <c r="T17" s="37">
        <f>$N$4*(1+$B$10)^(C17-1)</f>
        <v>15500</v>
      </c>
      <c r="U17" s="37">
        <f ca="1">IF(AND($F$3=4,D17&lt;55),0,IF(D17&lt;50,0,IF(A17&lt;2025,$N$5*(1+$B$10)^(C17-1),IF(AND(D17&gt;59,D17&lt;64),$N$5*IF($N$3=2,1.5,1)*(1+$B$10)^(C17-1),$N$5*(1+$B$10)^(C17-1)))))</f>
        <v>3500</v>
      </c>
      <c r="V17" s="37">
        <f>IF($N$3=1,0,$N$6*(1+$B$10)^(C17-1)-W17)</f>
        <v>99987999</v>
      </c>
      <c r="W17" s="37">
        <f>MIN(R17,T17)</f>
        <v>12000</v>
      </c>
      <c r="X17" s="37">
        <f ca="1">MIN(U17,R17-W17)</f>
        <v>0</v>
      </c>
      <c r="Y17" s="37">
        <f>MIN(S17,V17)</f>
        <v>12000</v>
      </c>
      <c r="Z17" s="37">
        <f ca="1">W17+X17+Y17</f>
        <v>24000</v>
      </c>
      <c r="AA17" s="111">
        <f ca="1">Q17+Z17</f>
        <v>2315800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7.6700000000000004E-2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2315800</v>
      </c>
      <c r="K18" s="37">
        <f ca="1">J18*E18</f>
        <v>177621.86000000002</v>
      </c>
      <c r="L18" s="37">
        <f ca="1">J18+K18</f>
        <v>2493421.86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2493421.86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12000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12000</v>
      </c>
      <c r="T18" s="37">
        <f t="shared" ref="T18:T54" si="11">$N$4*(1+$B$10)^(C18-1)</f>
        <v>15887.499999999998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3587.4999999999995</v>
      </c>
      <c r="V18" s="37">
        <f t="shared" ref="V18:V54" si="13">IF($N$3=1,0,$N$6*(1+$B$10)^(C18-1)-W18)</f>
        <v>102487998.97499999</v>
      </c>
      <c r="W18" s="37">
        <f t="shared" ref="W18:W54" si="14">MIN(R18,T18)</f>
        <v>12000</v>
      </c>
      <c r="X18" s="37">
        <f t="shared" ref="X18:X54" ca="1" si="15">MIN(U18,R18-W18)</f>
        <v>0</v>
      </c>
      <c r="Y18" s="37">
        <f t="shared" ref="Y18:Y54" si="16">MIN(S18,V18)</f>
        <v>12000</v>
      </c>
      <c r="Z18" s="37">
        <f t="shared" ref="Z18:Z54" ca="1" si="17">W18+X18+Y18</f>
        <v>24000</v>
      </c>
      <c r="AA18" s="111">
        <f t="shared" ref="AA18:AA54" ca="1" si="18">Q18+W18+X18+Y18</f>
        <v>2517421.86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3.4099999999999998E-2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2517421.86</v>
      </c>
      <c r="K19" s="37">
        <f ca="1">J19*E19</f>
        <v>85844.085425999991</v>
      </c>
      <c r="L19" s="37">
        <f ca="1">J19+K19</f>
        <v>2603265.9454259998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2603265.9454259998</v>
      </c>
      <c r="R19" s="37">
        <f t="shared" si="9"/>
        <v>12000</v>
      </c>
      <c r="S19" s="37">
        <f t="shared" si="10"/>
        <v>12000</v>
      </c>
      <c r="T19" s="37">
        <f t="shared" si="11"/>
        <v>16284.687499999998</v>
      </c>
      <c r="U19" s="37">
        <f t="shared" ca="1" si="12"/>
        <v>3677.1874999999995</v>
      </c>
      <c r="V19" s="37">
        <f t="shared" si="13"/>
        <v>105050498.94937499</v>
      </c>
      <c r="W19" s="37">
        <f t="shared" si="14"/>
        <v>12000</v>
      </c>
      <c r="X19" s="37">
        <f t="shared" ca="1" si="15"/>
        <v>0</v>
      </c>
      <c r="Y19" s="37">
        <f t="shared" si="16"/>
        <v>12000</v>
      </c>
      <c r="Z19" s="37">
        <f t="shared" ca="1" si="17"/>
        <v>24000</v>
      </c>
      <c r="AA19" s="111">
        <f t="shared" ca="1" si="18"/>
        <v>2627265.9454259998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0.17599999999999999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2627265.9454259998</v>
      </c>
      <c r="K20" s="37">
        <f ca="1">J20*E20</f>
        <v>462398.80639497592</v>
      </c>
      <c r="L20" s="37">
        <f ca="1">J20+K20</f>
        <v>3089664.7518209759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3089664.7518209759</v>
      </c>
      <c r="R20" s="37">
        <f t="shared" si="9"/>
        <v>12000</v>
      </c>
      <c r="S20" s="37">
        <f t="shared" si="10"/>
        <v>12000</v>
      </c>
      <c r="T20" s="37">
        <f t="shared" si="11"/>
        <v>16691.804687499996</v>
      </c>
      <c r="U20" s="37">
        <f t="shared" ca="1" si="12"/>
        <v>3769.1171874999995</v>
      </c>
      <c r="V20" s="37">
        <f t="shared" si="13"/>
        <v>107677061.42310937</v>
      </c>
      <c r="W20" s="37">
        <f t="shared" si="14"/>
        <v>12000</v>
      </c>
      <c r="X20" s="37">
        <f t="shared" ca="1" si="15"/>
        <v>0</v>
      </c>
      <c r="Y20" s="37">
        <f t="shared" si="16"/>
        <v>12000</v>
      </c>
      <c r="Z20" s="37">
        <f t="shared" ca="1" si="17"/>
        <v>24000</v>
      </c>
      <c r="AA20" s="111">
        <f t="shared" ca="1" si="18"/>
        <v>3113664.7518209759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0.1283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3113664.7518209759</v>
      </c>
      <c r="K21" s="37">
        <f ca="1">J21*E21</f>
        <v>399483.18765863118</v>
      </c>
      <c r="L21" s="37">
        <f ca="1">J21+K21</f>
        <v>3513147.9394796072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3402766.6504171072</v>
      </c>
      <c r="R21" s="37">
        <f t="shared" si="9"/>
        <v>0</v>
      </c>
      <c r="S21" s="37">
        <f t="shared" si="10"/>
        <v>0</v>
      </c>
      <c r="T21" s="37">
        <f t="shared" si="11"/>
        <v>17109.099804687496</v>
      </c>
      <c r="U21" s="37">
        <f t="shared" ca="1" si="12"/>
        <v>3863.345117187499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3402766.6504171072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0.1308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3402766.6504171072</v>
      </c>
      <c r="K22" s="37">
        <f t="shared" ref="K22:K54" ca="1" si="20">J22*E22</f>
        <v>445081.87787455763</v>
      </c>
      <c r="L22" s="37">
        <f t="shared" ref="L22:L54" ca="1" si="21">J22+K22</f>
        <v>3847848.528291665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3734707.7070026025</v>
      </c>
      <c r="R22" s="37">
        <f t="shared" si="9"/>
        <v>0</v>
      </c>
      <c r="S22" s="37">
        <f t="shared" si="10"/>
        <v>0</v>
      </c>
      <c r="T22" s="37">
        <f t="shared" si="11"/>
        <v>17536.827299804681</v>
      </c>
      <c r="U22" s="37">
        <f t="shared" ca="1" si="12"/>
        <v>3959.9287451171863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3734707.7070026025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0.1613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3734707.7070026025</v>
      </c>
      <c r="K23" s="37">
        <f t="shared" ca="1" si="20"/>
        <v>602408.35313951981</v>
      </c>
      <c r="L23" s="37">
        <f t="shared" ca="1" si="21"/>
        <v>4337116.0601421222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4221146.7183208335</v>
      </c>
      <c r="R23" s="37">
        <f t="shared" si="9"/>
        <v>0</v>
      </c>
      <c r="S23" s="37">
        <f t="shared" si="10"/>
        <v>0</v>
      </c>
      <c r="T23" s="37">
        <f t="shared" si="11"/>
        <v>17975.247982299799</v>
      </c>
      <c r="U23" s="37">
        <f t="shared" ca="1" si="12"/>
        <v>4058.9269637451157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4221146.7183208335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-7.8700000000000006E-2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4221146.7183208335</v>
      </c>
      <c r="K24" s="37">
        <f t="shared" ca="1" si="20"/>
        <v>-332204.24673184962</v>
      </c>
      <c r="L24" s="37">
        <f t="shared" ca="1" si="21"/>
        <v>3888942.4715889841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3770073.896222163</v>
      </c>
      <c r="R24" s="37">
        <f t="shared" si="9"/>
        <v>0</v>
      </c>
      <c r="S24" s="37">
        <f t="shared" si="10"/>
        <v>0</v>
      </c>
      <c r="T24" s="37">
        <f t="shared" si="11"/>
        <v>18424.629181857294</v>
      </c>
      <c r="U24" s="37">
        <f t="shared" ca="1" si="12"/>
        <v>4160.4001378387438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3770073.896222163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1.9599999999999999E-2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3770073.896222163</v>
      </c>
      <c r="K25" s="37">
        <f t="shared" ca="1" si="20"/>
        <v>73893.448365954391</v>
      </c>
      <c r="L25" s="37">
        <f t="shared" ca="1" si="21"/>
        <v>3843967.3445881172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3722127.0548371254</v>
      </c>
      <c r="R25" s="37">
        <f t="shared" si="9"/>
        <v>0</v>
      </c>
      <c r="S25" s="37">
        <f t="shared" si="10"/>
        <v>0</v>
      </c>
      <c r="T25" s="37">
        <f t="shared" si="11"/>
        <v>18885.244911403723</v>
      </c>
      <c r="U25" s="37">
        <f t="shared" ca="1" si="12"/>
        <v>4264.4101412847122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3722127.0548371254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0.10249999999999999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3722127.0548371254</v>
      </c>
      <c r="K26" s="37">
        <f t="shared" ca="1" si="20"/>
        <v>381518.02312080533</v>
      </c>
      <c r="L26" s="37">
        <f t="shared" ca="1" si="21"/>
        <v>4103645.0779579305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3978758.7809631638</v>
      </c>
      <c r="R26" s="37">
        <f t="shared" si="9"/>
        <v>0</v>
      </c>
      <c r="S26" s="37">
        <f t="shared" si="10"/>
        <v>0</v>
      </c>
      <c r="T26" s="37">
        <f t="shared" si="11"/>
        <v>19357.376034188816</v>
      </c>
      <c r="U26" s="37">
        <f t="shared" ca="1" si="12"/>
        <v>4371.0203948168291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3978758.7809631638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0.17130000000000001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3978758.7809631638</v>
      </c>
      <c r="K27" s="37">
        <f t="shared" ca="1" si="20"/>
        <v>681561.37917899003</v>
      </c>
      <c r="L27" s="37">
        <f t="shared" ca="1" si="21"/>
        <v>4660320.1601421535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4532311.7057225183</v>
      </c>
      <c r="R27" s="37">
        <f t="shared" si="9"/>
        <v>0</v>
      </c>
      <c r="S27" s="37">
        <f t="shared" si="10"/>
        <v>0</v>
      </c>
      <c r="T27" s="37">
        <f t="shared" si="11"/>
        <v>19841.310435043535</v>
      </c>
      <c r="U27" s="37">
        <f t="shared" ca="1" si="12"/>
        <v>4480.2959046872502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4532311.7057225183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0.1041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4532311.7057225183</v>
      </c>
      <c r="K28" s="37">
        <f t="shared" ca="1" si="20"/>
        <v>471813.64856571413</v>
      </c>
      <c r="L28" s="37">
        <f t="shared" ca="1" si="21"/>
        <v>5004125.3542882325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4872916.6885081055</v>
      </c>
      <c r="R28" s="37">
        <f t="shared" si="9"/>
        <v>0</v>
      </c>
      <c r="S28" s="37">
        <f t="shared" si="10"/>
        <v>0</v>
      </c>
      <c r="T28" s="37">
        <f t="shared" si="11"/>
        <v>20337.343195919624</v>
      </c>
      <c r="U28" s="37">
        <f t="shared" ca="1" si="12"/>
        <v>4592.3033023044309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4872916.6885081055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0.128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4872916.6885081055</v>
      </c>
      <c r="K29" s="37">
        <f t="shared" ca="1" si="20"/>
        <v>623733.33612903755</v>
      </c>
      <c r="L29" s="37">
        <f t="shared" ca="1" si="21"/>
        <v>5496650.0246371431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5362161.1422125138</v>
      </c>
      <c r="R29" s="37">
        <f t="shared" si="9"/>
        <v>0</v>
      </c>
      <c r="S29" s="37">
        <f t="shared" si="10"/>
        <v>0</v>
      </c>
      <c r="T29" s="37">
        <f t="shared" si="11"/>
        <v>20845.776775817612</v>
      </c>
      <c r="U29" s="37">
        <f t="shared" ca="1" si="12"/>
        <v>4707.1108848620415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5362161.1422125138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4.9700000000000001E-2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5362161.1422125138</v>
      </c>
      <c r="K30" s="37">
        <f t="shared" ca="1" si="20"/>
        <v>266499.40876796196</v>
      </c>
      <c r="L30" s="37">
        <f t="shared" ca="1" si="21"/>
        <v>5628660.5509804757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5490809.4464952303</v>
      </c>
      <c r="R30" s="37">
        <f t="shared" si="9"/>
        <v>0</v>
      </c>
      <c r="S30" s="37">
        <f t="shared" si="10"/>
        <v>0</v>
      </c>
      <c r="T30" s="37">
        <f t="shared" si="11"/>
        <v>21366.92119521305</v>
      </c>
      <c r="U30" s="37">
        <f t="shared" ca="1" si="12"/>
        <v>4824.7886569835919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5490809.4464952303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9.01E-2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5490809.4464952303</v>
      </c>
      <c r="K31" s="37">
        <f t="shared" ca="1" si="20"/>
        <v>494721.93112922023</v>
      </c>
      <c r="L31" s="37">
        <f t="shared" ca="1" si="21"/>
        <v>5985531.3776244503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223203.63603639146</v>
      </c>
      <c r="O31" s="37">
        <f t="shared" si="6"/>
        <v>141297.3820973766</v>
      </c>
      <c r="P31" s="37">
        <f t="shared" ca="1" si="7"/>
        <v>223203.63603639146</v>
      </c>
      <c r="Q31" s="37">
        <f t="shared" ca="1" si="8"/>
        <v>5762327.7415880589</v>
      </c>
      <c r="R31" s="37">
        <f t="shared" si="9"/>
        <v>0</v>
      </c>
      <c r="S31" s="37">
        <f t="shared" si="10"/>
        <v>0</v>
      </c>
      <c r="T31" s="37">
        <f t="shared" si="11"/>
        <v>21901.094225093373</v>
      </c>
      <c r="U31" s="37">
        <f t="shared" ca="1" si="12"/>
        <v>4945.4083734081814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5762327.7415880589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4.3499999999999997E-2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5762327.7415880589</v>
      </c>
      <c r="K32" s="37">
        <f t="shared" ca="1" si="20"/>
        <v>250661.25675908054</v>
      </c>
      <c r="L32" s="37">
        <f t="shared" ca="1" si="21"/>
        <v>6012988.998347139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243136.19162818816</v>
      </c>
      <c r="O32" s="37">
        <f t="shared" si="6"/>
        <v>144829.81664981105</v>
      </c>
      <c r="P32" s="37">
        <f t="shared" ca="1" si="7"/>
        <v>243136.19162818816</v>
      </c>
      <c r="Q32" s="37">
        <f t="shared" ca="1" si="8"/>
        <v>5769852.8067189511</v>
      </c>
      <c r="R32" s="37">
        <f t="shared" si="9"/>
        <v>0</v>
      </c>
      <c r="S32" s="37">
        <f t="shared" si="10"/>
        <v>0</v>
      </c>
      <c r="T32" s="37">
        <f t="shared" si="11"/>
        <v>22448.621580720712</v>
      </c>
      <c r="U32" s="37">
        <f t="shared" ca="1" si="12"/>
        <v>5069.0435827433867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5769852.8067189511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0.2636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5769852.8067189511</v>
      </c>
      <c r="K33" s="37">
        <f t="shared" ca="1" si="20"/>
        <v>1520933.1998511155</v>
      </c>
      <c r="L33" s="37">
        <f t="shared" ca="1" si="21"/>
        <v>7290786.0065700663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251958.63784798916</v>
      </c>
      <c r="O33" s="37">
        <f t="shared" si="6"/>
        <v>148450.5620660563</v>
      </c>
      <c r="P33" s="37">
        <f t="shared" ca="1" si="7"/>
        <v>251958.63784798916</v>
      </c>
      <c r="Q33" s="37">
        <f t="shared" ca="1" si="8"/>
        <v>7038827.3687220775</v>
      </c>
      <c r="R33" s="37">
        <f t="shared" si="9"/>
        <v>0</v>
      </c>
      <c r="S33" s="37">
        <f t="shared" si="10"/>
        <v>0</v>
      </c>
      <c r="T33" s="37">
        <f t="shared" si="11"/>
        <v>23009.837120238728</v>
      </c>
      <c r="U33" s="37">
        <f t="shared" ca="1" si="12"/>
        <v>5195.7696723119707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7038827.3687220775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-0.108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7038827.3687220775</v>
      </c>
      <c r="K34" s="37">
        <f t="shared" ca="1" si="20"/>
        <v>-760193.35582198435</v>
      </c>
      <c r="L34" s="37">
        <f t="shared" ca="1" si="21"/>
        <v>6278634.0129000936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319946.69857827626</v>
      </c>
      <c r="O34" s="37">
        <f t="shared" si="6"/>
        <v>152161.82611770771</v>
      </c>
      <c r="P34" s="37">
        <f t="shared" ca="1" si="7"/>
        <v>319946.69857827626</v>
      </c>
      <c r="Q34" s="37">
        <f t="shared" ca="1" si="8"/>
        <v>5958687.3143218169</v>
      </c>
      <c r="R34" s="37">
        <f t="shared" si="9"/>
        <v>0</v>
      </c>
      <c r="S34" s="37">
        <f t="shared" si="10"/>
        <v>0</v>
      </c>
      <c r="T34" s="37">
        <f t="shared" si="11"/>
        <v>23585.083048244695</v>
      </c>
      <c r="U34" s="37">
        <f t="shared" ca="1" si="12"/>
        <v>5325.6639141197693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5958687.3143218169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0.21240000000000001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5958687.3143218169</v>
      </c>
      <c r="K35" s="37">
        <f t="shared" ca="1" si="20"/>
        <v>1265625.185561954</v>
      </c>
      <c r="L35" s="37">
        <f t="shared" ca="1" si="21"/>
        <v>7224312.4998837709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282402.24238492019</v>
      </c>
      <c r="O35" s="37">
        <f t="shared" si="6"/>
        <v>155965.87177065041</v>
      </c>
      <c r="P35" s="37">
        <f t="shared" ca="1" si="7"/>
        <v>282402.24238492019</v>
      </c>
      <c r="Q35" s="37">
        <f t="shared" ca="1" si="8"/>
        <v>6941910.257498851</v>
      </c>
      <c r="R35" s="37">
        <f t="shared" si="9"/>
        <v>0</v>
      </c>
      <c r="S35" s="37">
        <f t="shared" si="10"/>
        <v>0</v>
      </c>
      <c r="T35" s="37">
        <f t="shared" si="11"/>
        <v>24174.710124450812</v>
      </c>
      <c r="U35" s="37">
        <f t="shared" ca="1" si="12"/>
        <v>5458.8055119727642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6941910.257498851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7.3300000000000004E-2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6941910.257498851</v>
      </c>
      <c r="K36" s="37">
        <f t="shared" ca="1" si="20"/>
        <v>508842.02187466581</v>
      </c>
      <c r="L36" s="37">
        <f t="shared" ca="1" si="21"/>
        <v>7450752.2793735173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343658.92363855697</v>
      </c>
      <c r="O36" s="37">
        <f t="shared" si="6"/>
        <v>159865.01856491665</v>
      </c>
      <c r="P36" s="37">
        <f t="shared" ca="1" si="7"/>
        <v>343658.92363855697</v>
      </c>
      <c r="Q36" s="37">
        <f t="shared" ca="1" si="8"/>
        <v>7107093.3557349602</v>
      </c>
      <c r="R36" s="37">
        <f t="shared" si="9"/>
        <v>0</v>
      </c>
      <c r="S36" s="37">
        <f t="shared" si="10"/>
        <v>0</v>
      </c>
      <c r="T36" s="37">
        <f t="shared" si="11"/>
        <v>24779.077877562082</v>
      </c>
      <c r="U36" s="37">
        <f t="shared" ca="1" si="12"/>
        <v>5595.2756497720829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7107093.3557349602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0.1447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7107093.3557349602</v>
      </c>
      <c r="K37" s="37">
        <f t="shared" ca="1" si="20"/>
        <v>1028396.4085748487</v>
      </c>
      <c r="L37" s="37">
        <f t="shared" ca="1" si="21"/>
        <v>8135489.7643098086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366345.01833685365</v>
      </c>
      <c r="O37" s="37">
        <f t="shared" si="6"/>
        <v>163861.64402903954</v>
      </c>
      <c r="P37" s="37">
        <f t="shared" ca="1" si="7"/>
        <v>366345.01833685365</v>
      </c>
      <c r="Q37" s="37">
        <f t="shared" ca="1" si="8"/>
        <v>7769144.7459729547</v>
      </c>
      <c r="R37" s="37">
        <f t="shared" si="9"/>
        <v>0</v>
      </c>
      <c r="S37" s="37">
        <f t="shared" si="10"/>
        <v>0</v>
      </c>
      <c r="T37" s="37">
        <f t="shared" si="11"/>
        <v>25398.55482450113</v>
      </c>
      <c r="U37" s="37">
        <f t="shared" ca="1" si="12"/>
        <v>5735.1575410163841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7769144.7459729547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0.1084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7769144.7459729547</v>
      </c>
      <c r="K38" s="37">
        <f t="shared" ca="1" si="20"/>
        <v>842175.29046346829</v>
      </c>
      <c r="L38" s="37">
        <f t="shared" ca="1" si="21"/>
        <v>8611320.0364364237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419953.77005259215</v>
      </c>
      <c r="O38" s="37">
        <f t="shared" si="6"/>
        <v>167958.18512976554</v>
      </c>
      <c r="P38" s="37">
        <f t="shared" ca="1" si="7"/>
        <v>419953.77005259215</v>
      </c>
      <c r="Q38" s="37">
        <f t="shared" ca="1" si="8"/>
        <v>8191366.2663838314</v>
      </c>
      <c r="R38" s="37">
        <f t="shared" si="9"/>
        <v>0</v>
      </c>
      <c r="S38" s="37">
        <f t="shared" si="10"/>
        <v>0</v>
      </c>
      <c r="T38" s="37">
        <f t="shared" si="11"/>
        <v>26033.518695113657</v>
      </c>
      <c r="U38" s="37">
        <f t="shared" ca="1" si="12"/>
        <v>5878.5364795417936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8191366.2663838314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8.5300000000000001E-2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8191366.2663838314</v>
      </c>
      <c r="K39" s="37">
        <f t="shared" ca="1" si="20"/>
        <v>698723.54252254078</v>
      </c>
      <c r="L39" s="37">
        <f t="shared" ca="1" si="21"/>
        <v>8890089.8089063726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462789.05459795659</v>
      </c>
      <c r="O39" s="37">
        <f t="shared" si="6"/>
        <v>172157.13975800967</v>
      </c>
      <c r="P39" s="37">
        <f t="shared" ca="1" si="7"/>
        <v>462789.05459795659</v>
      </c>
      <c r="Q39" s="37">
        <f t="shared" ca="1" si="8"/>
        <v>8427300.7543084156</v>
      </c>
      <c r="R39" s="37">
        <f t="shared" si="9"/>
        <v>0</v>
      </c>
      <c r="S39" s="37">
        <f t="shared" si="10"/>
        <v>0</v>
      </c>
      <c r="T39" s="37">
        <f t="shared" si="11"/>
        <v>26684.356662491497</v>
      </c>
      <c r="U39" s="37">
        <f t="shared" ca="1" si="12"/>
        <v>6025.4998915303377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8427300.7543084156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0.1187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8427300.7543084156</v>
      </c>
      <c r="K40" s="37">
        <f t="shared" ca="1" si="20"/>
        <v>1000320.5995364089</v>
      </c>
      <c r="L40" s="37">
        <f t="shared" ca="1" si="21"/>
        <v>9427621.3538448252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501625.04489931045</v>
      </c>
      <c r="O40" s="37">
        <f t="shared" si="6"/>
        <v>176461.06825195992</v>
      </c>
      <c r="P40" s="37">
        <f t="shared" ca="1" si="7"/>
        <v>501625.04489931045</v>
      </c>
      <c r="Q40" s="37">
        <f t="shared" ca="1" si="8"/>
        <v>8925996.3089455143</v>
      </c>
      <c r="R40" s="37">
        <f t="shared" si="9"/>
        <v>0</v>
      </c>
      <c r="S40" s="37">
        <f t="shared" si="10"/>
        <v>0</v>
      </c>
      <c r="T40" s="37">
        <f t="shared" si="11"/>
        <v>27351.465579053787</v>
      </c>
      <c r="U40" s="37">
        <f t="shared" ca="1" si="12"/>
        <v>6176.1373888185972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8925996.3089455143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0.104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8925996.3089455143</v>
      </c>
      <c r="K41" s="37">
        <f t="shared" ca="1" si="20"/>
        <v>928303.61613033339</v>
      </c>
      <c r="L41" s="37">
        <f t="shared" ca="1" si="21"/>
        <v>9854299.9250758477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557874.76930909464</v>
      </c>
      <c r="O41" s="37">
        <f t="shared" si="6"/>
        <v>180872.59495825888</v>
      </c>
      <c r="P41" s="37">
        <f t="shared" ca="1" si="7"/>
        <v>557874.76930909464</v>
      </c>
      <c r="Q41" s="37">
        <f t="shared" ca="1" si="8"/>
        <v>9296425.1557667535</v>
      </c>
      <c r="R41" s="37">
        <f t="shared" si="9"/>
        <v>0</v>
      </c>
      <c r="S41" s="37">
        <f t="shared" si="10"/>
        <v>0</v>
      </c>
      <c r="T41" s="37">
        <f t="shared" si="11"/>
        <v>28035.252218530128</v>
      </c>
      <c r="U41" s="37">
        <f t="shared" ca="1" si="12"/>
        <v>6330.5408235390614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9296425.1557667535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-5.6000000000000001E-2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9296425.1557667535</v>
      </c>
      <c r="K42" s="37">
        <f t="shared" ca="1" si="20"/>
        <v>-520599.80872293818</v>
      </c>
      <c r="L42" s="37">
        <f t="shared" ca="1" si="21"/>
        <v>8775825.347043816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611606.91814254958</v>
      </c>
      <c r="O42" s="37">
        <f t="shared" si="6"/>
        <v>185394.40983221534</v>
      </c>
      <c r="P42" s="37">
        <f t="shared" ca="1" si="7"/>
        <v>611606.91814254958</v>
      </c>
      <c r="Q42" s="37">
        <f t="shared" ca="1" si="8"/>
        <v>8164218.4289012663</v>
      </c>
      <c r="R42" s="37">
        <f t="shared" si="9"/>
        <v>0</v>
      </c>
      <c r="S42" s="37">
        <f t="shared" si="10"/>
        <v>0</v>
      </c>
      <c r="T42" s="37">
        <f t="shared" si="11"/>
        <v>28736.133523993376</v>
      </c>
      <c r="U42" s="37">
        <f t="shared" ca="1" si="12"/>
        <v>6488.8043441275368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8164218.4289012663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0.128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8164218.4289012663</v>
      </c>
      <c r="K43" s="37">
        <f t="shared" ca="1" si="20"/>
        <v>1045019.9588993621</v>
      </c>
      <c r="L43" s="37">
        <f t="shared" ca="1" si="21"/>
        <v>9209238.3878006283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566959.61311814352</v>
      </c>
      <c r="O43" s="37">
        <f t="shared" si="6"/>
        <v>190029.27007802069</v>
      </c>
      <c r="P43" s="37">
        <f t="shared" ca="1" si="7"/>
        <v>566959.61311814352</v>
      </c>
      <c r="Q43" s="37">
        <f t="shared" ca="1" si="8"/>
        <v>8642278.7746824846</v>
      </c>
      <c r="R43" s="37">
        <f t="shared" si="9"/>
        <v>0</v>
      </c>
      <c r="S43" s="37">
        <f t="shared" si="10"/>
        <v>0</v>
      </c>
      <c r="T43" s="37">
        <f t="shared" si="11"/>
        <v>29454.536862093209</v>
      </c>
      <c r="U43" s="37">
        <f t="shared" ca="1" si="12"/>
        <v>6651.024452730725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8642278.7746824846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8.6699999999999999E-2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8642278.7746824846</v>
      </c>
      <c r="K44" s="37">
        <f t="shared" ca="1" si="20"/>
        <v>749285.56976497138</v>
      </c>
      <c r="L44" s="37">
        <f t="shared" ca="1" si="21"/>
        <v>9391564.3444474563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630823.26822499896</v>
      </c>
      <c r="O44" s="37">
        <f t="shared" si="6"/>
        <v>194780.00182997121</v>
      </c>
      <c r="P44" s="37">
        <f t="shared" ca="1" si="7"/>
        <v>630823.26822499896</v>
      </c>
      <c r="Q44" s="37">
        <f t="shared" ca="1" si="8"/>
        <v>8760741.076222457</v>
      </c>
      <c r="R44" s="37">
        <f t="shared" si="9"/>
        <v>0</v>
      </c>
      <c r="S44" s="37">
        <f t="shared" si="10"/>
        <v>0</v>
      </c>
      <c r="T44" s="37">
        <f t="shared" si="11"/>
        <v>30190.90028364554</v>
      </c>
      <c r="U44" s="37">
        <f t="shared" ca="1" si="12"/>
        <v>6817.3000640489927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8760741.076222457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0.1265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8760741.076222457</v>
      </c>
      <c r="K45" s="37">
        <f t="shared" ca="1" si="20"/>
        <v>1108233.7461421408</v>
      </c>
      <c r="L45" s="37">
        <f t="shared" ca="1" si="21"/>
        <v>9868974.8223645985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679127.21521104313</v>
      </c>
      <c r="O45" s="37">
        <f t="shared" si="6"/>
        <v>199649.50187572048</v>
      </c>
      <c r="P45" s="37">
        <f t="shared" ca="1" si="7"/>
        <v>679127.21521104313</v>
      </c>
      <c r="Q45" s="37">
        <f t="shared" ca="1" si="8"/>
        <v>9189847.6071535554</v>
      </c>
      <c r="R45" s="37">
        <f t="shared" si="9"/>
        <v>0</v>
      </c>
      <c r="S45" s="37">
        <f t="shared" si="10"/>
        <v>0</v>
      </c>
      <c r="T45" s="37">
        <f t="shared" si="11"/>
        <v>30945.672790736673</v>
      </c>
      <c r="U45" s="37">
        <f t="shared" ca="1" si="12"/>
        <v>6987.7325656502171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9189847.6071535554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6.0299999999999999E-2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9189847.6071535554</v>
      </c>
      <c r="K46" s="37">
        <f t="shared" ca="1" si="20"/>
        <v>554147.81071135937</v>
      </c>
      <c r="L46" s="37">
        <f t="shared" ca="1" si="21"/>
        <v>9743995.417864915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753266.19730766851</v>
      </c>
      <c r="O46" s="37">
        <f t="shared" si="6"/>
        <v>204640.73942261352</v>
      </c>
      <c r="P46" s="37">
        <f t="shared" ca="1" si="7"/>
        <v>753266.19730766851</v>
      </c>
      <c r="Q46" s="37">
        <f t="shared" ca="1" si="8"/>
        <v>8990729.2205572464</v>
      </c>
      <c r="R46" s="37">
        <f t="shared" si="9"/>
        <v>0</v>
      </c>
      <c r="S46" s="37">
        <f t="shared" si="10"/>
        <v>0</v>
      </c>
      <c r="T46" s="37">
        <f t="shared" si="11"/>
        <v>31719.314610505095</v>
      </c>
      <c r="U46" s="37">
        <f t="shared" ca="1" si="12"/>
        <v>7162.4258797914727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8990729.2205572464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0.14710000000000001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8990729.2205572464</v>
      </c>
      <c r="K47" s="37">
        <f t="shared" ca="1" si="20"/>
        <v>1322536.2683439711</v>
      </c>
      <c r="L47" s="37">
        <f t="shared" ca="1" si="21"/>
        <v>10313265.488901217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10313265.488901217</v>
      </c>
      <c r="R47" s="37">
        <f t="shared" si="9"/>
        <v>0</v>
      </c>
      <c r="S47" s="37">
        <f t="shared" si="10"/>
        <v>0</v>
      </c>
      <c r="T47" s="37">
        <f t="shared" si="11"/>
        <v>32512.297475767715</v>
      </c>
      <c r="U47" s="37">
        <f t="shared" ca="1" si="12"/>
        <v>7341.4865267862579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10313265.488901217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5.3900000000000003E-2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10313265.488901217</v>
      </c>
      <c r="K48" s="37">
        <f t="shared" ca="1" si="20"/>
        <v>555885.0098517756</v>
      </c>
      <c r="L48" s="37">
        <f t="shared" ca="1" si="21"/>
        <v>10869150.498752993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10869150.498752993</v>
      </c>
      <c r="R48" s="37">
        <f t="shared" si="9"/>
        <v>0</v>
      </c>
      <c r="S48" s="37">
        <f t="shared" si="10"/>
        <v>0</v>
      </c>
      <c r="T48" s="37">
        <f t="shared" si="11"/>
        <v>33325.104912661918</v>
      </c>
      <c r="U48" s="37">
        <f t="shared" ca="1" si="12"/>
        <v>7525.0236899559168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10869150.498752993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7.1999999999999995E-2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10869150.498752993</v>
      </c>
      <c r="K49" s="37">
        <f t="shared" ca="1" si="20"/>
        <v>782578.83591021539</v>
      </c>
      <c r="L49" s="37">
        <f t="shared" ca="1" si="21"/>
        <v>11651729.334663209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11651729.334663209</v>
      </c>
      <c r="R49" s="37">
        <f t="shared" si="9"/>
        <v>0</v>
      </c>
      <c r="S49" s="37">
        <f t="shared" si="10"/>
        <v>0</v>
      </c>
      <c r="T49" s="37">
        <f t="shared" si="11"/>
        <v>34158.232535478455</v>
      </c>
      <c r="U49" s="37">
        <f t="shared" ca="1" si="12"/>
        <v>7713.1492822048131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11651729.334663209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0.17599999999999999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11651729.334663209</v>
      </c>
      <c r="K50" s="37">
        <f t="shared" ca="1" si="20"/>
        <v>2050704.3629007246</v>
      </c>
      <c r="L50" s="37">
        <f t="shared" ca="1" si="21"/>
        <v>13702433.697563933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13702433.697563933</v>
      </c>
      <c r="R50" s="37">
        <f t="shared" si="9"/>
        <v>0</v>
      </c>
      <c r="S50" s="37">
        <f t="shared" si="10"/>
        <v>0</v>
      </c>
      <c r="T50" s="37">
        <f t="shared" si="11"/>
        <v>35012.188348865413</v>
      </c>
      <c r="U50" s="37">
        <f t="shared" ca="1" si="12"/>
        <v>7905.9780142599329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13702433.697563933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0.14000000000000001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13702433.697563933</v>
      </c>
      <c r="K51" s="37">
        <f t="shared" ca="1" si="20"/>
        <v>1918340.7176589509</v>
      </c>
      <c r="L51" s="37">
        <f t="shared" ca="1" si="21"/>
        <v>15620774.415222883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15620774.415222883</v>
      </c>
      <c r="R51" s="37">
        <f t="shared" si="9"/>
        <v>0</v>
      </c>
      <c r="S51" s="37">
        <f t="shared" si="10"/>
        <v>0</v>
      </c>
      <c r="T51" s="37">
        <f t="shared" si="11"/>
        <v>35887.493057587053</v>
      </c>
      <c r="U51" s="37">
        <f t="shared" ca="1" si="12"/>
        <v>8103.6274646164311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15620774.415222883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-7.4700000000000003E-2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15620774.415222883</v>
      </c>
      <c r="K52" s="37">
        <f t="shared" ca="1" si="20"/>
        <v>-1166871.8488171494</v>
      </c>
      <c r="L52" s="37">
        <f t="shared" ca="1" si="21"/>
        <v>14453902.566405734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14453902.566405734</v>
      </c>
      <c r="R52" s="37">
        <f t="shared" si="9"/>
        <v>0</v>
      </c>
      <c r="S52" s="37">
        <f t="shared" si="10"/>
        <v>0</v>
      </c>
      <c r="T52" s="37">
        <f t="shared" si="11"/>
        <v>36784.680384026724</v>
      </c>
      <c r="U52" s="37">
        <f t="shared" ca="1" si="12"/>
        <v>8306.2181512318402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14453902.566405734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-0.1133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14453902.566405734</v>
      </c>
      <c r="K53" s="37">
        <f t="shared" ca="1" si="20"/>
        <v>-1637627.1607737697</v>
      </c>
      <c r="L53" s="37">
        <f t="shared" ca="1" si="21"/>
        <v>12816275.405631965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12816275.405631965</v>
      </c>
      <c r="R53" s="37">
        <f t="shared" si="9"/>
        <v>0</v>
      </c>
      <c r="S53" s="37">
        <f t="shared" si="10"/>
        <v>0</v>
      </c>
      <c r="T53" s="37">
        <f t="shared" si="11"/>
        <v>37704.297393627392</v>
      </c>
      <c r="U53" s="37">
        <f t="shared" ca="1" si="12"/>
        <v>8513.8736050126372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12816275.405631965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-0.2157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12816275.405631965</v>
      </c>
      <c r="K54" s="37">
        <f t="shared" ca="1" si="20"/>
        <v>-2764470.6049948148</v>
      </c>
      <c r="L54" s="37">
        <f t="shared" ca="1" si="21"/>
        <v>10051804.80063715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10051804.80063715</v>
      </c>
      <c r="R54" s="37">
        <f t="shared" si="9"/>
        <v>0</v>
      </c>
      <c r="S54" s="37">
        <f t="shared" si="10"/>
        <v>0</v>
      </c>
      <c r="T54" s="37">
        <f t="shared" si="11"/>
        <v>38646.904828468076</v>
      </c>
      <c r="U54" s="37">
        <f t="shared" ca="1" si="12"/>
        <v>8726.720445137953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10051804.80063715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8" priority="1" operator="lessThan">
      <formula>0</formula>
    </cfRule>
  </conditionalFormatting>
  <dataValidations count="2">
    <dataValidation type="list" allowBlank="1" showInputMessage="1" showErrorMessage="1" sqref="E2" xr:uid="{418B9476-6E19-FC4C-9804-F1B6497DC47D}">
      <formula1>"Qualified, Non-Qualified"</formula1>
    </dataValidation>
    <dataValidation type="list" allowBlank="1" showInputMessage="1" showErrorMessage="1" sqref="E5 H2" xr:uid="{C23AA442-9D81-6D4B-8393-29A63444D285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05E924-E5AA-9F4C-B2BB-C5CC978FEAA9}">
          <x14:formula1>
            <xm:f>Scenarios!A3:A100</xm:f>
          </x14:formula1>
          <xm:sqref>A14</xm:sqref>
        </x14:dataValidation>
        <x14:dataValidation type="list" allowBlank="1" showInputMessage="1" showErrorMessage="1" xr:uid="{56A2CE8E-2AE7-484D-96E6-05C1A4A83D01}">
          <x14:formula1>
            <xm:f>Tables!$B$20:$B$36</xm:f>
          </x14:formula1>
          <xm:sqref>E3:E4</xm:sqref>
        </x14:dataValidation>
      </x14:dataValidation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5DD7E-FFF0-B149-B739-7D5A85DBA556}">
  <sheetPr codeName="Sheet63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SIMPLE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SIMPLE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55" t="s">
        <v>56</v>
      </c>
      <c r="H3" s="58">
        <f>VLOOKUP($A$14,Scenarios!$A:$CE,HLOOKUP(G3,Scenarios!$1:$2,2,FALSE),FALSE)</f>
        <v>30000</v>
      </c>
      <c r="J3" s="129" t="s">
        <v>72</v>
      </c>
      <c r="K3" s="57">
        <f>Tables!B4</f>
        <v>7500</v>
      </c>
      <c r="M3" s="130" t="s">
        <v>128</v>
      </c>
      <c r="N3" s="35">
        <f>F3</f>
        <v>3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15500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3500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7.0000000000000007E-2</v>
      </c>
      <c r="C6" s="90"/>
      <c r="D6" s="52" t="s">
        <v>58</v>
      </c>
      <c r="E6" s="59">
        <f>VLOOKUP($A$14,Scenarios!$A:$CE,HLOOKUP(D6,Scenarios!$1:$2,2,FALSE),FALSE)</f>
        <v>25000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207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SIMPLE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0.12759999999999999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255199.99999999997</v>
      </c>
      <c r="L17" s="37">
        <f>J17+K17</f>
        <v>2255200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2255200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30000</v>
      </c>
      <c r="T17" s="37">
        <f>$N$4*(1+$B$10)^(C17-1)</f>
        <v>15500</v>
      </c>
      <c r="U17" s="37">
        <f ca="1">IF(AND($F$3=4,D17&lt;55),0,IF(D17&lt;50,0,IF(A17&lt;2025,$N$5*(1+$B$10)^(C17-1),IF(AND(D17&gt;59,D17&lt;64),$N$5*IF($N$3=2,1.5,1)*(1+$B$10)^(C17-1),$N$5*(1+$B$10)^(C17-1)))))</f>
        <v>3500</v>
      </c>
      <c r="V17" s="37">
        <f>IF($N$3=1,0,$N$6*(1+$B$10)^(C17-1)-W17)</f>
        <v>99984499</v>
      </c>
      <c r="W17" s="37">
        <f>MIN(R17,T17)</f>
        <v>15500</v>
      </c>
      <c r="X17" s="37">
        <f ca="1">MIN(U17,R17-W17)</f>
        <v>3500</v>
      </c>
      <c r="Y17" s="37">
        <f>MIN(S17,V17)</f>
        <v>30000</v>
      </c>
      <c r="Z17" s="37">
        <f ca="1">W17+X17+Y17</f>
        <v>49000</v>
      </c>
      <c r="AA17" s="111">
        <f ca="1">Q17+Z17</f>
        <v>2304200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6.7100000000000007E-2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2304200</v>
      </c>
      <c r="K18" s="37">
        <f ca="1">J18*E18</f>
        <v>154611.82</v>
      </c>
      <c r="L18" s="37">
        <f ca="1">J18+K18</f>
        <v>2458811.8199999998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2458811.8199999998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30000</v>
      </c>
      <c r="T18" s="37">
        <f t="shared" ref="T18:T54" si="11">$N$4*(1+$B$10)^(C18-1)</f>
        <v>15887.499999999998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3587.4999999999995</v>
      </c>
      <c r="V18" s="37">
        <f t="shared" ref="V18:V54" si="13">IF($N$3=1,0,$N$6*(1+$B$10)^(C18-1)-W18)</f>
        <v>102484111.47499999</v>
      </c>
      <c r="W18" s="37">
        <f t="shared" ref="W18:W54" si="14">MIN(R18,T18)</f>
        <v>15887.499999999998</v>
      </c>
      <c r="X18" s="37">
        <f t="shared" ref="X18:X54" ca="1" si="15">MIN(U18,R18-W18)</f>
        <v>3587.4999999999995</v>
      </c>
      <c r="Y18" s="37">
        <f t="shared" ref="Y18:Y54" si="16">MIN(S18,V18)</f>
        <v>30000</v>
      </c>
      <c r="Z18" s="37">
        <f t="shared" ref="Z18:Z54" ca="1" si="17">W18+X18+Y18</f>
        <v>49475</v>
      </c>
      <c r="AA18" s="111">
        <f t="shared" ref="AA18:AA54" ca="1" si="18">Q18+W18+X18+Y18</f>
        <v>2508286.8199999998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2.9899999999999999E-2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2508286.8199999998</v>
      </c>
      <c r="K19" s="37">
        <f ca="1">J19*E19</f>
        <v>74997.775917999999</v>
      </c>
      <c r="L19" s="37">
        <f ca="1">J19+K19</f>
        <v>2583284.5959179997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2583284.5959179997</v>
      </c>
      <c r="R19" s="37">
        <f t="shared" si="9"/>
        <v>25000</v>
      </c>
      <c r="S19" s="37">
        <f t="shared" si="10"/>
        <v>30000</v>
      </c>
      <c r="T19" s="37">
        <f t="shared" si="11"/>
        <v>16284.687499999998</v>
      </c>
      <c r="U19" s="37">
        <f t="shared" ca="1" si="12"/>
        <v>3677.1874999999995</v>
      </c>
      <c r="V19" s="37">
        <f t="shared" si="13"/>
        <v>105046214.26187499</v>
      </c>
      <c r="W19" s="37">
        <f t="shared" si="14"/>
        <v>16284.687499999998</v>
      </c>
      <c r="X19" s="37">
        <f t="shared" ca="1" si="15"/>
        <v>3677.1874999999995</v>
      </c>
      <c r="Y19" s="37">
        <f t="shared" si="16"/>
        <v>30000</v>
      </c>
      <c r="Z19" s="37">
        <f t="shared" ca="1" si="17"/>
        <v>49961.875</v>
      </c>
      <c r="AA19" s="111">
        <f t="shared" ca="1" si="18"/>
        <v>2633246.4709179997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0.154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2633246.4709179997</v>
      </c>
      <c r="K20" s="37">
        <f ca="1">J20*E20</f>
        <v>405519.95652137196</v>
      </c>
      <c r="L20" s="37">
        <f ca="1">J20+K20</f>
        <v>3038766.4274393716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3038766.4274393716</v>
      </c>
      <c r="R20" s="37">
        <f t="shared" si="9"/>
        <v>25000</v>
      </c>
      <c r="S20" s="37">
        <f t="shared" si="10"/>
        <v>30000</v>
      </c>
      <c r="T20" s="37">
        <f t="shared" si="11"/>
        <v>16691.804687499996</v>
      </c>
      <c r="U20" s="37">
        <f t="shared" ca="1" si="12"/>
        <v>3769.1171874999995</v>
      </c>
      <c r="V20" s="37">
        <f t="shared" si="13"/>
        <v>107672369.61842187</v>
      </c>
      <c r="W20" s="37">
        <f t="shared" si="14"/>
        <v>16691.804687499996</v>
      </c>
      <c r="X20" s="37">
        <f t="shared" ca="1" si="15"/>
        <v>3769.1171874999995</v>
      </c>
      <c r="Y20" s="37">
        <f t="shared" si="16"/>
        <v>30000</v>
      </c>
      <c r="Z20" s="37">
        <f t="shared" ca="1" si="17"/>
        <v>50460.921875</v>
      </c>
      <c r="AA20" s="111">
        <f t="shared" ca="1" si="18"/>
        <v>3089227.3493143716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0.11219999999999999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3089227.3493143716</v>
      </c>
      <c r="K21" s="37">
        <f ca="1">J21*E21</f>
        <v>346611.30859307246</v>
      </c>
      <c r="L21" s="37">
        <f ca="1">J21+K21</f>
        <v>3435838.6579074441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3325457.3688449441</v>
      </c>
      <c r="R21" s="37">
        <f t="shared" si="9"/>
        <v>0</v>
      </c>
      <c r="S21" s="37">
        <f t="shared" si="10"/>
        <v>0</v>
      </c>
      <c r="T21" s="37">
        <f t="shared" si="11"/>
        <v>17109.099804687496</v>
      </c>
      <c r="U21" s="37">
        <f t="shared" ca="1" si="12"/>
        <v>3863.345117187499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3325457.3688449441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0.1144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3325457.3688449441</v>
      </c>
      <c r="K22" s="37">
        <f t="shared" ref="K22:K54" ca="1" si="20">J22*E22</f>
        <v>380432.32299586158</v>
      </c>
      <c r="L22" s="37">
        <f t="shared" ref="L22:L54" ca="1" si="21">J22+K22</f>
        <v>3705889.6918408056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3592748.8705517431</v>
      </c>
      <c r="R22" s="37">
        <f t="shared" si="9"/>
        <v>0</v>
      </c>
      <c r="S22" s="37">
        <f t="shared" si="10"/>
        <v>0</v>
      </c>
      <c r="T22" s="37">
        <f t="shared" si="11"/>
        <v>17536.827299804681</v>
      </c>
      <c r="U22" s="37">
        <f t="shared" ca="1" si="12"/>
        <v>3959.9287451171863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3592748.8705517431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0.14119999999999999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3592748.8705517431</v>
      </c>
      <c r="K23" s="37">
        <f t="shared" ca="1" si="20"/>
        <v>507296.14052190608</v>
      </c>
      <c r="L23" s="37">
        <f t="shared" ca="1" si="21"/>
        <v>4100045.0110736489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3984075.6692523598</v>
      </c>
      <c r="R23" s="37">
        <f t="shared" si="9"/>
        <v>0</v>
      </c>
      <c r="S23" s="37">
        <f t="shared" si="10"/>
        <v>0</v>
      </c>
      <c r="T23" s="37">
        <f t="shared" si="11"/>
        <v>17975.247982299799</v>
      </c>
      <c r="U23" s="37">
        <f t="shared" ca="1" si="12"/>
        <v>4058.9269637451157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3984075.6692523598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-6.88E-2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3984075.6692523598</v>
      </c>
      <c r="K24" s="37">
        <f t="shared" ca="1" si="20"/>
        <v>-274104.40604456235</v>
      </c>
      <c r="L24" s="37">
        <f t="shared" ca="1" si="21"/>
        <v>3709971.2632077974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3591102.6878409763</v>
      </c>
      <c r="R24" s="37">
        <f t="shared" si="9"/>
        <v>0</v>
      </c>
      <c r="S24" s="37">
        <f t="shared" si="10"/>
        <v>0</v>
      </c>
      <c r="T24" s="37">
        <f t="shared" si="11"/>
        <v>18424.629181857294</v>
      </c>
      <c r="U24" s="37">
        <f t="shared" ca="1" si="12"/>
        <v>4160.4001378387438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3591102.6878409763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1.7100000000000001E-2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3591102.6878409763</v>
      </c>
      <c r="K25" s="37">
        <f t="shared" ca="1" si="20"/>
        <v>61407.855962080699</v>
      </c>
      <c r="L25" s="37">
        <f t="shared" ca="1" si="21"/>
        <v>3652510.5438030572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3530670.2540520653</v>
      </c>
      <c r="R25" s="37">
        <f t="shared" si="9"/>
        <v>0</v>
      </c>
      <c r="S25" s="37">
        <f t="shared" si="10"/>
        <v>0</v>
      </c>
      <c r="T25" s="37">
        <f t="shared" si="11"/>
        <v>18885.244911403723</v>
      </c>
      <c r="U25" s="37">
        <f t="shared" ca="1" si="12"/>
        <v>4264.4101412847122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3530670.2540520653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8.9700000000000002E-2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3530670.2540520653</v>
      </c>
      <c r="K26" s="37">
        <f t="shared" ca="1" si="20"/>
        <v>316701.12178847025</v>
      </c>
      <c r="L26" s="37">
        <f t="shared" ca="1" si="21"/>
        <v>3847371.3758405354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3722485.0788457687</v>
      </c>
      <c r="R26" s="37">
        <f t="shared" si="9"/>
        <v>0</v>
      </c>
      <c r="S26" s="37">
        <f t="shared" si="10"/>
        <v>0</v>
      </c>
      <c r="T26" s="37">
        <f t="shared" si="11"/>
        <v>19357.376034188816</v>
      </c>
      <c r="U26" s="37">
        <f t="shared" ca="1" si="12"/>
        <v>4371.0203948168291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3722485.0788457687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0.14990000000000001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3722485.0788457687</v>
      </c>
      <c r="K27" s="37">
        <f t="shared" ca="1" si="20"/>
        <v>558000.51331898069</v>
      </c>
      <c r="L27" s="37">
        <f t="shared" ca="1" si="21"/>
        <v>4280485.5921647493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4152477.1377451136</v>
      </c>
      <c r="R27" s="37">
        <f t="shared" si="9"/>
        <v>0</v>
      </c>
      <c r="S27" s="37">
        <f t="shared" si="10"/>
        <v>0</v>
      </c>
      <c r="T27" s="37">
        <f t="shared" si="11"/>
        <v>19841.310435043535</v>
      </c>
      <c r="U27" s="37">
        <f t="shared" ca="1" si="12"/>
        <v>4480.2959046872502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4152477.1377451136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9.11E-2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4152477.1377451136</v>
      </c>
      <c r="K28" s="37">
        <f t="shared" ca="1" si="20"/>
        <v>378290.66724857985</v>
      </c>
      <c r="L28" s="37">
        <f t="shared" ca="1" si="21"/>
        <v>4530767.8049936937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4399559.1392135667</v>
      </c>
      <c r="R28" s="37">
        <f t="shared" si="9"/>
        <v>0</v>
      </c>
      <c r="S28" s="37">
        <f t="shared" si="10"/>
        <v>0</v>
      </c>
      <c r="T28" s="37">
        <f t="shared" si="11"/>
        <v>20337.343195919624</v>
      </c>
      <c r="U28" s="37">
        <f t="shared" ca="1" si="12"/>
        <v>4592.3033023044309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4399559.1392135667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0.112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4399559.1392135667</v>
      </c>
      <c r="K29" s="37">
        <f t="shared" ca="1" si="20"/>
        <v>492750.62359191949</v>
      </c>
      <c r="L29" s="37">
        <f t="shared" ca="1" si="21"/>
        <v>4892309.7628054861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4757820.8803808559</v>
      </c>
      <c r="R29" s="37">
        <f t="shared" si="9"/>
        <v>0</v>
      </c>
      <c r="S29" s="37">
        <f t="shared" si="10"/>
        <v>0</v>
      </c>
      <c r="T29" s="37">
        <f t="shared" si="11"/>
        <v>20845.776775817612</v>
      </c>
      <c r="U29" s="37">
        <f t="shared" ca="1" si="12"/>
        <v>4707.1108848620415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4757820.8803808559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4.3499999999999997E-2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4757820.8803808559</v>
      </c>
      <c r="K30" s="37">
        <f t="shared" ca="1" si="20"/>
        <v>206965.20829656723</v>
      </c>
      <c r="L30" s="37">
        <f t="shared" ca="1" si="21"/>
        <v>4964786.0886774231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4826934.9841921777</v>
      </c>
      <c r="R30" s="37">
        <f t="shared" si="9"/>
        <v>0</v>
      </c>
      <c r="S30" s="37">
        <f t="shared" si="10"/>
        <v>0</v>
      </c>
      <c r="T30" s="37">
        <f t="shared" si="11"/>
        <v>21366.92119521305</v>
      </c>
      <c r="U30" s="37">
        <f t="shared" ca="1" si="12"/>
        <v>4824.7886569835919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4826934.9841921777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7.8899999999999998E-2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4826934.9841921777</v>
      </c>
      <c r="K31" s="37">
        <f t="shared" ca="1" si="20"/>
        <v>380845.17025276279</v>
      </c>
      <c r="L31" s="37">
        <f t="shared" ca="1" si="21"/>
        <v>5207780.1544449404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196216.86927610476</v>
      </c>
      <c r="O31" s="37">
        <f t="shared" si="6"/>
        <v>141297.3820973766</v>
      </c>
      <c r="P31" s="37">
        <f t="shared" ca="1" si="7"/>
        <v>196216.86927610476</v>
      </c>
      <c r="Q31" s="37">
        <f t="shared" ca="1" si="8"/>
        <v>5011563.2851688359</v>
      </c>
      <c r="R31" s="37">
        <f t="shared" si="9"/>
        <v>0</v>
      </c>
      <c r="S31" s="37">
        <f t="shared" si="10"/>
        <v>0</v>
      </c>
      <c r="T31" s="37">
        <f t="shared" si="11"/>
        <v>21901.094225093373</v>
      </c>
      <c r="U31" s="37">
        <f t="shared" ca="1" si="12"/>
        <v>4945.4083734081814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5011563.2851688359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3.7999999999999999E-2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5011563.2851688359</v>
      </c>
      <c r="K32" s="37">
        <f t="shared" ca="1" si="20"/>
        <v>190439.40483641575</v>
      </c>
      <c r="L32" s="37">
        <f t="shared" ca="1" si="21"/>
        <v>5202002.6900052512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211458.36646282009</v>
      </c>
      <c r="O32" s="37">
        <f t="shared" si="6"/>
        <v>144829.81664981105</v>
      </c>
      <c r="P32" s="37">
        <f t="shared" ca="1" si="7"/>
        <v>211458.36646282009</v>
      </c>
      <c r="Q32" s="37">
        <f t="shared" ca="1" si="8"/>
        <v>4990544.323542431</v>
      </c>
      <c r="R32" s="37">
        <f t="shared" si="9"/>
        <v>0</v>
      </c>
      <c r="S32" s="37">
        <f t="shared" si="10"/>
        <v>0</v>
      </c>
      <c r="T32" s="37">
        <f t="shared" si="11"/>
        <v>22448.621580720712</v>
      </c>
      <c r="U32" s="37">
        <f t="shared" ca="1" si="12"/>
        <v>5069.0435827433867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4990544.323542431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0.2306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4990544.323542431</v>
      </c>
      <c r="K33" s="37">
        <f t="shared" ca="1" si="20"/>
        <v>1150819.5210088845</v>
      </c>
      <c r="L33" s="37">
        <f t="shared" ca="1" si="21"/>
        <v>6141363.8445513155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217927.69971801009</v>
      </c>
      <c r="O33" s="37">
        <f t="shared" si="6"/>
        <v>148450.5620660563</v>
      </c>
      <c r="P33" s="37">
        <f t="shared" ca="1" si="7"/>
        <v>217927.69971801009</v>
      </c>
      <c r="Q33" s="37">
        <f t="shared" ca="1" si="8"/>
        <v>5923436.1448333059</v>
      </c>
      <c r="R33" s="37">
        <f t="shared" si="9"/>
        <v>0</v>
      </c>
      <c r="S33" s="37">
        <f t="shared" si="10"/>
        <v>0</v>
      </c>
      <c r="T33" s="37">
        <f t="shared" si="11"/>
        <v>23009.837120238728</v>
      </c>
      <c r="U33" s="37">
        <f t="shared" ca="1" si="12"/>
        <v>5195.7696723119707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5923436.1448333059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-9.4500000000000001E-2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5923436.1448333059</v>
      </c>
      <c r="K34" s="37">
        <f t="shared" ca="1" si="20"/>
        <v>-559764.71568674746</v>
      </c>
      <c r="L34" s="37">
        <f t="shared" ca="1" si="21"/>
        <v>5363671.429146558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269247.09749242297</v>
      </c>
      <c r="O34" s="37">
        <f t="shared" si="6"/>
        <v>152161.82611770771</v>
      </c>
      <c r="P34" s="37">
        <f t="shared" ca="1" si="7"/>
        <v>269247.09749242297</v>
      </c>
      <c r="Q34" s="37">
        <f t="shared" ca="1" si="8"/>
        <v>5094424.3316541351</v>
      </c>
      <c r="R34" s="37">
        <f t="shared" si="9"/>
        <v>0</v>
      </c>
      <c r="S34" s="37">
        <f t="shared" si="10"/>
        <v>0</v>
      </c>
      <c r="T34" s="37">
        <f t="shared" si="11"/>
        <v>23585.083048244695</v>
      </c>
      <c r="U34" s="37">
        <f t="shared" ca="1" si="12"/>
        <v>5325.6639141197693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5094424.3316541351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0.18590000000000001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5094424.3316541351</v>
      </c>
      <c r="K35" s="37">
        <f t="shared" ca="1" si="20"/>
        <v>947053.48325450381</v>
      </c>
      <c r="L35" s="37">
        <f t="shared" ca="1" si="21"/>
        <v>6041477.8149086386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241441.9114528026</v>
      </c>
      <c r="O35" s="37">
        <f t="shared" si="6"/>
        <v>155965.87177065041</v>
      </c>
      <c r="P35" s="37">
        <f t="shared" ca="1" si="7"/>
        <v>241441.9114528026</v>
      </c>
      <c r="Q35" s="37">
        <f t="shared" ca="1" si="8"/>
        <v>5800035.9034558358</v>
      </c>
      <c r="R35" s="37">
        <f t="shared" si="9"/>
        <v>0</v>
      </c>
      <c r="S35" s="37">
        <f t="shared" si="10"/>
        <v>0</v>
      </c>
      <c r="T35" s="37">
        <f t="shared" si="11"/>
        <v>24174.710124450812</v>
      </c>
      <c r="U35" s="37">
        <f t="shared" ca="1" si="12"/>
        <v>5458.8055119727642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5800035.9034558358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6.4199999999999993E-2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5800035.9034558358</v>
      </c>
      <c r="K36" s="37">
        <f t="shared" ca="1" si="20"/>
        <v>372362.30500186462</v>
      </c>
      <c r="L36" s="37">
        <f t="shared" ca="1" si="21"/>
        <v>6172398.2084577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287130.49027009087</v>
      </c>
      <c r="O36" s="37">
        <f t="shared" si="6"/>
        <v>159865.01856491665</v>
      </c>
      <c r="P36" s="37">
        <f t="shared" ca="1" si="7"/>
        <v>287130.49027009087</v>
      </c>
      <c r="Q36" s="37">
        <f t="shared" ca="1" si="8"/>
        <v>5885267.7181876088</v>
      </c>
      <c r="R36" s="37">
        <f t="shared" si="9"/>
        <v>0</v>
      </c>
      <c r="S36" s="37">
        <f t="shared" si="10"/>
        <v>0</v>
      </c>
      <c r="T36" s="37">
        <f t="shared" si="11"/>
        <v>24779.077877562082</v>
      </c>
      <c r="U36" s="37">
        <f t="shared" ca="1" si="12"/>
        <v>5595.2756497720829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5885267.7181876088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0.12659999999999999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5885267.7181876088</v>
      </c>
      <c r="K37" s="37">
        <f t="shared" ca="1" si="20"/>
        <v>745074.89312255126</v>
      </c>
      <c r="L37" s="37">
        <f t="shared" ca="1" si="21"/>
        <v>6630342.6113101598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303364.31537049531</v>
      </c>
      <c r="O37" s="37">
        <f t="shared" si="6"/>
        <v>163861.64402903954</v>
      </c>
      <c r="P37" s="37">
        <f t="shared" ca="1" si="7"/>
        <v>303364.31537049531</v>
      </c>
      <c r="Q37" s="37">
        <f t="shared" ca="1" si="8"/>
        <v>6326978.2959396644</v>
      </c>
      <c r="R37" s="37">
        <f t="shared" si="9"/>
        <v>0</v>
      </c>
      <c r="S37" s="37">
        <f t="shared" si="10"/>
        <v>0</v>
      </c>
      <c r="T37" s="37">
        <f t="shared" si="11"/>
        <v>25398.55482450113</v>
      </c>
      <c r="U37" s="37">
        <f t="shared" ca="1" si="12"/>
        <v>5735.1575410163841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6326978.2959396644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9.4799999999999995E-2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6326978.2959396644</v>
      </c>
      <c r="K38" s="37">
        <f t="shared" ca="1" si="20"/>
        <v>599797.5424550802</v>
      </c>
      <c r="L38" s="37">
        <f t="shared" ca="1" si="21"/>
        <v>6926775.8383947443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341998.8268075494</v>
      </c>
      <c r="O38" s="37">
        <f t="shared" si="6"/>
        <v>167958.18512976554</v>
      </c>
      <c r="P38" s="37">
        <f t="shared" ca="1" si="7"/>
        <v>341998.8268075494</v>
      </c>
      <c r="Q38" s="37">
        <f t="shared" ca="1" si="8"/>
        <v>6584777.0115871951</v>
      </c>
      <c r="R38" s="37">
        <f t="shared" si="9"/>
        <v>0</v>
      </c>
      <c r="S38" s="37">
        <f t="shared" si="10"/>
        <v>0</v>
      </c>
      <c r="T38" s="37">
        <f t="shared" si="11"/>
        <v>26033.518695113657</v>
      </c>
      <c r="U38" s="37">
        <f t="shared" ca="1" si="12"/>
        <v>5878.5364795417936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6584777.0115871951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7.4700000000000003E-2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6584777.0115871951</v>
      </c>
      <c r="K39" s="37">
        <f t="shared" ca="1" si="20"/>
        <v>491882.84276556352</v>
      </c>
      <c r="L39" s="37">
        <f t="shared" ca="1" si="21"/>
        <v>7076659.8543527583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372021.30008967203</v>
      </c>
      <c r="O39" s="37">
        <f t="shared" si="6"/>
        <v>172157.13975800967</v>
      </c>
      <c r="P39" s="37">
        <f t="shared" ca="1" si="7"/>
        <v>372021.30008967203</v>
      </c>
      <c r="Q39" s="37">
        <f t="shared" ca="1" si="8"/>
        <v>6704638.5542630861</v>
      </c>
      <c r="R39" s="37">
        <f t="shared" si="9"/>
        <v>0</v>
      </c>
      <c r="S39" s="37">
        <f t="shared" si="10"/>
        <v>0</v>
      </c>
      <c r="T39" s="37">
        <f t="shared" si="11"/>
        <v>26684.356662491497</v>
      </c>
      <c r="U39" s="37">
        <f t="shared" ca="1" si="12"/>
        <v>6025.4998915303377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6704638.5542630861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0.1038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6704638.5542630861</v>
      </c>
      <c r="K40" s="37">
        <f t="shared" ca="1" si="20"/>
        <v>695941.48193250841</v>
      </c>
      <c r="L40" s="37">
        <f t="shared" ca="1" si="21"/>
        <v>7400580.0361955948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399085.62822994561</v>
      </c>
      <c r="O40" s="37">
        <f t="shared" si="6"/>
        <v>176461.06825195992</v>
      </c>
      <c r="P40" s="37">
        <f t="shared" ca="1" si="7"/>
        <v>399085.62822994561</v>
      </c>
      <c r="Q40" s="37">
        <f t="shared" ca="1" si="8"/>
        <v>7001494.4079656489</v>
      </c>
      <c r="R40" s="37">
        <f t="shared" si="9"/>
        <v>0</v>
      </c>
      <c r="S40" s="37">
        <f t="shared" si="10"/>
        <v>0</v>
      </c>
      <c r="T40" s="37">
        <f t="shared" si="11"/>
        <v>27351.465579053787</v>
      </c>
      <c r="U40" s="37">
        <f t="shared" ca="1" si="12"/>
        <v>6176.1373888185972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7001494.4079656489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9.0999999999999998E-2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7001494.4079656489</v>
      </c>
      <c r="K41" s="37">
        <f t="shared" ca="1" si="20"/>
        <v>637135.99112487398</v>
      </c>
      <c r="L41" s="37">
        <f t="shared" ca="1" si="21"/>
        <v>7638630.3990905229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437593.40049785306</v>
      </c>
      <c r="O41" s="37">
        <f t="shared" si="6"/>
        <v>180872.59495825888</v>
      </c>
      <c r="P41" s="37">
        <f t="shared" ca="1" si="7"/>
        <v>437593.40049785306</v>
      </c>
      <c r="Q41" s="37">
        <f t="shared" ca="1" si="8"/>
        <v>7201036.9985926701</v>
      </c>
      <c r="R41" s="37">
        <f t="shared" si="9"/>
        <v>0</v>
      </c>
      <c r="S41" s="37">
        <f t="shared" si="10"/>
        <v>0</v>
      </c>
      <c r="T41" s="37">
        <f t="shared" si="11"/>
        <v>28035.252218530128</v>
      </c>
      <c r="U41" s="37">
        <f t="shared" ca="1" si="12"/>
        <v>6330.5408235390614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7201036.9985926701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-4.9000000000000002E-2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7201036.9985926701</v>
      </c>
      <c r="K42" s="37">
        <f t="shared" ca="1" si="20"/>
        <v>-352850.81293104083</v>
      </c>
      <c r="L42" s="37">
        <f t="shared" ca="1" si="21"/>
        <v>6848186.1856616288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473752.43411793886</v>
      </c>
      <c r="O42" s="37">
        <f t="shared" si="6"/>
        <v>185394.40983221534</v>
      </c>
      <c r="P42" s="37">
        <f t="shared" ca="1" si="7"/>
        <v>473752.43411793886</v>
      </c>
      <c r="Q42" s="37">
        <f t="shared" ca="1" si="8"/>
        <v>6374433.7515436895</v>
      </c>
      <c r="R42" s="37">
        <f t="shared" si="9"/>
        <v>0</v>
      </c>
      <c r="S42" s="37">
        <f t="shared" si="10"/>
        <v>0</v>
      </c>
      <c r="T42" s="37">
        <f t="shared" si="11"/>
        <v>28736.133523993376</v>
      </c>
      <c r="U42" s="37">
        <f t="shared" ca="1" si="12"/>
        <v>6488.8043441275368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6374433.7515436895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0.112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6374433.7515436895</v>
      </c>
      <c r="K43" s="37">
        <f t="shared" ca="1" si="20"/>
        <v>713936.58017289324</v>
      </c>
      <c r="L43" s="37">
        <f t="shared" ca="1" si="21"/>
        <v>7088370.3317165831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442669.01052386733</v>
      </c>
      <c r="O43" s="37">
        <f t="shared" si="6"/>
        <v>190029.27007802069</v>
      </c>
      <c r="P43" s="37">
        <f t="shared" ca="1" si="7"/>
        <v>442669.01052386733</v>
      </c>
      <c r="Q43" s="37">
        <f t="shared" ca="1" si="8"/>
        <v>6645701.3211927153</v>
      </c>
      <c r="R43" s="37">
        <f t="shared" si="9"/>
        <v>0</v>
      </c>
      <c r="S43" s="37">
        <f t="shared" si="10"/>
        <v>0</v>
      </c>
      <c r="T43" s="37">
        <f t="shared" si="11"/>
        <v>29454.536862093209</v>
      </c>
      <c r="U43" s="37">
        <f t="shared" ca="1" si="12"/>
        <v>6651.024452730725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6645701.3211927153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7.5800000000000006E-2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6645701.3211927153</v>
      </c>
      <c r="K44" s="37">
        <f t="shared" ca="1" si="20"/>
        <v>503744.16014640784</v>
      </c>
      <c r="L44" s="37">
        <f t="shared" ca="1" si="21"/>
        <v>7149445.4813391231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485087.68767830043</v>
      </c>
      <c r="O44" s="37">
        <f t="shared" si="6"/>
        <v>194780.00182997121</v>
      </c>
      <c r="P44" s="37">
        <f t="shared" ca="1" si="7"/>
        <v>485087.68767830043</v>
      </c>
      <c r="Q44" s="37">
        <f t="shared" ca="1" si="8"/>
        <v>6664357.7936608223</v>
      </c>
      <c r="R44" s="37">
        <f t="shared" si="9"/>
        <v>0</v>
      </c>
      <c r="S44" s="37">
        <f t="shared" si="10"/>
        <v>0</v>
      </c>
      <c r="T44" s="37">
        <f t="shared" si="11"/>
        <v>30190.90028364554</v>
      </c>
      <c r="U44" s="37">
        <f t="shared" ca="1" si="12"/>
        <v>6817.3000640489927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6664357.7936608223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0.11070000000000001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6664357.7936608223</v>
      </c>
      <c r="K45" s="37">
        <f t="shared" ca="1" si="20"/>
        <v>737744.40775825304</v>
      </c>
      <c r="L45" s="37">
        <f t="shared" ca="1" si="21"/>
        <v>7402102.201419075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516616.8832295211</v>
      </c>
      <c r="O45" s="37">
        <f t="shared" si="6"/>
        <v>199649.50187572048</v>
      </c>
      <c r="P45" s="37">
        <f t="shared" ca="1" si="7"/>
        <v>516616.8832295211</v>
      </c>
      <c r="Q45" s="37">
        <f t="shared" ca="1" si="8"/>
        <v>6885485.3181895539</v>
      </c>
      <c r="R45" s="37">
        <f t="shared" si="9"/>
        <v>0</v>
      </c>
      <c r="S45" s="37">
        <f t="shared" si="10"/>
        <v>0</v>
      </c>
      <c r="T45" s="37">
        <f t="shared" si="11"/>
        <v>30945.672790736673</v>
      </c>
      <c r="U45" s="37">
        <f t="shared" ca="1" si="12"/>
        <v>6987.7325656502171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6885485.3181895539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5.2699999999999997E-2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6885485.3181895539</v>
      </c>
      <c r="K46" s="37">
        <f t="shared" ca="1" si="20"/>
        <v>362865.07626858947</v>
      </c>
      <c r="L46" s="37">
        <f t="shared" ca="1" si="21"/>
        <v>7248350.394458143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564384.04247455369</v>
      </c>
      <c r="O46" s="37">
        <f t="shared" si="6"/>
        <v>204640.73942261352</v>
      </c>
      <c r="P46" s="37">
        <f t="shared" ca="1" si="7"/>
        <v>564384.04247455369</v>
      </c>
      <c r="Q46" s="37">
        <f t="shared" ca="1" si="8"/>
        <v>6683966.3519835891</v>
      </c>
      <c r="R46" s="37">
        <f t="shared" si="9"/>
        <v>0</v>
      </c>
      <c r="S46" s="37">
        <f t="shared" si="10"/>
        <v>0</v>
      </c>
      <c r="T46" s="37">
        <f t="shared" si="11"/>
        <v>31719.314610505095</v>
      </c>
      <c r="U46" s="37">
        <f t="shared" ca="1" si="12"/>
        <v>7162.4258797914727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6683966.3519835891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0.12870000000000001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6683966.3519835891</v>
      </c>
      <c r="K47" s="37">
        <f t="shared" ca="1" si="20"/>
        <v>860226.46950028802</v>
      </c>
      <c r="L47" s="37">
        <f t="shared" ca="1" si="21"/>
        <v>7544192.8214838775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7544192.8214838775</v>
      </c>
      <c r="R47" s="37">
        <f t="shared" si="9"/>
        <v>0</v>
      </c>
      <c r="S47" s="37">
        <f t="shared" si="10"/>
        <v>0</v>
      </c>
      <c r="T47" s="37">
        <f t="shared" si="11"/>
        <v>32512.297475767715</v>
      </c>
      <c r="U47" s="37">
        <f t="shared" ca="1" si="12"/>
        <v>7341.4865267862579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7544192.8214838775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4.7100000000000003E-2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7544192.8214838775</v>
      </c>
      <c r="K48" s="37">
        <f t="shared" ca="1" si="20"/>
        <v>355331.48189189064</v>
      </c>
      <c r="L48" s="37">
        <f t="shared" ca="1" si="21"/>
        <v>7899524.3033757685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7899524.3033757685</v>
      </c>
      <c r="R48" s="37">
        <f t="shared" si="9"/>
        <v>0</v>
      </c>
      <c r="S48" s="37">
        <f t="shared" si="10"/>
        <v>0</v>
      </c>
      <c r="T48" s="37">
        <f t="shared" si="11"/>
        <v>33325.104912661918</v>
      </c>
      <c r="U48" s="37">
        <f t="shared" ca="1" si="12"/>
        <v>7525.0236899559168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7899524.3033757685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6.3E-2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7899524.3033757685</v>
      </c>
      <c r="K49" s="37">
        <f t="shared" ca="1" si="20"/>
        <v>497670.0311126734</v>
      </c>
      <c r="L49" s="37">
        <f t="shared" ca="1" si="21"/>
        <v>8397194.3344884422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8397194.3344884422</v>
      </c>
      <c r="R49" s="37">
        <f t="shared" si="9"/>
        <v>0</v>
      </c>
      <c r="S49" s="37">
        <f t="shared" si="10"/>
        <v>0</v>
      </c>
      <c r="T49" s="37">
        <f t="shared" si="11"/>
        <v>34158.232535478455</v>
      </c>
      <c r="U49" s="37">
        <f t="shared" ca="1" si="12"/>
        <v>7713.1492822048131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8397194.3344884422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0.154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8397194.3344884422</v>
      </c>
      <c r="K50" s="37">
        <f t="shared" ca="1" si="20"/>
        <v>1293167.9275112201</v>
      </c>
      <c r="L50" s="37">
        <f t="shared" ca="1" si="21"/>
        <v>9690362.261999663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9690362.261999663</v>
      </c>
      <c r="R50" s="37">
        <f t="shared" si="9"/>
        <v>0</v>
      </c>
      <c r="S50" s="37">
        <f t="shared" si="10"/>
        <v>0</v>
      </c>
      <c r="T50" s="37">
        <f t="shared" si="11"/>
        <v>35012.188348865413</v>
      </c>
      <c r="U50" s="37">
        <f t="shared" ca="1" si="12"/>
        <v>7905.9780142599329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9690362.261999663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0.1225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9690362.261999663</v>
      </c>
      <c r="K51" s="37">
        <f t="shared" ca="1" si="20"/>
        <v>1187069.3770949587</v>
      </c>
      <c r="L51" s="37">
        <f t="shared" ca="1" si="21"/>
        <v>10877431.639094621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10877431.639094621</v>
      </c>
      <c r="R51" s="37">
        <f t="shared" si="9"/>
        <v>0</v>
      </c>
      <c r="S51" s="37">
        <f t="shared" si="10"/>
        <v>0</v>
      </c>
      <c r="T51" s="37">
        <f t="shared" si="11"/>
        <v>35887.493057587053</v>
      </c>
      <c r="U51" s="37">
        <f t="shared" ca="1" si="12"/>
        <v>8103.6274646164311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10877431.639094621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-6.5299999999999997E-2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10877431.639094621</v>
      </c>
      <c r="K52" s="37">
        <f t="shared" ca="1" si="20"/>
        <v>-710296.28603287868</v>
      </c>
      <c r="L52" s="37">
        <f t="shared" ca="1" si="21"/>
        <v>10167135.353061743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10167135.353061743</v>
      </c>
      <c r="R52" s="37">
        <f t="shared" si="9"/>
        <v>0</v>
      </c>
      <c r="S52" s="37">
        <f t="shared" si="10"/>
        <v>0</v>
      </c>
      <c r="T52" s="37">
        <f t="shared" si="11"/>
        <v>36784.680384026724</v>
      </c>
      <c r="U52" s="37">
        <f t="shared" ca="1" si="12"/>
        <v>8306.2181512318402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10167135.353061743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-9.9199999999999997E-2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10167135.353061743</v>
      </c>
      <c r="K53" s="37">
        <f t="shared" ca="1" si="20"/>
        <v>-1008579.8270237249</v>
      </c>
      <c r="L53" s="37">
        <f t="shared" ca="1" si="21"/>
        <v>9158555.526038019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9158555.526038019</v>
      </c>
      <c r="R53" s="37">
        <f t="shared" si="9"/>
        <v>0</v>
      </c>
      <c r="S53" s="37">
        <f t="shared" si="10"/>
        <v>0</v>
      </c>
      <c r="T53" s="37">
        <f t="shared" si="11"/>
        <v>37704.297393627392</v>
      </c>
      <c r="U53" s="37">
        <f t="shared" ca="1" si="12"/>
        <v>8513.8736050126372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9158555.526038019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-0.1888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9158555.526038019</v>
      </c>
      <c r="K54" s="37">
        <f t="shared" ca="1" si="20"/>
        <v>-1729135.283315978</v>
      </c>
      <c r="L54" s="37">
        <f t="shared" ca="1" si="21"/>
        <v>7429420.242722041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7429420.242722041</v>
      </c>
      <c r="R54" s="37">
        <f t="shared" si="9"/>
        <v>0</v>
      </c>
      <c r="S54" s="37">
        <f t="shared" si="10"/>
        <v>0</v>
      </c>
      <c r="T54" s="37">
        <f t="shared" si="11"/>
        <v>38646.904828468076</v>
      </c>
      <c r="U54" s="37">
        <f t="shared" ca="1" si="12"/>
        <v>8726.720445137953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7429420.242722041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7" priority="1" operator="lessThan">
      <formula>0</formula>
    </cfRule>
  </conditionalFormatting>
  <dataValidations count="2">
    <dataValidation type="list" allowBlank="1" showInputMessage="1" showErrorMessage="1" sqref="E2" xr:uid="{068AB6D2-9A94-C44E-8336-08B6EBC59A7C}">
      <formula1>"Qualified, Non-Qualified"</formula1>
    </dataValidation>
    <dataValidation type="list" allowBlank="1" showInputMessage="1" showErrorMessage="1" sqref="E5 H2" xr:uid="{25192F0E-7250-CF40-92A8-A77963CB284A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109F7B-EDB0-7C4B-94F9-2218136B3A6A}">
          <x14:formula1>
            <xm:f>Scenarios!A3:A100</xm:f>
          </x14:formula1>
          <xm:sqref>A14</xm:sqref>
        </x14:dataValidation>
        <x14:dataValidation type="list" allowBlank="1" showInputMessage="1" showErrorMessage="1" xr:uid="{9573F9A6-9DE1-F64E-8C73-B33F54BAE7DD}">
          <x14:formula1>
            <xm:f>Tables!$B$20:$B$36</xm:f>
          </x14:formula1>
          <xm:sqref>E3:E4</xm:sqref>
        </x14:dataValidation>
      </x14:dataValidation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6A2C8-2E8A-4C47-9271-71764AEC52D4}">
  <sheetPr codeName="Sheet64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% of Salary</v>
      </c>
      <c r="J2" s="129" t="s">
        <v>70</v>
      </c>
      <c r="K2" s="57">
        <f>Tables!B3</f>
        <v>22500</v>
      </c>
      <c r="M2" s="130" t="s">
        <v>55</v>
      </c>
      <c r="N2" s="35" t="str">
        <f>E3</f>
        <v>SIMPLE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SIMPLE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3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0.05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15500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3500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7.0000000000000007E-2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208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SIMPLE with % of Salary / % of Salary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0.12759999999999999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255199.99999999997</v>
      </c>
      <c r="L17" s="37">
        <f>J17+K17</f>
        <v>2255200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2255200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15500</v>
      </c>
      <c r="U17" s="37">
        <f ca="1">IF(AND($F$3=4,D17&lt;55),0,IF(D17&lt;50,0,IF(A17&lt;2025,$N$5*(1+$B$10)^(C17-1),IF(AND(D17&gt;59,D17&lt;64),$N$5*IF($N$3=2,1.5,1)*(1+$B$10)^(C17-1),$N$5*(1+$B$10)^(C17-1)))))</f>
        <v>3500</v>
      </c>
      <c r="V17" s="37">
        <f>IF($N$3=1,0,$N$6*(1+$B$10)^(C17-1)-W17)</f>
        <v>99994999</v>
      </c>
      <c r="W17" s="37">
        <f>MIN(R17,T17)</f>
        <v>5000</v>
      </c>
      <c r="X17" s="37">
        <f ca="1">MIN(U17,R17-W17)</f>
        <v>0</v>
      </c>
      <c r="Y17" s="37">
        <f>MIN(S17,V17)</f>
        <v>5000</v>
      </c>
      <c r="Z17" s="37">
        <f ca="1">W17+X17+Y17</f>
        <v>10000</v>
      </c>
      <c r="AA17" s="111">
        <f ca="1">Q17+Z17</f>
        <v>2265200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6.7100000000000007E-2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2265200</v>
      </c>
      <c r="K18" s="37">
        <f ca="1">J18*E18</f>
        <v>151994.92000000001</v>
      </c>
      <c r="L18" s="37">
        <f ca="1">J18+K18</f>
        <v>2417194.92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2417194.92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5100</v>
      </c>
      <c r="T18" s="37">
        <f t="shared" ref="T18:T54" si="11">$N$4*(1+$B$10)^(C18-1)</f>
        <v>15887.499999999998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3587.4999999999995</v>
      </c>
      <c r="V18" s="37">
        <f t="shared" ref="V18:V54" si="13">IF($N$3=1,0,$N$6*(1+$B$10)^(C18-1)-W18)</f>
        <v>102494898.97499999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5100</v>
      </c>
      <c r="Z18" s="37">
        <f t="shared" ref="Z18:Z54" ca="1" si="17">W18+X18+Y18</f>
        <v>10200</v>
      </c>
      <c r="AA18" s="111">
        <f t="shared" ref="AA18:AA54" ca="1" si="18">Q18+W18+X18+Y18</f>
        <v>2427394.92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2.9899999999999999E-2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2427394.92</v>
      </c>
      <c r="K19" s="37">
        <f ca="1">J19*E19</f>
        <v>72579.108108</v>
      </c>
      <c r="L19" s="37">
        <f ca="1">J19+K19</f>
        <v>2499974.0281079998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2499974.0281079998</v>
      </c>
      <c r="R19" s="37">
        <f t="shared" si="9"/>
        <v>5202</v>
      </c>
      <c r="S19" s="37">
        <f t="shared" si="10"/>
        <v>5202</v>
      </c>
      <c r="T19" s="37">
        <f t="shared" si="11"/>
        <v>16284.687499999998</v>
      </c>
      <c r="U19" s="37">
        <f t="shared" ca="1" si="12"/>
        <v>3677.1874999999995</v>
      </c>
      <c r="V19" s="37">
        <f t="shared" si="13"/>
        <v>105057296.94937499</v>
      </c>
      <c r="W19" s="37">
        <f t="shared" si="14"/>
        <v>5202</v>
      </c>
      <c r="X19" s="37">
        <f t="shared" ca="1" si="15"/>
        <v>0</v>
      </c>
      <c r="Y19" s="37">
        <f t="shared" si="16"/>
        <v>5202</v>
      </c>
      <c r="Z19" s="37">
        <f t="shared" ca="1" si="17"/>
        <v>10404</v>
      </c>
      <c r="AA19" s="111">
        <f t="shared" ca="1" si="18"/>
        <v>2510378.0281079998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0.154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2510378.0281079998</v>
      </c>
      <c r="K20" s="37">
        <f ca="1">J20*E20</f>
        <v>386598.21632863197</v>
      </c>
      <c r="L20" s="37">
        <f ca="1">J20+K20</f>
        <v>2896976.2444366319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2896976.2444366319</v>
      </c>
      <c r="R20" s="37">
        <f t="shared" si="9"/>
        <v>5306.04</v>
      </c>
      <c r="S20" s="37">
        <f t="shared" si="10"/>
        <v>5306.04</v>
      </c>
      <c r="T20" s="37">
        <f t="shared" si="11"/>
        <v>16691.804687499996</v>
      </c>
      <c r="U20" s="37">
        <f t="shared" ca="1" si="12"/>
        <v>3769.1171874999995</v>
      </c>
      <c r="V20" s="37">
        <f t="shared" si="13"/>
        <v>107683755.38310936</v>
      </c>
      <c r="W20" s="37">
        <f t="shared" si="14"/>
        <v>5306.04</v>
      </c>
      <c r="X20" s="37">
        <f t="shared" ca="1" si="15"/>
        <v>0</v>
      </c>
      <c r="Y20" s="37">
        <f t="shared" si="16"/>
        <v>5306.04</v>
      </c>
      <c r="Z20" s="37">
        <f t="shared" ca="1" si="17"/>
        <v>10612.08</v>
      </c>
      <c r="AA20" s="111">
        <f t="shared" ca="1" si="18"/>
        <v>2907588.324436632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0.11219999999999999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2907588.324436632</v>
      </c>
      <c r="K21" s="37">
        <f ca="1">J21*E21</f>
        <v>326231.41000179009</v>
      </c>
      <c r="L21" s="37">
        <f ca="1">J21+K21</f>
        <v>3233819.7344384221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3123438.4453759221</v>
      </c>
      <c r="R21" s="37">
        <f t="shared" si="9"/>
        <v>0</v>
      </c>
      <c r="S21" s="37">
        <f t="shared" si="10"/>
        <v>0</v>
      </c>
      <c r="T21" s="37">
        <f t="shared" si="11"/>
        <v>17109.099804687496</v>
      </c>
      <c r="U21" s="37">
        <f t="shared" ca="1" si="12"/>
        <v>3863.345117187499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3123438.4453759221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0.1144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3123438.4453759221</v>
      </c>
      <c r="K22" s="37">
        <f t="shared" ref="K22:K54" ca="1" si="20">J22*E22</f>
        <v>357321.35815100552</v>
      </c>
      <c r="L22" s="37">
        <f t="shared" ref="L22:L54" ca="1" si="21">J22+K22</f>
        <v>3480759.8035269277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3367618.9822378652</v>
      </c>
      <c r="R22" s="37">
        <f t="shared" si="9"/>
        <v>0</v>
      </c>
      <c r="S22" s="37">
        <f t="shared" si="10"/>
        <v>0</v>
      </c>
      <c r="T22" s="37">
        <f t="shared" si="11"/>
        <v>17536.827299804681</v>
      </c>
      <c r="U22" s="37">
        <f t="shared" ca="1" si="12"/>
        <v>3959.9287451171863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3367618.9822378652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0.14119999999999999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3367618.9822378652</v>
      </c>
      <c r="K23" s="37">
        <f t="shared" ca="1" si="20"/>
        <v>475507.80029198655</v>
      </c>
      <c r="L23" s="37">
        <f t="shared" ca="1" si="21"/>
        <v>3843126.7825298519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3727157.4407085627</v>
      </c>
      <c r="R23" s="37">
        <f t="shared" si="9"/>
        <v>0</v>
      </c>
      <c r="S23" s="37">
        <f t="shared" si="10"/>
        <v>0</v>
      </c>
      <c r="T23" s="37">
        <f t="shared" si="11"/>
        <v>17975.247982299799</v>
      </c>
      <c r="U23" s="37">
        <f t="shared" ca="1" si="12"/>
        <v>4058.9269637451157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3727157.4407085627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-6.88E-2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3727157.4407085627</v>
      </c>
      <c r="K24" s="37">
        <f t="shared" ca="1" si="20"/>
        <v>-256428.43192074911</v>
      </c>
      <c r="L24" s="37">
        <f t="shared" ca="1" si="21"/>
        <v>3470729.0087878136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3351860.4334209925</v>
      </c>
      <c r="R24" s="37">
        <f t="shared" si="9"/>
        <v>0</v>
      </c>
      <c r="S24" s="37">
        <f t="shared" si="10"/>
        <v>0</v>
      </c>
      <c r="T24" s="37">
        <f t="shared" si="11"/>
        <v>18424.629181857294</v>
      </c>
      <c r="U24" s="37">
        <f t="shared" ca="1" si="12"/>
        <v>4160.4001378387438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3351860.4334209925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1.7100000000000001E-2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3351860.4334209925</v>
      </c>
      <c r="K25" s="37">
        <f t="shared" ca="1" si="20"/>
        <v>57316.813411498973</v>
      </c>
      <c r="L25" s="37">
        <f t="shared" ca="1" si="21"/>
        <v>3409177.2468324914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3287336.9570814995</v>
      </c>
      <c r="R25" s="37">
        <f t="shared" si="9"/>
        <v>0</v>
      </c>
      <c r="S25" s="37">
        <f t="shared" si="10"/>
        <v>0</v>
      </c>
      <c r="T25" s="37">
        <f t="shared" si="11"/>
        <v>18885.244911403723</v>
      </c>
      <c r="U25" s="37">
        <f t="shared" ca="1" si="12"/>
        <v>4264.4101412847122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3287336.9570814995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8.9700000000000002E-2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3287336.9570814995</v>
      </c>
      <c r="K26" s="37">
        <f t="shared" ca="1" si="20"/>
        <v>294874.12505021051</v>
      </c>
      <c r="L26" s="37">
        <f t="shared" ca="1" si="21"/>
        <v>3582211.0821317099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3457324.7851369432</v>
      </c>
      <c r="R26" s="37">
        <f t="shared" si="9"/>
        <v>0</v>
      </c>
      <c r="S26" s="37">
        <f t="shared" si="10"/>
        <v>0</v>
      </c>
      <c r="T26" s="37">
        <f t="shared" si="11"/>
        <v>19357.376034188816</v>
      </c>
      <c r="U26" s="37">
        <f t="shared" ca="1" si="12"/>
        <v>4371.0203948168291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3457324.7851369432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0.14990000000000001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3457324.7851369432</v>
      </c>
      <c r="K27" s="37">
        <f t="shared" ca="1" si="20"/>
        <v>518252.98529202782</v>
      </c>
      <c r="L27" s="37">
        <f t="shared" ca="1" si="21"/>
        <v>3975577.7704289709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3847569.3160093352</v>
      </c>
      <c r="R27" s="37">
        <f t="shared" si="9"/>
        <v>0</v>
      </c>
      <c r="S27" s="37">
        <f t="shared" si="10"/>
        <v>0</v>
      </c>
      <c r="T27" s="37">
        <f t="shared" si="11"/>
        <v>19841.310435043535</v>
      </c>
      <c r="U27" s="37">
        <f t="shared" ca="1" si="12"/>
        <v>4480.2959046872502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3847569.3160093352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9.11E-2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3847569.3160093352</v>
      </c>
      <c r="K28" s="37">
        <f t="shared" ca="1" si="20"/>
        <v>350513.56468845042</v>
      </c>
      <c r="L28" s="37">
        <f t="shared" ca="1" si="21"/>
        <v>4198082.8806977859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4066874.2149176593</v>
      </c>
      <c r="R28" s="37">
        <f t="shared" si="9"/>
        <v>0</v>
      </c>
      <c r="S28" s="37">
        <f t="shared" si="10"/>
        <v>0</v>
      </c>
      <c r="T28" s="37">
        <f t="shared" si="11"/>
        <v>20337.343195919624</v>
      </c>
      <c r="U28" s="37">
        <f t="shared" ca="1" si="12"/>
        <v>4592.3033023044309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4066874.2149176593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0.112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4066874.2149176593</v>
      </c>
      <c r="K29" s="37">
        <f t="shared" ca="1" si="20"/>
        <v>455489.91207077785</v>
      </c>
      <c r="L29" s="37">
        <f t="shared" ca="1" si="21"/>
        <v>4522364.126988437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4387875.2445638068</v>
      </c>
      <c r="R29" s="37">
        <f t="shared" si="9"/>
        <v>0</v>
      </c>
      <c r="S29" s="37">
        <f t="shared" si="10"/>
        <v>0</v>
      </c>
      <c r="T29" s="37">
        <f t="shared" si="11"/>
        <v>20845.776775817612</v>
      </c>
      <c r="U29" s="37">
        <f t="shared" ca="1" si="12"/>
        <v>4707.1108848620415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4387875.2445638068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4.3499999999999997E-2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4387875.2445638068</v>
      </c>
      <c r="K30" s="37">
        <f t="shared" ca="1" si="20"/>
        <v>190872.57313852559</v>
      </c>
      <c r="L30" s="37">
        <f t="shared" ca="1" si="21"/>
        <v>4578747.8177023325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4440896.7132170871</v>
      </c>
      <c r="R30" s="37">
        <f t="shared" si="9"/>
        <v>0</v>
      </c>
      <c r="S30" s="37">
        <f t="shared" si="10"/>
        <v>0</v>
      </c>
      <c r="T30" s="37">
        <f t="shared" si="11"/>
        <v>21366.92119521305</v>
      </c>
      <c r="U30" s="37">
        <f t="shared" ca="1" si="12"/>
        <v>4824.7886569835919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4440896.7132170871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7.8899999999999998E-2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4440896.7132170871</v>
      </c>
      <c r="K31" s="37">
        <f t="shared" ca="1" si="20"/>
        <v>350386.75067282817</v>
      </c>
      <c r="L31" s="37">
        <f t="shared" ca="1" si="21"/>
        <v>4791283.4638899155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180524.25663484092</v>
      </c>
      <c r="O31" s="37">
        <f t="shared" si="6"/>
        <v>141297.3820973766</v>
      </c>
      <c r="P31" s="37">
        <f t="shared" ca="1" si="7"/>
        <v>180524.25663484092</v>
      </c>
      <c r="Q31" s="37">
        <f t="shared" ca="1" si="8"/>
        <v>4610759.2072550748</v>
      </c>
      <c r="R31" s="37">
        <f t="shared" si="9"/>
        <v>0</v>
      </c>
      <c r="S31" s="37">
        <f t="shared" si="10"/>
        <v>0</v>
      </c>
      <c r="T31" s="37">
        <f t="shared" si="11"/>
        <v>21901.094225093373</v>
      </c>
      <c r="U31" s="37">
        <f t="shared" ca="1" si="12"/>
        <v>4945.4083734081814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4610759.2072550748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3.7999999999999999E-2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4610759.2072550748</v>
      </c>
      <c r="K32" s="37">
        <f t="shared" ca="1" si="20"/>
        <v>175208.84987569283</v>
      </c>
      <c r="L32" s="37">
        <f t="shared" ca="1" si="21"/>
        <v>4785968.057130768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194546.80199388502</v>
      </c>
      <c r="O32" s="37">
        <f t="shared" si="6"/>
        <v>144829.81664981105</v>
      </c>
      <c r="P32" s="37">
        <f t="shared" ca="1" si="7"/>
        <v>194546.80199388502</v>
      </c>
      <c r="Q32" s="37">
        <f t="shared" ca="1" si="8"/>
        <v>4591421.2551368829</v>
      </c>
      <c r="R32" s="37">
        <f t="shared" si="9"/>
        <v>0</v>
      </c>
      <c r="S32" s="37">
        <f t="shared" si="10"/>
        <v>0</v>
      </c>
      <c r="T32" s="37">
        <f t="shared" si="11"/>
        <v>22448.621580720712</v>
      </c>
      <c r="U32" s="37">
        <f t="shared" ca="1" si="12"/>
        <v>5069.0435827433867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4591421.2551368829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0.2306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4591421.2551368829</v>
      </c>
      <c r="K33" s="37">
        <f t="shared" ca="1" si="20"/>
        <v>1058781.7414345653</v>
      </c>
      <c r="L33" s="37">
        <f t="shared" ca="1" si="21"/>
        <v>5650202.9965714477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200498.74476580275</v>
      </c>
      <c r="O33" s="37">
        <f t="shared" si="6"/>
        <v>148450.5620660563</v>
      </c>
      <c r="P33" s="37">
        <f t="shared" ca="1" si="7"/>
        <v>200498.74476580275</v>
      </c>
      <c r="Q33" s="37">
        <f t="shared" ca="1" si="8"/>
        <v>5449704.2518056445</v>
      </c>
      <c r="R33" s="37">
        <f t="shared" si="9"/>
        <v>0</v>
      </c>
      <c r="S33" s="37">
        <f t="shared" si="10"/>
        <v>0</v>
      </c>
      <c r="T33" s="37">
        <f t="shared" si="11"/>
        <v>23009.837120238728</v>
      </c>
      <c r="U33" s="37">
        <f t="shared" ca="1" si="12"/>
        <v>5195.7696723119707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5449704.2518056445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-9.4500000000000001E-2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5449704.2518056445</v>
      </c>
      <c r="K34" s="37">
        <f t="shared" ca="1" si="20"/>
        <v>-514997.05179563339</v>
      </c>
      <c r="L34" s="37">
        <f t="shared" ca="1" si="21"/>
        <v>4934707.200010011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247713.82962752928</v>
      </c>
      <c r="O34" s="37">
        <f t="shared" si="6"/>
        <v>152161.82611770771</v>
      </c>
      <c r="P34" s="37">
        <f t="shared" ca="1" si="7"/>
        <v>247713.82962752928</v>
      </c>
      <c r="Q34" s="37">
        <f t="shared" ca="1" si="8"/>
        <v>4686993.3703824813</v>
      </c>
      <c r="R34" s="37">
        <f t="shared" si="9"/>
        <v>0</v>
      </c>
      <c r="S34" s="37">
        <f t="shared" si="10"/>
        <v>0</v>
      </c>
      <c r="T34" s="37">
        <f t="shared" si="11"/>
        <v>23585.083048244695</v>
      </c>
      <c r="U34" s="37">
        <f t="shared" ca="1" si="12"/>
        <v>5325.6639141197693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4686993.3703824813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0.18590000000000001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4686993.3703824813</v>
      </c>
      <c r="K35" s="37">
        <f t="shared" ca="1" si="20"/>
        <v>871312.06755410333</v>
      </c>
      <c r="L35" s="37">
        <f t="shared" ca="1" si="21"/>
        <v>5558305.4379365845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222132.38722191853</v>
      </c>
      <c r="O35" s="37">
        <f t="shared" si="6"/>
        <v>155965.87177065041</v>
      </c>
      <c r="P35" s="37">
        <f t="shared" ca="1" si="7"/>
        <v>222132.38722191853</v>
      </c>
      <c r="Q35" s="37">
        <f t="shared" ca="1" si="8"/>
        <v>5336173.050714666</v>
      </c>
      <c r="R35" s="37">
        <f t="shared" si="9"/>
        <v>0</v>
      </c>
      <c r="S35" s="37">
        <f t="shared" si="10"/>
        <v>0</v>
      </c>
      <c r="T35" s="37">
        <f t="shared" si="11"/>
        <v>24174.710124450812</v>
      </c>
      <c r="U35" s="37">
        <f t="shared" ca="1" si="12"/>
        <v>5458.8055119727642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5336173.050714666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6.4199999999999993E-2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5336173.050714666</v>
      </c>
      <c r="K36" s="37">
        <f t="shared" ca="1" si="20"/>
        <v>342582.3098558815</v>
      </c>
      <c r="L36" s="37">
        <f t="shared" ca="1" si="21"/>
        <v>5678755.3605705472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264166.98270864686</v>
      </c>
      <c r="O36" s="37">
        <f t="shared" si="6"/>
        <v>159865.01856491665</v>
      </c>
      <c r="P36" s="37">
        <f t="shared" ca="1" si="7"/>
        <v>264166.98270864686</v>
      </c>
      <c r="Q36" s="37">
        <f t="shared" ca="1" si="8"/>
        <v>5414588.3778619003</v>
      </c>
      <c r="R36" s="37">
        <f t="shared" si="9"/>
        <v>0</v>
      </c>
      <c r="S36" s="37">
        <f t="shared" si="10"/>
        <v>0</v>
      </c>
      <c r="T36" s="37">
        <f t="shared" si="11"/>
        <v>24779.077877562082</v>
      </c>
      <c r="U36" s="37">
        <f t="shared" ca="1" si="12"/>
        <v>5595.2756497720829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5414588.3778619003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0.12659999999999999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5414588.3778619003</v>
      </c>
      <c r="K37" s="37">
        <f t="shared" ca="1" si="20"/>
        <v>685486.88863731653</v>
      </c>
      <c r="L37" s="37">
        <f t="shared" ca="1" si="21"/>
        <v>6100075.2664992167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279102.49370422168</v>
      </c>
      <c r="O37" s="37">
        <f t="shared" si="6"/>
        <v>163861.64402903954</v>
      </c>
      <c r="P37" s="37">
        <f t="shared" ca="1" si="7"/>
        <v>279102.49370422168</v>
      </c>
      <c r="Q37" s="37">
        <f t="shared" ca="1" si="8"/>
        <v>5820972.7727949955</v>
      </c>
      <c r="R37" s="37">
        <f t="shared" si="9"/>
        <v>0</v>
      </c>
      <c r="S37" s="37">
        <f t="shared" si="10"/>
        <v>0</v>
      </c>
      <c r="T37" s="37">
        <f t="shared" si="11"/>
        <v>25398.55482450113</v>
      </c>
      <c r="U37" s="37">
        <f t="shared" ca="1" si="12"/>
        <v>5735.1575410163841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5820972.7727949955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9.4799999999999995E-2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5820972.7727949955</v>
      </c>
      <c r="K38" s="37">
        <f t="shared" ca="1" si="20"/>
        <v>551828.21886096557</v>
      </c>
      <c r="L38" s="37">
        <f t="shared" ca="1" si="21"/>
        <v>6372800.9916559607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314647.17690783757</v>
      </c>
      <c r="O38" s="37">
        <f t="shared" si="6"/>
        <v>167958.18512976554</v>
      </c>
      <c r="P38" s="37">
        <f t="shared" ca="1" si="7"/>
        <v>314647.17690783757</v>
      </c>
      <c r="Q38" s="37">
        <f t="shared" ca="1" si="8"/>
        <v>6058153.8147481233</v>
      </c>
      <c r="R38" s="37">
        <f t="shared" si="9"/>
        <v>0</v>
      </c>
      <c r="S38" s="37">
        <f t="shared" si="10"/>
        <v>0</v>
      </c>
      <c r="T38" s="37">
        <f t="shared" si="11"/>
        <v>26033.518695113657</v>
      </c>
      <c r="U38" s="37">
        <f t="shared" ca="1" si="12"/>
        <v>5878.5364795417936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6058153.8147481233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7.4700000000000003E-2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6058153.8147481233</v>
      </c>
      <c r="K39" s="37">
        <f t="shared" ca="1" si="20"/>
        <v>452544.08996168483</v>
      </c>
      <c r="L39" s="37">
        <f t="shared" ca="1" si="21"/>
        <v>6510697.9047098085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342268.57710441377</v>
      </c>
      <c r="O39" s="37">
        <f t="shared" si="6"/>
        <v>172157.13975800967</v>
      </c>
      <c r="P39" s="37">
        <f t="shared" ca="1" si="7"/>
        <v>342268.57710441377</v>
      </c>
      <c r="Q39" s="37">
        <f t="shared" ca="1" si="8"/>
        <v>6168429.3276053946</v>
      </c>
      <c r="R39" s="37">
        <f t="shared" si="9"/>
        <v>0</v>
      </c>
      <c r="S39" s="37">
        <f t="shared" si="10"/>
        <v>0</v>
      </c>
      <c r="T39" s="37">
        <f t="shared" si="11"/>
        <v>26684.356662491497</v>
      </c>
      <c r="U39" s="37">
        <f t="shared" ca="1" si="12"/>
        <v>6025.4998915303377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6168429.3276053946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0.1038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6168429.3276053946</v>
      </c>
      <c r="K40" s="37">
        <f t="shared" ca="1" si="20"/>
        <v>640282.96420544002</v>
      </c>
      <c r="L40" s="37">
        <f t="shared" ca="1" si="21"/>
        <v>6808712.2918108348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367168.41235746397</v>
      </c>
      <c r="O40" s="37">
        <f t="shared" si="6"/>
        <v>176461.06825195992</v>
      </c>
      <c r="P40" s="37">
        <f t="shared" ca="1" si="7"/>
        <v>367168.41235746397</v>
      </c>
      <c r="Q40" s="37">
        <f t="shared" ca="1" si="8"/>
        <v>6441543.8794533703</v>
      </c>
      <c r="R40" s="37">
        <f t="shared" si="9"/>
        <v>0</v>
      </c>
      <c r="S40" s="37">
        <f t="shared" si="10"/>
        <v>0</v>
      </c>
      <c r="T40" s="37">
        <f t="shared" si="11"/>
        <v>27351.465579053787</v>
      </c>
      <c r="U40" s="37">
        <f t="shared" ca="1" si="12"/>
        <v>6176.1373888185972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6441543.8794533703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9.0999999999999998E-2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6441543.8794533703</v>
      </c>
      <c r="K41" s="37">
        <f t="shared" ca="1" si="20"/>
        <v>586180.49303025671</v>
      </c>
      <c r="L41" s="37">
        <f t="shared" ca="1" si="21"/>
        <v>7027724.3724836269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402596.49246583565</v>
      </c>
      <c r="O41" s="37">
        <f t="shared" si="6"/>
        <v>180872.59495825888</v>
      </c>
      <c r="P41" s="37">
        <f t="shared" ca="1" si="7"/>
        <v>402596.49246583565</v>
      </c>
      <c r="Q41" s="37">
        <f t="shared" ca="1" si="8"/>
        <v>6625127.8800177909</v>
      </c>
      <c r="R41" s="37">
        <f t="shared" si="9"/>
        <v>0</v>
      </c>
      <c r="S41" s="37">
        <f t="shared" si="10"/>
        <v>0</v>
      </c>
      <c r="T41" s="37">
        <f t="shared" si="11"/>
        <v>28035.252218530128</v>
      </c>
      <c r="U41" s="37">
        <f t="shared" ca="1" si="12"/>
        <v>6330.5408235390614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6625127.8800177909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-4.9000000000000002E-2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6625127.8800177909</v>
      </c>
      <c r="K42" s="37">
        <f t="shared" ca="1" si="20"/>
        <v>-324631.26612087176</v>
      </c>
      <c r="L42" s="37">
        <f t="shared" ca="1" si="21"/>
        <v>6300496.6138969194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435863.67631695996</v>
      </c>
      <c r="O42" s="37">
        <f t="shared" si="6"/>
        <v>185394.40983221534</v>
      </c>
      <c r="P42" s="37">
        <f t="shared" ca="1" si="7"/>
        <v>435863.67631695996</v>
      </c>
      <c r="Q42" s="37">
        <f t="shared" ca="1" si="8"/>
        <v>5864632.9375799596</v>
      </c>
      <c r="R42" s="37">
        <f t="shared" si="9"/>
        <v>0</v>
      </c>
      <c r="S42" s="37">
        <f t="shared" si="10"/>
        <v>0</v>
      </c>
      <c r="T42" s="37">
        <f t="shared" si="11"/>
        <v>28736.133523993376</v>
      </c>
      <c r="U42" s="37">
        <f t="shared" ca="1" si="12"/>
        <v>6488.8043441275368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5864632.9375799596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0.112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5864632.9375799596</v>
      </c>
      <c r="K43" s="37">
        <f t="shared" ca="1" si="20"/>
        <v>656838.88900895545</v>
      </c>
      <c r="L43" s="37">
        <f t="shared" ca="1" si="21"/>
        <v>6521471.8265889147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407266.17622083053</v>
      </c>
      <c r="O43" s="37">
        <f t="shared" si="6"/>
        <v>190029.27007802069</v>
      </c>
      <c r="P43" s="37">
        <f t="shared" ca="1" si="7"/>
        <v>407266.17622083053</v>
      </c>
      <c r="Q43" s="37">
        <f t="shared" ca="1" si="8"/>
        <v>6114205.6503680842</v>
      </c>
      <c r="R43" s="37">
        <f t="shared" si="9"/>
        <v>0</v>
      </c>
      <c r="S43" s="37">
        <f t="shared" si="10"/>
        <v>0</v>
      </c>
      <c r="T43" s="37">
        <f t="shared" si="11"/>
        <v>29454.536862093209</v>
      </c>
      <c r="U43" s="37">
        <f t="shared" ca="1" si="12"/>
        <v>6651.024452730725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6114205.6503680842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7.5800000000000006E-2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6114205.6503680842</v>
      </c>
      <c r="K44" s="37">
        <f t="shared" ca="1" si="20"/>
        <v>463456.78829790081</v>
      </c>
      <c r="L44" s="37">
        <f t="shared" ca="1" si="21"/>
        <v>6577662.4386659851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446292.38323854632</v>
      </c>
      <c r="O44" s="37">
        <f t="shared" si="6"/>
        <v>194780.00182997121</v>
      </c>
      <c r="P44" s="37">
        <f t="shared" ca="1" si="7"/>
        <v>446292.38323854632</v>
      </c>
      <c r="Q44" s="37">
        <f t="shared" ca="1" si="8"/>
        <v>6131370.0554274386</v>
      </c>
      <c r="R44" s="37">
        <f t="shared" si="9"/>
        <v>0</v>
      </c>
      <c r="S44" s="37">
        <f t="shared" si="10"/>
        <v>0</v>
      </c>
      <c r="T44" s="37">
        <f t="shared" si="11"/>
        <v>30190.90028364554</v>
      </c>
      <c r="U44" s="37">
        <f t="shared" ca="1" si="12"/>
        <v>6817.3000640489927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6131370.0554274386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0.11070000000000001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6131370.0554274386</v>
      </c>
      <c r="K45" s="37">
        <f t="shared" ca="1" si="20"/>
        <v>678742.66513581749</v>
      </c>
      <c r="L45" s="37">
        <f t="shared" ca="1" si="21"/>
        <v>6810112.7205632562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475300.00429670064</v>
      </c>
      <c r="O45" s="37">
        <f t="shared" si="6"/>
        <v>199649.50187572048</v>
      </c>
      <c r="P45" s="37">
        <f t="shared" ca="1" si="7"/>
        <v>475300.00429670064</v>
      </c>
      <c r="Q45" s="37">
        <f t="shared" ca="1" si="8"/>
        <v>6334812.7162665557</v>
      </c>
      <c r="R45" s="37">
        <f t="shared" si="9"/>
        <v>0</v>
      </c>
      <c r="S45" s="37">
        <f t="shared" si="10"/>
        <v>0</v>
      </c>
      <c r="T45" s="37">
        <f t="shared" si="11"/>
        <v>30945.672790736673</v>
      </c>
      <c r="U45" s="37">
        <f t="shared" ca="1" si="12"/>
        <v>6987.7325656502171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6334812.7162665557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5.2699999999999997E-2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6334812.7162665557</v>
      </c>
      <c r="K46" s="37">
        <f t="shared" ca="1" si="20"/>
        <v>333844.63014724746</v>
      </c>
      <c r="L46" s="37">
        <f t="shared" ca="1" si="21"/>
        <v>6668657.3464138033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519246.94395627506</v>
      </c>
      <c r="O46" s="37">
        <f t="shared" si="6"/>
        <v>204640.73942261352</v>
      </c>
      <c r="P46" s="37">
        <f t="shared" ca="1" si="7"/>
        <v>519246.94395627506</v>
      </c>
      <c r="Q46" s="37">
        <f t="shared" ca="1" si="8"/>
        <v>6149410.4024575278</v>
      </c>
      <c r="R46" s="37">
        <f t="shared" si="9"/>
        <v>0</v>
      </c>
      <c r="S46" s="37">
        <f t="shared" si="10"/>
        <v>0</v>
      </c>
      <c r="T46" s="37">
        <f t="shared" si="11"/>
        <v>31719.314610505095</v>
      </c>
      <c r="U46" s="37">
        <f t="shared" ca="1" si="12"/>
        <v>7162.4258797914727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6149410.4024575278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0.12870000000000001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6149410.4024575278</v>
      </c>
      <c r="K47" s="37">
        <f t="shared" ca="1" si="20"/>
        <v>791429.11879628384</v>
      </c>
      <c r="L47" s="37">
        <f t="shared" ca="1" si="21"/>
        <v>6940839.5212538112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6940839.5212538112</v>
      </c>
      <c r="R47" s="37">
        <f t="shared" si="9"/>
        <v>0</v>
      </c>
      <c r="S47" s="37">
        <f t="shared" si="10"/>
        <v>0</v>
      </c>
      <c r="T47" s="37">
        <f t="shared" si="11"/>
        <v>32512.297475767715</v>
      </c>
      <c r="U47" s="37">
        <f t="shared" ca="1" si="12"/>
        <v>7341.4865267862579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6940839.5212538112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4.7100000000000003E-2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6940839.5212538112</v>
      </c>
      <c r="K48" s="37">
        <f t="shared" ca="1" si="20"/>
        <v>326913.54145105451</v>
      </c>
      <c r="L48" s="37">
        <f t="shared" ca="1" si="21"/>
        <v>7267753.0627048658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7267753.0627048658</v>
      </c>
      <c r="R48" s="37">
        <f t="shared" si="9"/>
        <v>0</v>
      </c>
      <c r="S48" s="37">
        <f t="shared" si="10"/>
        <v>0</v>
      </c>
      <c r="T48" s="37">
        <f t="shared" si="11"/>
        <v>33325.104912661918</v>
      </c>
      <c r="U48" s="37">
        <f t="shared" ca="1" si="12"/>
        <v>7525.0236899559168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7267753.0627048658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6.3E-2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7267753.0627048658</v>
      </c>
      <c r="K49" s="37">
        <f t="shared" ca="1" si="20"/>
        <v>457868.44295040658</v>
      </c>
      <c r="L49" s="37">
        <f t="shared" ca="1" si="21"/>
        <v>7725621.5056552719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7725621.5056552719</v>
      </c>
      <c r="R49" s="37">
        <f t="shared" si="9"/>
        <v>0</v>
      </c>
      <c r="S49" s="37">
        <f t="shared" si="10"/>
        <v>0</v>
      </c>
      <c r="T49" s="37">
        <f t="shared" si="11"/>
        <v>34158.232535478455</v>
      </c>
      <c r="U49" s="37">
        <f t="shared" ca="1" si="12"/>
        <v>7713.1492822048131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7725621.5056552719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0.154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7725621.5056552719</v>
      </c>
      <c r="K50" s="37">
        <f t="shared" ca="1" si="20"/>
        <v>1189745.7118709118</v>
      </c>
      <c r="L50" s="37">
        <f t="shared" ca="1" si="21"/>
        <v>8915367.2175261844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8915367.2175261844</v>
      </c>
      <c r="R50" s="37">
        <f t="shared" si="9"/>
        <v>0</v>
      </c>
      <c r="S50" s="37">
        <f t="shared" si="10"/>
        <v>0</v>
      </c>
      <c r="T50" s="37">
        <f t="shared" si="11"/>
        <v>35012.188348865413</v>
      </c>
      <c r="U50" s="37">
        <f t="shared" ca="1" si="12"/>
        <v>7905.9780142599329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8915367.2175261844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0.1225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8915367.2175261844</v>
      </c>
      <c r="K51" s="37">
        <f t="shared" ca="1" si="20"/>
        <v>1092132.4841469575</v>
      </c>
      <c r="L51" s="37">
        <f t="shared" ca="1" si="21"/>
        <v>10007499.701673143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10007499.701673143</v>
      </c>
      <c r="R51" s="37">
        <f t="shared" si="9"/>
        <v>0</v>
      </c>
      <c r="S51" s="37">
        <f t="shared" si="10"/>
        <v>0</v>
      </c>
      <c r="T51" s="37">
        <f t="shared" si="11"/>
        <v>35887.493057587053</v>
      </c>
      <c r="U51" s="37">
        <f t="shared" ca="1" si="12"/>
        <v>8103.6274646164311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10007499.701673143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-6.5299999999999997E-2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10007499.701673143</v>
      </c>
      <c r="K52" s="37">
        <f t="shared" ca="1" si="20"/>
        <v>-653489.73051925621</v>
      </c>
      <c r="L52" s="37">
        <f t="shared" ca="1" si="21"/>
        <v>9354009.971153887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9354009.971153887</v>
      </c>
      <c r="R52" s="37">
        <f t="shared" si="9"/>
        <v>0</v>
      </c>
      <c r="S52" s="37">
        <f t="shared" si="10"/>
        <v>0</v>
      </c>
      <c r="T52" s="37">
        <f t="shared" si="11"/>
        <v>36784.680384026724</v>
      </c>
      <c r="U52" s="37">
        <f t="shared" ca="1" si="12"/>
        <v>8306.2181512318402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9354009.971153887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-9.9199999999999997E-2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9354009.971153887</v>
      </c>
      <c r="K53" s="37">
        <f t="shared" ca="1" si="20"/>
        <v>-927917.78913846554</v>
      </c>
      <c r="L53" s="37">
        <f t="shared" ca="1" si="21"/>
        <v>8426092.1820154209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8426092.1820154209</v>
      </c>
      <c r="R53" s="37">
        <f t="shared" si="9"/>
        <v>0</v>
      </c>
      <c r="S53" s="37">
        <f t="shared" si="10"/>
        <v>0</v>
      </c>
      <c r="T53" s="37">
        <f t="shared" si="11"/>
        <v>37704.297393627392</v>
      </c>
      <c r="U53" s="37">
        <f t="shared" ca="1" si="12"/>
        <v>8513.8736050126372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8426092.1820154209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-0.1888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8426092.1820154209</v>
      </c>
      <c r="K54" s="37">
        <f t="shared" ca="1" si="20"/>
        <v>-1590846.2039645114</v>
      </c>
      <c r="L54" s="37">
        <f t="shared" ca="1" si="21"/>
        <v>6835245.9780509099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6835245.9780509099</v>
      </c>
      <c r="R54" s="37">
        <f t="shared" si="9"/>
        <v>0</v>
      </c>
      <c r="S54" s="37">
        <f t="shared" si="10"/>
        <v>0</v>
      </c>
      <c r="T54" s="37">
        <f t="shared" si="11"/>
        <v>38646.904828468076</v>
      </c>
      <c r="U54" s="37">
        <f t="shared" ca="1" si="12"/>
        <v>8726.720445137953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6835245.9780509099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6" priority="1" operator="lessThan">
      <formula>0</formula>
    </cfRule>
  </conditionalFormatting>
  <dataValidations count="2">
    <dataValidation type="list" allowBlank="1" showInputMessage="1" showErrorMessage="1" sqref="E2" xr:uid="{4A90DB1E-0A7D-8A47-9132-72D95D53888D}">
      <formula1>"Qualified, Non-Qualified"</formula1>
    </dataValidation>
    <dataValidation type="list" allowBlank="1" showInputMessage="1" showErrorMessage="1" sqref="E5 H2" xr:uid="{FD61BBDD-1329-D149-B68B-937D0C28A207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F933C78-526D-5D42-AD1E-B782F8CBC02A}">
          <x14:formula1>
            <xm:f>Scenarios!A3:A100</xm:f>
          </x14:formula1>
          <xm:sqref>A14</xm:sqref>
        </x14:dataValidation>
        <x14:dataValidation type="list" allowBlank="1" showInputMessage="1" showErrorMessage="1" xr:uid="{A30B9082-732C-6F4A-B3DD-0955C1224C28}">
          <x14:formula1>
            <xm:f>Tables!$B$20:$B$36</xm:f>
          </x14:formula1>
          <xm:sqref>E3:E4</xm:sqref>
        </x14:dataValidation>
      </x14:dataValidation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B522E-E2D5-B74A-AF9F-AA68E7270A8E}">
  <sheetPr codeName="Sheet65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Match</v>
      </c>
      <c r="J2" s="129" t="s">
        <v>70</v>
      </c>
      <c r="K2" s="57">
        <f>Tables!B3</f>
        <v>22500</v>
      </c>
      <c r="M2" s="130" t="s">
        <v>55</v>
      </c>
      <c r="N2" s="35" t="str">
        <f>E3</f>
        <v>SIMPLE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SIMPLE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3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3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15500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0.5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3500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7.0000000000000007E-2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0.08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99999999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209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SIMPLE with % of Salary / Match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0.12759999999999999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255199.99999999997</v>
      </c>
      <c r="L17" s="37">
        <f>J17+K17</f>
        <v>2255200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2255200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2500</v>
      </c>
      <c r="T17" s="37">
        <f>$N$4*(1+$B$10)^(C17-1)</f>
        <v>15500</v>
      </c>
      <c r="U17" s="37">
        <f ca="1">IF(AND($F$3=4,D17&lt;55),0,IF(D17&lt;50,0,IF(A17&lt;2025,$N$5*(1+$B$10)^(C17-1),IF(AND(D17&gt;59,D17&lt;64),$N$5*IF($N$3=2,1.5,1)*(1+$B$10)^(C17-1),$N$5*(1+$B$10)^(C17-1)))))</f>
        <v>3500</v>
      </c>
      <c r="V17" s="37">
        <f>IF($N$3=1,0,$N$6*(1+$B$10)^(C17-1)-W17)</f>
        <v>99994999</v>
      </c>
      <c r="W17" s="37">
        <f>MIN(R17,T17)</f>
        <v>5000</v>
      </c>
      <c r="X17" s="37">
        <f ca="1">MIN(U17,R17-W17)</f>
        <v>0</v>
      </c>
      <c r="Y17" s="37">
        <f>MIN(S17,V17)</f>
        <v>2500</v>
      </c>
      <c r="Z17" s="37">
        <f ca="1">W17+X17+Y17</f>
        <v>7500</v>
      </c>
      <c r="AA17" s="111">
        <f ca="1">Q17+Z17</f>
        <v>2262700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6.7100000000000007E-2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2262700</v>
      </c>
      <c r="K18" s="37">
        <f ca="1">J18*E18</f>
        <v>151827.17000000001</v>
      </c>
      <c r="L18" s="37">
        <f ca="1">J18+K18</f>
        <v>2414527.17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2414527.17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2550</v>
      </c>
      <c r="T18" s="37">
        <f t="shared" ref="T18:T54" si="11">$N$4*(1+$B$10)^(C18-1)</f>
        <v>15887.499999999998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3587.4999999999995</v>
      </c>
      <c r="V18" s="37">
        <f t="shared" ref="V18:V54" si="13">IF($N$3=1,0,$N$6*(1+$B$10)^(C18-1)-W18)</f>
        <v>102494898.97499999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2550</v>
      </c>
      <c r="Z18" s="37">
        <f t="shared" ref="Z18:Z54" ca="1" si="17">W18+X18+Y18</f>
        <v>7650</v>
      </c>
      <c r="AA18" s="111">
        <f t="shared" ref="AA18:AA54" ca="1" si="18">Q18+W18+X18+Y18</f>
        <v>2422177.17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2.9899999999999999E-2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2422177.17</v>
      </c>
      <c r="K19" s="37">
        <f ca="1">J19*E19</f>
        <v>72423.097383</v>
      </c>
      <c r="L19" s="37">
        <f ca="1">J19+K19</f>
        <v>2494600.2673829999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2494600.2673829999</v>
      </c>
      <c r="R19" s="37">
        <f t="shared" si="9"/>
        <v>5202</v>
      </c>
      <c r="S19" s="37">
        <f t="shared" si="10"/>
        <v>2601</v>
      </c>
      <c r="T19" s="37">
        <f t="shared" si="11"/>
        <v>16284.687499999998</v>
      </c>
      <c r="U19" s="37">
        <f t="shared" ca="1" si="12"/>
        <v>3677.1874999999995</v>
      </c>
      <c r="V19" s="37">
        <f t="shared" si="13"/>
        <v>105057296.94937499</v>
      </c>
      <c r="W19" s="37">
        <f t="shared" si="14"/>
        <v>5202</v>
      </c>
      <c r="X19" s="37">
        <f t="shared" ca="1" si="15"/>
        <v>0</v>
      </c>
      <c r="Y19" s="37">
        <f t="shared" si="16"/>
        <v>2601</v>
      </c>
      <c r="Z19" s="37">
        <f t="shared" ca="1" si="17"/>
        <v>7803</v>
      </c>
      <c r="AA19" s="111">
        <f t="shared" ca="1" si="18"/>
        <v>2502403.2673829999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0.154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2502403.2673829999</v>
      </c>
      <c r="K20" s="37">
        <f ca="1">J20*E20</f>
        <v>385370.10317698197</v>
      </c>
      <c r="L20" s="37">
        <f ca="1">J20+K20</f>
        <v>2887773.370559982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2887773.370559982</v>
      </c>
      <c r="R20" s="37">
        <f t="shared" si="9"/>
        <v>5306.04</v>
      </c>
      <c r="S20" s="37">
        <f t="shared" si="10"/>
        <v>2653.02</v>
      </c>
      <c r="T20" s="37">
        <f t="shared" si="11"/>
        <v>16691.804687499996</v>
      </c>
      <c r="U20" s="37">
        <f t="shared" ca="1" si="12"/>
        <v>3769.1171874999995</v>
      </c>
      <c r="V20" s="37">
        <f t="shared" si="13"/>
        <v>107683755.38310936</v>
      </c>
      <c r="W20" s="37">
        <f t="shared" si="14"/>
        <v>5306.04</v>
      </c>
      <c r="X20" s="37">
        <f t="shared" ca="1" si="15"/>
        <v>0</v>
      </c>
      <c r="Y20" s="37">
        <f t="shared" si="16"/>
        <v>2653.02</v>
      </c>
      <c r="Z20" s="37">
        <f t="shared" ca="1" si="17"/>
        <v>7959.0599999999995</v>
      </c>
      <c r="AA20" s="111">
        <f t="shared" ca="1" si="18"/>
        <v>2895732.4305599821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0.11219999999999999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2895732.4305599821</v>
      </c>
      <c r="K21" s="37">
        <f ca="1">J21*E21</f>
        <v>324901.17870882998</v>
      </c>
      <c r="L21" s="37">
        <f ca="1">J21+K21</f>
        <v>3220633.609268812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3110252.320206312</v>
      </c>
      <c r="R21" s="37">
        <f t="shared" si="9"/>
        <v>0</v>
      </c>
      <c r="S21" s="37">
        <f t="shared" si="10"/>
        <v>0</v>
      </c>
      <c r="T21" s="37">
        <f t="shared" si="11"/>
        <v>17109.099804687496</v>
      </c>
      <c r="U21" s="37">
        <f t="shared" ca="1" si="12"/>
        <v>3863.345117187499</v>
      </c>
      <c r="V21" s="37">
        <f t="shared" si="13"/>
        <v>110381287.95868708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3110252.320206312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0.1144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3110252.320206312</v>
      </c>
      <c r="K22" s="37">
        <f t="shared" ref="K22:K54" ca="1" si="20">J22*E22</f>
        <v>355812.86543160211</v>
      </c>
      <c r="L22" s="37">
        <f t="shared" ref="L22:L54" ca="1" si="21">J22+K22</f>
        <v>3466065.1856379141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3352924.3643488516</v>
      </c>
      <c r="R22" s="37">
        <f t="shared" si="9"/>
        <v>0</v>
      </c>
      <c r="S22" s="37">
        <f t="shared" si="10"/>
        <v>0</v>
      </c>
      <c r="T22" s="37">
        <f t="shared" si="11"/>
        <v>17536.827299804681</v>
      </c>
      <c r="U22" s="37">
        <f t="shared" ca="1" si="12"/>
        <v>3959.9287451171863</v>
      </c>
      <c r="V22" s="37">
        <f t="shared" si="13"/>
        <v>113140820.15765426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3352924.3643488516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0.14119999999999999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3352924.3643488516</v>
      </c>
      <c r="K23" s="37">
        <f t="shared" ca="1" si="20"/>
        <v>473432.92024605779</v>
      </c>
      <c r="L23" s="37">
        <f t="shared" ca="1" si="21"/>
        <v>3826357.2845949093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3710387.9427736201</v>
      </c>
      <c r="R23" s="37">
        <f t="shared" si="9"/>
        <v>0</v>
      </c>
      <c r="S23" s="37">
        <f t="shared" si="10"/>
        <v>0</v>
      </c>
      <c r="T23" s="37">
        <f t="shared" si="11"/>
        <v>17975.247982299799</v>
      </c>
      <c r="U23" s="37">
        <f t="shared" ca="1" si="12"/>
        <v>4058.9269637451157</v>
      </c>
      <c r="V23" s="37">
        <f t="shared" si="13"/>
        <v>115969340.6615956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3710387.9427736201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-6.88E-2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3710387.9427736201</v>
      </c>
      <c r="K24" s="37">
        <f t="shared" ca="1" si="20"/>
        <v>-255274.69046282506</v>
      </c>
      <c r="L24" s="37">
        <f t="shared" ca="1" si="21"/>
        <v>3455113.2523107952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3336244.6769439741</v>
      </c>
      <c r="R24" s="37">
        <f t="shared" si="9"/>
        <v>0</v>
      </c>
      <c r="S24" s="37">
        <f t="shared" si="10"/>
        <v>0</v>
      </c>
      <c r="T24" s="37">
        <f t="shared" si="11"/>
        <v>18424.629181857294</v>
      </c>
      <c r="U24" s="37">
        <f t="shared" ca="1" si="12"/>
        <v>4160.4001378387438</v>
      </c>
      <c r="V24" s="37">
        <f t="shared" si="13"/>
        <v>118868574.1781355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3336244.6769439741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1.7100000000000001E-2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3336244.6769439741</v>
      </c>
      <c r="K25" s="37">
        <f t="shared" ca="1" si="20"/>
        <v>57049.783975741957</v>
      </c>
      <c r="L25" s="37">
        <f t="shared" ca="1" si="21"/>
        <v>3393294.4609197159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3271454.1711687241</v>
      </c>
      <c r="R25" s="37">
        <f t="shared" si="9"/>
        <v>0</v>
      </c>
      <c r="S25" s="37">
        <f t="shared" si="10"/>
        <v>0</v>
      </c>
      <c r="T25" s="37">
        <f t="shared" si="11"/>
        <v>18885.244911403723</v>
      </c>
      <c r="U25" s="37">
        <f t="shared" ca="1" si="12"/>
        <v>4264.4101412847122</v>
      </c>
      <c r="V25" s="37">
        <f t="shared" si="13"/>
        <v>121840288.53258887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3271454.1711687241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8.9700000000000002E-2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3271454.1711687241</v>
      </c>
      <c r="K26" s="37">
        <f t="shared" ca="1" si="20"/>
        <v>293449.43915383454</v>
      </c>
      <c r="L26" s="37">
        <f t="shared" ca="1" si="21"/>
        <v>3564903.6103225588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3440017.3133277921</v>
      </c>
      <c r="R26" s="37">
        <f t="shared" si="9"/>
        <v>0</v>
      </c>
      <c r="S26" s="37">
        <f t="shared" si="10"/>
        <v>0</v>
      </c>
      <c r="T26" s="37">
        <f t="shared" si="11"/>
        <v>19357.376034188816</v>
      </c>
      <c r="U26" s="37">
        <f t="shared" ca="1" si="12"/>
        <v>4371.0203948168291</v>
      </c>
      <c r="V26" s="37">
        <f t="shared" si="13"/>
        <v>124886295.74590357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3440017.3133277921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0.14990000000000001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3440017.3133277921</v>
      </c>
      <c r="K27" s="37">
        <f t="shared" ca="1" si="20"/>
        <v>515658.59526783606</v>
      </c>
      <c r="L27" s="37">
        <f t="shared" ca="1" si="21"/>
        <v>3955675.9085956281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3827667.4541759924</v>
      </c>
      <c r="R27" s="37">
        <f t="shared" si="9"/>
        <v>0</v>
      </c>
      <c r="S27" s="37">
        <f t="shared" si="10"/>
        <v>0</v>
      </c>
      <c r="T27" s="37">
        <f t="shared" si="11"/>
        <v>19841.310435043535</v>
      </c>
      <c r="U27" s="37">
        <f t="shared" ca="1" si="12"/>
        <v>4480.2959046872502</v>
      </c>
      <c r="V27" s="37">
        <f t="shared" si="13"/>
        <v>128008453.13955116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3827667.4541759924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9.11E-2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3827667.4541759924</v>
      </c>
      <c r="K28" s="37">
        <f t="shared" ca="1" si="20"/>
        <v>348700.50507543288</v>
      </c>
      <c r="L28" s="37">
        <f t="shared" ca="1" si="21"/>
        <v>4176367.9592514252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4045159.2934712986</v>
      </c>
      <c r="R28" s="37">
        <f t="shared" si="9"/>
        <v>0</v>
      </c>
      <c r="S28" s="37">
        <f t="shared" si="10"/>
        <v>0</v>
      </c>
      <c r="T28" s="37">
        <f t="shared" si="11"/>
        <v>20337.343195919624</v>
      </c>
      <c r="U28" s="37">
        <f t="shared" ca="1" si="12"/>
        <v>4592.3033023044309</v>
      </c>
      <c r="V28" s="37">
        <f t="shared" si="13"/>
        <v>131208664.46803994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4045159.2934712986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0.112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4045159.2934712986</v>
      </c>
      <c r="K29" s="37">
        <f t="shared" ca="1" si="20"/>
        <v>453057.84086878545</v>
      </c>
      <c r="L29" s="37">
        <f t="shared" ca="1" si="21"/>
        <v>4498217.1343400842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4363728.2519154549</v>
      </c>
      <c r="R29" s="37">
        <f t="shared" si="9"/>
        <v>0</v>
      </c>
      <c r="S29" s="37">
        <f t="shared" si="10"/>
        <v>0</v>
      </c>
      <c r="T29" s="37">
        <f t="shared" si="11"/>
        <v>20845.776775817612</v>
      </c>
      <c r="U29" s="37">
        <f t="shared" ca="1" si="12"/>
        <v>4707.1108848620415</v>
      </c>
      <c r="V29" s="37">
        <f t="shared" si="13"/>
        <v>134488881.07974094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4363728.2519154549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4.3499999999999997E-2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4363728.2519154549</v>
      </c>
      <c r="K30" s="37">
        <f t="shared" ca="1" si="20"/>
        <v>189822.17895832227</v>
      </c>
      <c r="L30" s="37">
        <f t="shared" ca="1" si="21"/>
        <v>4553550.4308737768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4415699.3263885314</v>
      </c>
      <c r="R30" s="37">
        <f t="shared" si="9"/>
        <v>0</v>
      </c>
      <c r="S30" s="37">
        <f t="shared" si="10"/>
        <v>0</v>
      </c>
      <c r="T30" s="37">
        <f t="shared" si="11"/>
        <v>21366.92119521305</v>
      </c>
      <c r="U30" s="37">
        <f t="shared" ca="1" si="12"/>
        <v>4824.7886569835919</v>
      </c>
      <c r="V30" s="37">
        <f t="shared" si="13"/>
        <v>137851103.10673445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4415699.3263885314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7.8899999999999998E-2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4415699.3263885314</v>
      </c>
      <c r="K31" s="37">
        <f t="shared" ca="1" si="20"/>
        <v>348398.67685205513</v>
      </c>
      <c r="L31" s="37">
        <f t="shared" ca="1" si="21"/>
        <v>4764098.0032405863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179499.97261741996</v>
      </c>
      <c r="O31" s="37">
        <f t="shared" si="6"/>
        <v>141297.3820973766</v>
      </c>
      <c r="P31" s="37">
        <f t="shared" ca="1" si="7"/>
        <v>179499.97261741996</v>
      </c>
      <c r="Q31" s="37">
        <f t="shared" ca="1" si="8"/>
        <v>4584598.0306231659</v>
      </c>
      <c r="R31" s="37">
        <f t="shared" si="9"/>
        <v>0</v>
      </c>
      <c r="S31" s="37">
        <f t="shared" si="10"/>
        <v>0</v>
      </c>
      <c r="T31" s="37">
        <f t="shared" si="11"/>
        <v>21901.094225093373</v>
      </c>
      <c r="U31" s="37">
        <f t="shared" ca="1" si="12"/>
        <v>4945.4083734081814</v>
      </c>
      <c r="V31" s="37">
        <f t="shared" si="13"/>
        <v>141297380.68440279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4584598.0306231659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3.7999999999999999E-2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4584598.0306231659</v>
      </c>
      <c r="K32" s="37">
        <f t="shared" ca="1" si="20"/>
        <v>174214.7251636803</v>
      </c>
      <c r="L32" s="37">
        <f t="shared" ca="1" si="21"/>
        <v>4758812.7557868464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193442.9548786146</v>
      </c>
      <c r="O32" s="37">
        <f t="shared" si="6"/>
        <v>144829.81664981105</v>
      </c>
      <c r="P32" s="37">
        <f t="shared" ca="1" si="7"/>
        <v>193442.9548786146</v>
      </c>
      <c r="Q32" s="37">
        <f t="shared" ca="1" si="8"/>
        <v>4565369.8009082321</v>
      </c>
      <c r="R32" s="37">
        <f t="shared" si="9"/>
        <v>0</v>
      </c>
      <c r="S32" s="37">
        <f t="shared" si="10"/>
        <v>0</v>
      </c>
      <c r="T32" s="37">
        <f t="shared" si="11"/>
        <v>22448.621580720712</v>
      </c>
      <c r="U32" s="37">
        <f t="shared" ca="1" si="12"/>
        <v>5069.0435827433867</v>
      </c>
      <c r="V32" s="37">
        <f t="shared" si="13"/>
        <v>144829815.20151287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4565369.8009082321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0.2306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4565369.8009082321</v>
      </c>
      <c r="K33" s="37">
        <f t="shared" ca="1" si="20"/>
        <v>1052774.2760894382</v>
      </c>
      <c r="L33" s="37">
        <f t="shared" ca="1" si="21"/>
        <v>5618144.0769976703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199361.12667721539</v>
      </c>
      <c r="O33" s="37">
        <f t="shared" si="6"/>
        <v>148450.5620660563</v>
      </c>
      <c r="P33" s="37">
        <f t="shared" ca="1" si="7"/>
        <v>199361.12667721539</v>
      </c>
      <c r="Q33" s="37">
        <f t="shared" ca="1" si="8"/>
        <v>5418782.9503204552</v>
      </c>
      <c r="R33" s="37">
        <f t="shared" si="9"/>
        <v>0</v>
      </c>
      <c r="S33" s="37">
        <f t="shared" si="10"/>
        <v>0</v>
      </c>
      <c r="T33" s="37">
        <f t="shared" si="11"/>
        <v>23009.837120238728</v>
      </c>
      <c r="U33" s="37">
        <f t="shared" ca="1" si="12"/>
        <v>5195.7696723119707</v>
      </c>
      <c r="V33" s="37">
        <f t="shared" si="13"/>
        <v>148450560.58155069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5418782.9503204552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-9.4500000000000001E-2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5418782.9503204552</v>
      </c>
      <c r="K34" s="37">
        <f t="shared" ca="1" si="20"/>
        <v>-512074.98880528304</v>
      </c>
      <c r="L34" s="37">
        <f t="shared" ca="1" si="21"/>
        <v>4906707.9615151724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246308.31592365706</v>
      </c>
      <c r="O34" s="37">
        <f t="shared" si="6"/>
        <v>152161.82611770771</v>
      </c>
      <c r="P34" s="37">
        <f t="shared" ca="1" si="7"/>
        <v>246308.31592365706</v>
      </c>
      <c r="Q34" s="37">
        <f t="shared" ca="1" si="8"/>
        <v>4660399.6455915151</v>
      </c>
      <c r="R34" s="37">
        <f t="shared" si="9"/>
        <v>0</v>
      </c>
      <c r="S34" s="37">
        <f t="shared" si="10"/>
        <v>0</v>
      </c>
      <c r="T34" s="37">
        <f t="shared" si="11"/>
        <v>23585.083048244695</v>
      </c>
      <c r="U34" s="37">
        <f t="shared" ca="1" si="12"/>
        <v>5325.6639141197693</v>
      </c>
      <c r="V34" s="37">
        <f t="shared" si="13"/>
        <v>152161824.59608945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4660399.6455915151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0.18590000000000001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4660399.6455915151</v>
      </c>
      <c r="K35" s="37">
        <f t="shared" ca="1" si="20"/>
        <v>866368.29411546269</v>
      </c>
      <c r="L35" s="37">
        <f t="shared" ca="1" si="21"/>
        <v>5526767.9397069775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220872.02111808126</v>
      </c>
      <c r="O35" s="37">
        <f t="shared" si="6"/>
        <v>155965.87177065041</v>
      </c>
      <c r="P35" s="37">
        <f t="shared" ca="1" si="7"/>
        <v>220872.02111808126</v>
      </c>
      <c r="Q35" s="37">
        <f t="shared" ca="1" si="8"/>
        <v>5305895.9185888963</v>
      </c>
      <c r="R35" s="37">
        <f t="shared" si="9"/>
        <v>0</v>
      </c>
      <c r="S35" s="37">
        <f t="shared" si="10"/>
        <v>0</v>
      </c>
      <c r="T35" s="37">
        <f t="shared" si="11"/>
        <v>24174.710124450812</v>
      </c>
      <c r="U35" s="37">
        <f t="shared" ca="1" si="12"/>
        <v>5458.8055119727642</v>
      </c>
      <c r="V35" s="37">
        <f t="shared" si="13"/>
        <v>155965870.21099168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5305895.9185888963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6.4199999999999993E-2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5305895.9185888963</v>
      </c>
      <c r="K36" s="37">
        <f t="shared" ca="1" si="20"/>
        <v>340638.51797340711</v>
      </c>
      <c r="L36" s="37">
        <f t="shared" ca="1" si="21"/>
        <v>5646534.4365623035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262668.11478162854</v>
      </c>
      <c r="O36" s="37">
        <f t="shared" si="6"/>
        <v>159865.01856491665</v>
      </c>
      <c r="P36" s="37">
        <f t="shared" ca="1" si="7"/>
        <v>262668.11478162854</v>
      </c>
      <c r="Q36" s="37">
        <f t="shared" ca="1" si="8"/>
        <v>5383866.3217806751</v>
      </c>
      <c r="R36" s="37">
        <f t="shared" si="9"/>
        <v>0</v>
      </c>
      <c r="S36" s="37">
        <f t="shared" si="10"/>
        <v>0</v>
      </c>
      <c r="T36" s="37">
        <f t="shared" si="11"/>
        <v>24779.077877562082</v>
      </c>
      <c r="U36" s="37">
        <f t="shared" ca="1" si="12"/>
        <v>5595.2756497720829</v>
      </c>
      <c r="V36" s="37">
        <f t="shared" si="13"/>
        <v>159865016.96626648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5383866.3217806751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0.12659999999999999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5383866.3217806751</v>
      </c>
      <c r="K37" s="37">
        <f t="shared" ca="1" si="20"/>
        <v>681597.47633743344</v>
      </c>
      <c r="L37" s="37">
        <f t="shared" ca="1" si="21"/>
        <v>6065463.7981181089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277518.88256601419</v>
      </c>
      <c r="O37" s="37">
        <f t="shared" si="6"/>
        <v>163861.64402903954</v>
      </c>
      <c r="P37" s="37">
        <f t="shared" ca="1" si="7"/>
        <v>277518.88256601419</v>
      </c>
      <c r="Q37" s="37">
        <f t="shared" ca="1" si="8"/>
        <v>5787944.9155520946</v>
      </c>
      <c r="R37" s="37">
        <f t="shared" si="9"/>
        <v>0</v>
      </c>
      <c r="S37" s="37">
        <f t="shared" si="10"/>
        <v>0</v>
      </c>
      <c r="T37" s="37">
        <f t="shared" si="11"/>
        <v>25398.55482450113</v>
      </c>
      <c r="U37" s="37">
        <f t="shared" ca="1" si="12"/>
        <v>5735.1575410163841</v>
      </c>
      <c r="V37" s="37">
        <f t="shared" si="13"/>
        <v>163861642.39042312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5787944.9155520946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9.4799999999999995E-2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5787944.9155520946</v>
      </c>
      <c r="K38" s="37">
        <f t="shared" ca="1" si="20"/>
        <v>548697.17799433856</v>
      </c>
      <c r="L38" s="37">
        <f t="shared" ca="1" si="21"/>
        <v>6336642.0935464334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312861.88732714026</v>
      </c>
      <c r="O38" s="37">
        <f t="shared" si="6"/>
        <v>167958.18512976554</v>
      </c>
      <c r="P38" s="37">
        <f t="shared" ca="1" si="7"/>
        <v>312861.88732714026</v>
      </c>
      <c r="Q38" s="37">
        <f t="shared" ca="1" si="8"/>
        <v>6023780.2062192932</v>
      </c>
      <c r="R38" s="37">
        <f t="shared" si="9"/>
        <v>0</v>
      </c>
      <c r="S38" s="37">
        <f t="shared" si="10"/>
        <v>0</v>
      </c>
      <c r="T38" s="37">
        <f t="shared" si="11"/>
        <v>26033.518695113657</v>
      </c>
      <c r="U38" s="37">
        <f t="shared" ca="1" si="12"/>
        <v>5878.5364795417936</v>
      </c>
      <c r="V38" s="37">
        <f t="shared" si="13"/>
        <v>167958183.45018366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6023780.2062192932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7.4700000000000003E-2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6023780.2062192932</v>
      </c>
      <c r="K39" s="37">
        <f t="shared" ca="1" si="20"/>
        <v>449976.38140458119</v>
      </c>
      <c r="L39" s="37">
        <f t="shared" ca="1" si="21"/>
        <v>6473756.5876238747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340326.56532312394</v>
      </c>
      <c r="O39" s="37">
        <f t="shared" si="6"/>
        <v>172157.13975800967</v>
      </c>
      <c r="P39" s="37">
        <f t="shared" ca="1" si="7"/>
        <v>340326.56532312394</v>
      </c>
      <c r="Q39" s="37">
        <f t="shared" ca="1" si="8"/>
        <v>6133430.0223007509</v>
      </c>
      <c r="R39" s="37">
        <f t="shared" si="9"/>
        <v>0</v>
      </c>
      <c r="S39" s="37">
        <f t="shared" si="10"/>
        <v>0</v>
      </c>
      <c r="T39" s="37">
        <f t="shared" si="11"/>
        <v>26684.356662491497</v>
      </c>
      <c r="U39" s="37">
        <f t="shared" ca="1" si="12"/>
        <v>6025.4998915303377</v>
      </c>
      <c r="V39" s="37">
        <f t="shared" si="13"/>
        <v>172157138.03643826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6133430.0223007509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0.1038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6133430.0223007509</v>
      </c>
      <c r="K40" s="37">
        <f t="shared" ca="1" si="20"/>
        <v>636650.03631481796</v>
      </c>
      <c r="L40" s="37">
        <f t="shared" ca="1" si="21"/>
        <v>6770080.058615569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365085.1203750447</v>
      </c>
      <c r="O40" s="37">
        <f t="shared" si="6"/>
        <v>176461.06825195992</v>
      </c>
      <c r="P40" s="37">
        <f t="shared" ca="1" si="7"/>
        <v>365085.1203750447</v>
      </c>
      <c r="Q40" s="37">
        <f t="shared" ca="1" si="8"/>
        <v>6404994.9382405244</v>
      </c>
      <c r="R40" s="37">
        <f t="shared" si="9"/>
        <v>0</v>
      </c>
      <c r="S40" s="37">
        <f t="shared" si="10"/>
        <v>0</v>
      </c>
      <c r="T40" s="37">
        <f t="shared" si="11"/>
        <v>27351.465579053787</v>
      </c>
      <c r="U40" s="37">
        <f t="shared" ca="1" si="12"/>
        <v>6176.1373888185972</v>
      </c>
      <c r="V40" s="37">
        <f t="shared" si="13"/>
        <v>176461066.48734921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6404994.9382405244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9.0999999999999998E-2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6404994.9382405244</v>
      </c>
      <c r="K41" s="37">
        <f t="shared" ca="1" si="20"/>
        <v>582854.53937988775</v>
      </c>
      <c r="L41" s="37">
        <f t="shared" ca="1" si="21"/>
        <v>6987849.4776204117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400312.18364003277</v>
      </c>
      <c r="O41" s="37">
        <f t="shared" si="6"/>
        <v>180872.59495825888</v>
      </c>
      <c r="P41" s="37">
        <f t="shared" ca="1" si="7"/>
        <v>400312.18364003277</v>
      </c>
      <c r="Q41" s="37">
        <f t="shared" ca="1" si="8"/>
        <v>6587537.2939803787</v>
      </c>
      <c r="R41" s="37">
        <f t="shared" si="9"/>
        <v>0</v>
      </c>
      <c r="S41" s="37">
        <f t="shared" si="10"/>
        <v>0</v>
      </c>
      <c r="T41" s="37">
        <f t="shared" si="11"/>
        <v>28035.252218530128</v>
      </c>
      <c r="U41" s="37">
        <f t="shared" ca="1" si="12"/>
        <v>6330.5408235390614</v>
      </c>
      <c r="V41" s="37">
        <f t="shared" si="13"/>
        <v>180872593.14953294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6587537.2939803787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-4.9000000000000002E-2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6587537.2939803787</v>
      </c>
      <c r="K42" s="37">
        <f t="shared" ca="1" si="20"/>
        <v>-322789.32740503858</v>
      </c>
      <c r="L42" s="37">
        <f t="shared" ca="1" si="21"/>
        <v>6264747.9665753404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433390.61144607759</v>
      </c>
      <c r="O42" s="37">
        <f t="shared" si="6"/>
        <v>185394.40983221534</v>
      </c>
      <c r="P42" s="37">
        <f t="shared" ca="1" si="7"/>
        <v>433390.61144607759</v>
      </c>
      <c r="Q42" s="37">
        <f t="shared" ca="1" si="8"/>
        <v>5831357.3551292624</v>
      </c>
      <c r="R42" s="37">
        <f t="shared" si="9"/>
        <v>0</v>
      </c>
      <c r="S42" s="37">
        <f t="shared" si="10"/>
        <v>0</v>
      </c>
      <c r="T42" s="37">
        <f t="shared" si="11"/>
        <v>28736.133523993376</v>
      </c>
      <c r="U42" s="37">
        <f t="shared" ca="1" si="12"/>
        <v>6488.8043441275368</v>
      </c>
      <c r="V42" s="37">
        <f t="shared" si="13"/>
        <v>185394407.97827125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5831357.3551292624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0.112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5831357.3551292624</v>
      </c>
      <c r="K43" s="37">
        <f t="shared" ca="1" si="20"/>
        <v>653112.02377447742</v>
      </c>
      <c r="L43" s="37">
        <f t="shared" ca="1" si="21"/>
        <v>6484469.3789037401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404955.37188397656</v>
      </c>
      <c r="O43" s="37">
        <f t="shared" si="6"/>
        <v>190029.27007802069</v>
      </c>
      <c r="P43" s="37">
        <f t="shared" ca="1" si="7"/>
        <v>404955.37188397656</v>
      </c>
      <c r="Q43" s="37">
        <f t="shared" ca="1" si="8"/>
        <v>6079514.0070197638</v>
      </c>
      <c r="R43" s="37">
        <f t="shared" si="9"/>
        <v>0</v>
      </c>
      <c r="S43" s="37">
        <f t="shared" si="10"/>
        <v>0</v>
      </c>
      <c r="T43" s="37">
        <f t="shared" si="11"/>
        <v>29454.536862093209</v>
      </c>
      <c r="U43" s="37">
        <f t="shared" ca="1" si="12"/>
        <v>6651.024452730725</v>
      </c>
      <c r="V43" s="37">
        <f t="shared" si="13"/>
        <v>190029268.177728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6079514.0070197638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7.5800000000000006E-2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6079514.0070197638</v>
      </c>
      <c r="K44" s="37">
        <f t="shared" ca="1" si="20"/>
        <v>460827.16173209815</v>
      </c>
      <c r="L44" s="37">
        <f t="shared" ca="1" si="21"/>
        <v>6540341.1687518619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443760.14649779303</v>
      </c>
      <c r="O44" s="37">
        <f t="shared" si="6"/>
        <v>194780.00182997121</v>
      </c>
      <c r="P44" s="37">
        <f t="shared" ca="1" si="7"/>
        <v>443760.14649779303</v>
      </c>
      <c r="Q44" s="37">
        <f t="shared" ca="1" si="8"/>
        <v>6096581.0222540684</v>
      </c>
      <c r="R44" s="37">
        <f t="shared" si="9"/>
        <v>0</v>
      </c>
      <c r="S44" s="37">
        <f t="shared" si="10"/>
        <v>0</v>
      </c>
      <c r="T44" s="37">
        <f t="shared" si="11"/>
        <v>30190.90028364554</v>
      </c>
      <c r="U44" s="37">
        <f t="shared" ca="1" si="12"/>
        <v>6817.3000640489927</v>
      </c>
      <c r="V44" s="37">
        <f t="shared" si="13"/>
        <v>194779999.88217118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6096581.0222540684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0.11070000000000001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6096581.0222540684</v>
      </c>
      <c r="K45" s="37">
        <f t="shared" ca="1" si="20"/>
        <v>674891.51916352543</v>
      </c>
      <c r="L45" s="37">
        <f t="shared" ca="1" si="21"/>
        <v>6771472.5414175941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472603.1800196952</v>
      </c>
      <c r="O45" s="37">
        <f t="shared" si="6"/>
        <v>199649.50187572048</v>
      </c>
      <c r="P45" s="37">
        <f t="shared" ca="1" si="7"/>
        <v>472603.1800196952</v>
      </c>
      <c r="Q45" s="37">
        <f t="shared" ca="1" si="8"/>
        <v>6298869.3613978988</v>
      </c>
      <c r="R45" s="37">
        <f t="shared" si="9"/>
        <v>0</v>
      </c>
      <c r="S45" s="37">
        <f t="shared" si="10"/>
        <v>0</v>
      </c>
      <c r="T45" s="37">
        <f t="shared" si="11"/>
        <v>30945.672790736673</v>
      </c>
      <c r="U45" s="37">
        <f t="shared" ca="1" si="12"/>
        <v>6987.7325656502171</v>
      </c>
      <c r="V45" s="37">
        <f t="shared" si="13"/>
        <v>199649499.87922546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6298869.3613978988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5.2699999999999997E-2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6298869.3613978988</v>
      </c>
      <c r="K46" s="37">
        <f t="shared" ca="1" si="20"/>
        <v>331950.41534566926</v>
      </c>
      <c r="L46" s="37">
        <f t="shared" ca="1" si="21"/>
        <v>6630819.7767435685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516300.76732769667</v>
      </c>
      <c r="O46" s="37">
        <f t="shared" si="6"/>
        <v>204640.73942261352</v>
      </c>
      <c r="P46" s="37">
        <f t="shared" ca="1" si="7"/>
        <v>516300.76732769667</v>
      </c>
      <c r="Q46" s="37">
        <f t="shared" ca="1" si="8"/>
        <v>6114519.0094158715</v>
      </c>
      <c r="R46" s="37">
        <f t="shared" si="9"/>
        <v>0</v>
      </c>
      <c r="S46" s="37">
        <f t="shared" si="10"/>
        <v>0</v>
      </c>
      <c r="T46" s="37">
        <f t="shared" si="11"/>
        <v>31719.314610505095</v>
      </c>
      <c r="U46" s="37">
        <f t="shared" ca="1" si="12"/>
        <v>7162.4258797914727</v>
      </c>
      <c r="V46" s="37">
        <f t="shared" si="13"/>
        <v>204640737.37620613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6114519.0094158715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0.12870000000000001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6114519.0094158715</v>
      </c>
      <c r="K47" s="37">
        <f t="shared" ca="1" si="20"/>
        <v>786938.59651182266</v>
      </c>
      <c r="L47" s="37">
        <f t="shared" ca="1" si="21"/>
        <v>6901457.6059276946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6901457.6059276946</v>
      </c>
      <c r="R47" s="37">
        <f t="shared" si="9"/>
        <v>0</v>
      </c>
      <c r="S47" s="37">
        <f t="shared" si="10"/>
        <v>0</v>
      </c>
      <c r="T47" s="37">
        <f t="shared" si="11"/>
        <v>32512.297475767715</v>
      </c>
      <c r="U47" s="37">
        <f t="shared" ca="1" si="12"/>
        <v>7341.4865267862579</v>
      </c>
      <c r="V47" s="37">
        <f t="shared" si="13"/>
        <v>209756755.81061122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6901457.6059276946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4.7100000000000003E-2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6901457.6059276946</v>
      </c>
      <c r="K48" s="37">
        <f t="shared" ca="1" si="20"/>
        <v>325058.65323919442</v>
      </c>
      <c r="L48" s="37">
        <f t="shared" ca="1" si="21"/>
        <v>7226516.2591668889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7226516.2591668889</v>
      </c>
      <c r="R48" s="37">
        <f t="shared" si="9"/>
        <v>0</v>
      </c>
      <c r="S48" s="37">
        <f t="shared" si="10"/>
        <v>0</v>
      </c>
      <c r="T48" s="37">
        <f t="shared" si="11"/>
        <v>33325.104912661918</v>
      </c>
      <c r="U48" s="37">
        <f t="shared" ca="1" si="12"/>
        <v>7525.0236899559168</v>
      </c>
      <c r="V48" s="37">
        <f t="shared" si="13"/>
        <v>215000674.70587656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7226516.2591668889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6.3E-2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7226516.2591668889</v>
      </c>
      <c r="K49" s="37">
        <f t="shared" ca="1" si="20"/>
        <v>455270.52432751399</v>
      </c>
      <c r="L49" s="37">
        <f t="shared" ca="1" si="21"/>
        <v>7681786.7834944027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7681786.7834944027</v>
      </c>
      <c r="R49" s="37">
        <f t="shared" si="9"/>
        <v>0</v>
      </c>
      <c r="S49" s="37">
        <f t="shared" si="10"/>
        <v>0</v>
      </c>
      <c r="T49" s="37">
        <f t="shared" si="11"/>
        <v>34158.232535478455</v>
      </c>
      <c r="U49" s="37">
        <f t="shared" ca="1" si="12"/>
        <v>7713.1492822048131</v>
      </c>
      <c r="V49" s="37">
        <f t="shared" si="13"/>
        <v>220375691.57352343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7681786.7834944027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0.154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7681786.7834944027</v>
      </c>
      <c r="K50" s="37">
        <f t="shared" ca="1" si="20"/>
        <v>1182995.1646581381</v>
      </c>
      <c r="L50" s="37">
        <f t="shared" ca="1" si="21"/>
        <v>8864781.9481525403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8864781.9481525403</v>
      </c>
      <c r="R50" s="37">
        <f t="shared" si="9"/>
        <v>0</v>
      </c>
      <c r="S50" s="37">
        <f t="shared" si="10"/>
        <v>0</v>
      </c>
      <c r="T50" s="37">
        <f t="shared" si="11"/>
        <v>35012.188348865413</v>
      </c>
      <c r="U50" s="37">
        <f t="shared" ca="1" si="12"/>
        <v>7905.9780142599329</v>
      </c>
      <c r="V50" s="37">
        <f t="shared" si="13"/>
        <v>225885083.86286151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8864781.9481525403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0.1225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8864781.9481525403</v>
      </c>
      <c r="K51" s="37">
        <f t="shared" ca="1" si="20"/>
        <v>1085935.7886486861</v>
      </c>
      <c r="L51" s="37">
        <f t="shared" ca="1" si="21"/>
        <v>9950717.7368012257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9950717.7368012257</v>
      </c>
      <c r="R51" s="37">
        <f t="shared" si="9"/>
        <v>0</v>
      </c>
      <c r="S51" s="37">
        <f t="shared" si="10"/>
        <v>0</v>
      </c>
      <c r="T51" s="37">
        <f t="shared" si="11"/>
        <v>35887.493057587053</v>
      </c>
      <c r="U51" s="37">
        <f t="shared" ca="1" si="12"/>
        <v>8103.6274646164311</v>
      </c>
      <c r="V51" s="37">
        <f t="shared" si="13"/>
        <v>231532210.95943305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9950717.7368012257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-6.5299999999999997E-2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9950717.7368012257</v>
      </c>
      <c r="K52" s="37">
        <f t="shared" ca="1" si="20"/>
        <v>-649781.86821312003</v>
      </c>
      <c r="L52" s="37">
        <f t="shared" ca="1" si="21"/>
        <v>9300935.8685881048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9300935.8685881048</v>
      </c>
      <c r="R52" s="37">
        <f t="shared" si="9"/>
        <v>0</v>
      </c>
      <c r="S52" s="37">
        <f t="shared" si="10"/>
        <v>0</v>
      </c>
      <c r="T52" s="37">
        <f t="shared" si="11"/>
        <v>36784.680384026724</v>
      </c>
      <c r="U52" s="37">
        <f t="shared" ca="1" si="12"/>
        <v>8306.2181512318402</v>
      </c>
      <c r="V52" s="37">
        <f t="shared" si="13"/>
        <v>237320516.23341882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9300935.8685881048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-9.9199999999999997E-2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9300935.8685881048</v>
      </c>
      <c r="K53" s="37">
        <f t="shared" ca="1" si="20"/>
        <v>-922652.83816394</v>
      </c>
      <c r="L53" s="37">
        <f t="shared" ca="1" si="21"/>
        <v>8378283.0304241646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8378283.0304241646</v>
      </c>
      <c r="R53" s="37">
        <f t="shared" si="9"/>
        <v>0</v>
      </c>
      <c r="S53" s="37">
        <f t="shared" si="10"/>
        <v>0</v>
      </c>
      <c r="T53" s="37">
        <f t="shared" si="11"/>
        <v>37704.297393627392</v>
      </c>
      <c r="U53" s="37">
        <f t="shared" ca="1" si="12"/>
        <v>8513.8736050126372</v>
      </c>
      <c r="V53" s="37">
        <f t="shared" si="13"/>
        <v>243253529.13925433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8378283.0304241646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-0.1888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8378283.0304241646</v>
      </c>
      <c r="K54" s="37">
        <f t="shared" ca="1" si="20"/>
        <v>-1581819.8361440822</v>
      </c>
      <c r="L54" s="37">
        <f t="shared" ca="1" si="21"/>
        <v>6796463.1942800824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6796463.1942800824</v>
      </c>
      <c r="R54" s="37">
        <f t="shared" si="9"/>
        <v>0</v>
      </c>
      <c r="S54" s="37">
        <f t="shared" si="10"/>
        <v>0</v>
      </c>
      <c r="T54" s="37">
        <f t="shared" si="11"/>
        <v>38646.904828468076</v>
      </c>
      <c r="U54" s="37">
        <f t="shared" ca="1" si="12"/>
        <v>8726.720445137953</v>
      </c>
      <c r="V54" s="37">
        <f t="shared" si="13"/>
        <v>249334867.36773565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6796463.1942800824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5" priority="1" operator="lessThan">
      <formula>0</formula>
    </cfRule>
  </conditionalFormatting>
  <dataValidations count="2">
    <dataValidation type="list" allowBlank="1" showInputMessage="1" showErrorMessage="1" sqref="E2" xr:uid="{947F63DE-54CB-0947-A507-C14C04D0AC15}">
      <formula1>"Qualified, Non-Qualified"</formula1>
    </dataValidation>
    <dataValidation type="list" allowBlank="1" showInputMessage="1" showErrorMessage="1" sqref="E5 H2" xr:uid="{CC872691-0FF8-BB4E-ABA6-0CFBC47F5DED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7FB2A04-BE58-0E46-9270-D1A83DB50F48}">
          <x14:formula1>
            <xm:f>Scenarios!A3:A100</xm:f>
          </x14:formula1>
          <xm:sqref>A14</xm:sqref>
        </x14:dataValidation>
        <x14:dataValidation type="list" allowBlank="1" showInputMessage="1" showErrorMessage="1" xr:uid="{CC0B9805-8BEA-DA43-9188-EFA1C714B43D}">
          <x14:formula1>
            <xm:f>Tables!$B$20:$B$36</xm:f>
          </x14:formula1>
          <xm:sqref>E3:E4</xm:sqref>
        </x14:dataValidation>
      </x14:dataValidation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049CD-16DB-FA49-99FC-C69C17083A64}">
  <sheetPr codeName="Sheet66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401a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401a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10000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0.08</v>
      </c>
      <c r="C6" s="90"/>
      <c r="D6" s="52" t="s">
        <v>58</v>
      </c>
      <c r="E6" s="59">
        <f>VLOOKUP($A$14,Scenarios!$A:$CE,HLOOKUP(D6,Scenarios!$1:$2,2,FALSE),FALSE)</f>
        <v>10000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210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401a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0.1459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291800</v>
      </c>
      <c r="L17" s="37">
        <f>J17+K17</f>
        <v>2291800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2291800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10000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10000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56000</v>
      </c>
      <c r="W17" s="37">
        <f>MIN(R17,T17)</f>
        <v>10000</v>
      </c>
      <c r="X17" s="37">
        <f ca="1">MIN(U17,R17-W17)</f>
        <v>0</v>
      </c>
      <c r="Y17" s="37">
        <f>MIN(S17,V17)</f>
        <v>10000</v>
      </c>
      <c r="Z17" s="37">
        <f ca="1">W17+X17+Y17</f>
        <v>20000</v>
      </c>
      <c r="AA17" s="111">
        <f ca="1">Q17+Z17</f>
        <v>2311800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7.6700000000000004E-2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2311800</v>
      </c>
      <c r="K18" s="37">
        <f ca="1">J18*E18</f>
        <v>177315.06</v>
      </c>
      <c r="L18" s="37">
        <f ca="1">J18+K18</f>
        <v>2489115.06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2489115.06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10000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10000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57650</v>
      </c>
      <c r="W18" s="37">
        <f t="shared" ref="W18:W54" si="14">MIN(R18,T18)</f>
        <v>10000</v>
      </c>
      <c r="X18" s="37">
        <f t="shared" ref="X18:X54" ca="1" si="15">MIN(U18,R18-W18)</f>
        <v>0</v>
      </c>
      <c r="Y18" s="37">
        <f t="shared" ref="Y18:Y54" si="16">MIN(S18,V18)</f>
        <v>10000</v>
      </c>
      <c r="Z18" s="37">
        <f t="shared" ref="Z18:Z54" ca="1" si="17">W18+X18+Y18</f>
        <v>20000</v>
      </c>
      <c r="AA18" s="111">
        <f t="shared" ref="AA18:AA54" ca="1" si="18">Q18+W18+X18+Y18</f>
        <v>2509115.06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3.4099999999999998E-2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2509115.06</v>
      </c>
      <c r="K19" s="37">
        <f ca="1">J19*E19</f>
        <v>85560.823546</v>
      </c>
      <c r="L19" s="37">
        <f ca="1">J19+K19</f>
        <v>2594675.8835459999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2594675.8835459999</v>
      </c>
      <c r="R19" s="37">
        <f t="shared" si="9"/>
        <v>10000</v>
      </c>
      <c r="S19" s="37">
        <f t="shared" si="10"/>
        <v>10000</v>
      </c>
      <c r="T19" s="37">
        <f t="shared" si="11"/>
        <v>23639.0625</v>
      </c>
      <c r="U19" s="37">
        <f t="shared" ca="1" si="12"/>
        <v>11819.53125</v>
      </c>
      <c r="V19" s="37">
        <f t="shared" si="13"/>
        <v>59341.25</v>
      </c>
      <c r="W19" s="37">
        <f t="shared" si="14"/>
        <v>10000</v>
      </c>
      <c r="X19" s="37">
        <f t="shared" ca="1" si="15"/>
        <v>0</v>
      </c>
      <c r="Y19" s="37">
        <f t="shared" si="16"/>
        <v>10000</v>
      </c>
      <c r="Z19" s="37">
        <f t="shared" ca="1" si="17"/>
        <v>20000</v>
      </c>
      <c r="AA19" s="111">
        <f t="shared" ca="1" si="18"/>
        <v>2614675.8835459999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0.17599999999999999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2614675.8835459999</v>
      </c>
      <c r="K20" s="37">
        <f ca="1">J20*E20</f>
        <v>460182.95550409594</v>
      </c>
      <c r="L20" s="37">
        <f ca="1">J20+K20</f>
        <v>3074858.839050096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3074858.839050096</v>
      </c>
      <c r="R20" s="37">
        <f t="shared" si="9"/>
        <v>10000</v>
      </c>
      <c r="S20" s="37">
        <f t="shared" si="10"/>
        <v>10000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61074.781249999985</v>
      </c>
      <c r="W20" s="37">
        <f t="shared" si="14"/>
        <v>10000</v>
      </c>
      <c r="X20" s="37">
        <f t="shared" ca="1" si="15"/>
        <v>0</v>
      </c>
      <c r="Y20" s="37">
        <f t="shared" si="16"/>
        <v>10000</v>
      </c>
      <c r="Z20" s="37">
        <f t="shared" ca="1" si="17"/>
        <v>20000</v>
      </c>
      <c r="AA20" s="111">
        <f t="shared" ca="1" si="18"/>
        <v>3094858.839050096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0.1283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3094858.839050096</v>
      </c>
      <c r="K21" s="37">
        <f ca="1">J21*E21</f>
        <v>397070.3890501273</v>
      </c>
      <c r="L21" s="37">
        <f ca="1">J21+K21</f>
        <v>3491929.2281002235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3381547.9390377235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3381547.9390377235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0.1308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3381547.9390377235</v>
      </c>
      <c r="K22" s="37">
        <f t="shared" ref="K22:K54" ca="1" si="20">J22*E22</f>
        <v>442306.47042613424</v>
      </c>
      <c r="L22" s="37">
        <f t="shared" ref="L22:L54" ca="1" si="21">J22+K22</f>
        <v>3823854.4094638578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3710713.5881747953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3710713.5881747953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0.1613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3710713.5881747953</v>
      </c>
      <c r="K23" s="37">
        <f t="shared" ca="1" si="20"/>
        <v>598538.1017725945</v>
      </c>
      <c r="L23" s="37">
        <f t="shared" ca="1" si="21"/>
        <v>4309251.68994739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4193282.3481261008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4193282.3481261008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-7.8700000000000006E-2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4193282.3481261008</v>
      </c>
      <c r="K24" s="37">
        <f t="shared" ca="1" si="20"/>
        <v>-330011.32079752418</v>
      </c>
      <c r="L24" s="37">
        <f t="shared" ca="1" si="21"/>
        <v>3863271.0273285769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3744402.4519617558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3744402.4519617558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1.9599999999999999E-2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3744402.4519617558</v>
      </c>
      <c r="K25" s="37">
        <f t="shared" ca="1" si="20"/>
        <v>73390.288058450416</v>
      </c>
      <c r="L25" s="37">
        <f t="shared" ca="1" si="21"/>
        <v>3817792.7400202062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3695952.4502692143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3695952.4502692143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0.10249999999999999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3695952.4502692143</v>
      </c>
      <c r="K26" s="37">
        <f t="shared" ca="1" si="20"/>
        <v>378835.12615259446</v>
      </c>
      <c r="L26" s="37">
        <f t="shared" ca="1" si="21"/>
        <v>4074787.5764218089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3949901.2794270422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3949901.2794270422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0.17130000000000001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3949901.2794270422</v>
      </c>
      <c r="K27" s="37">
        <f t="shared" ca="1" si="20"/>
        <v>676618.08916585241</v>
      </c>
      <c r="L27" s="37">
        <f t="shared" ca="1" si="21"/>
        <v>4626519.3685928946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4498510.9141732585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4498510.9141732585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0.1041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4498510.9141732585</v>
      </c>
      <c r="K28" s="37">
        <f t="shared" ca="1" si="20"/>
        <v>468294.98616543622</v>
      </c>
      <c r="L28" s="37">
        <f t="shared" ca="1" si="21"/>
        <v>4966805.9003386945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4835597.2345585674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4835597.2345585674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0.128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4835597.2345585674</v>
      </c>
      <c r="K29" s="37">
        <f t="shared" ca="1" si="20"/>
        <v>618956.44602349668</v>
      </c>
      <c r="L29" s="37">
        <f t="shared" ca="1" si="21"/>
        <v>5454553.6805820642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5320064.7981574349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5320064.7981574349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4.9700000000000001E-2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5320064.7981574349</v>
      </c>
      <c r="K30" s="37">
        <f t="shared" ca="1" si="20"/>
        <v>264407.22046842449</v>
      </c>
      <c r="L30" s="37">
        <f t="shared" ca="1" si="21"/>
        <v>5584472.0186258592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5446620.9141406137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5446620.9141406137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9.01E-2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5446620.9141406137</v>
      </c>
      <c r="K31" s="37">
        <f t="shared" ca="1" si="20"/>
        <v>490740.5443640693</v>
      </c>
      <c r="L31" s="37">
        <f t="shared" ca="1" si="21"/>
        <v>5937361.4585046833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221407.35423335826</v>
      </c>
      <c r="O31" s="37">
        <f t="shared" si="6"/>
        <v>141297.3820973766</v>
      </c>
      <c r="P31" s="37">
        <f t="shared" ca="1" si="7"/>
        <v>221407.35423335826</v>
      </c>
      <c r="Q31" s="37">
        <f t="shared" ca="1" si="8"/>
        <v>5715954.1042713253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5715954.1042713253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4.3499999999999997E-2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5715954.1042713253</v>
      </c>
      <c r="K32" s="37">
        <f t="shared" ca="1" si="20"/>
        <v>248644.00353580262</v>
      </c>
      <c r="L32" s="37">
        <f t="shared" ca="1" si="21"/>
        <v>5964598.1078071278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241179.49807052006</v>
      </c>
      <c r="O32" s="37">
        <f t="shared" si="6"/>
        <v>144829.81664981105</v>
      </c>
      <c r="P32" s="37">
        <f t="shared" ca="1" si="7"/>
        <v>241179.49807052006</v>
      </c>
      <c r="Q32" s="37">
        <f t="shared" ca="1" si="8"/>
        <v>5723418.6097366074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5723418.6097366074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0.2636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5723418.6097366074</v>
      </c>
      <c r="K33" s="37">
        <f t="shared" ca="1" si="20"/>
        <v>1508693.1455265698</v>
      </c>
      <c r="L33" s="37">
        <f t="shared" ca="1" si="21"/>
        <v>7232111.7552631777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249930.94365662042</v>
      </c>
      <c r="O33" s="37">
        <f t="shared" si="6"/>
        <v>148450.5620660563</v>
      </c>
      <c r="P33" s="37">
        <f t="shared" ca="1" si="7"/>
        <v>249930.94365662042</v>
      </c>
      <c r="Q33" s="37">
        <f t="shared" ca="1" si="8"/>
        <v>6982180.8116065571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6982180.8116065571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-0.108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6982180.8116065571</v>
      </c>
      <c r="K34" s="37">
        <f t="shared" ca="1" si="20"/>
        <v>-754075.52765350812</v>
      </c>
      <c r="L34" s="37">
        <f t="shared" ca="1" si="21"/>
        <v>6228105.2839530492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317371.85507302533</v>
      </c>
      <c r="O34" s="37">
        <f t="shared" si="6"/>
        <v>152161.82611770771</v>
      </c>
      <c r="P34" s="37">
        <f t="shared" ca="1" si="7"/>
        <v>317371.85507302533</v>
      </c>
      <c r="Q34" s="37">
        <f t="shared" ca="1" si="8"/>
        <v>5910733.4288800238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5910733.4288800238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0.21240000000000001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5910733.4288800238</v>
      </c>
      <c r="K35" s="37">
        <f t="shared" ca="1" si="20"/>
        <v>1255439.7802941171</v>
      </c>
      <c r="L35" s="37">
        <f t="shared" ca="1" si="21"/>
        <v>7166173.2091741413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280129.54639241815</v>
      </c>
      <c r="O35" s="37">
        <f t="shared" si="6"/>
        <v>155965.87177065041</v>
      </c>
      <c r="P35" s="37">
        <f t="shared" ca="1" si="7"/>
        <v>280129.54639241815</v>
      </c>
      <c r="Q35" s="37">
        <f t="shared" ca="1" si="8"/>
        <v>6886043.6627817228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6886043.6627817228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7.3300000000000004E-2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6886043.6627817228</v>
      </c>
      <c r="K36" s="37">
        <f t="shared" ca="1" si="20"/>
        <v>504747.00048190029</v>
      </c>
      <c r="L36" s="37">
        <f t="shared" ca="1" si="21"/>
        <v>7390790.6632636227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340893.25063275854</v>
      </c>
      <c r="O36" s="37">
        <f t="shared" si="6"/>
        <v>159865.01856491665</v>
      </c>
      <c r="P36" s="37">
        <f t="shared" ca="1" si="7"/>
        <v>340893.25063275854</v>
      </c>
      <c r="Q36" s="37">
        <f t="shared" ca="1" si="8"/>
        <v>7049897.4126308644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7049897.4126308644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0.1447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7049897.4126308644</v>
      </c>
      <c r="K37" s="37">
        <f t="shared" ca="1" si="20"/>
        <v>1020120.155607686</v>
      </c>
      <c r="L37" s="37">
        <f t="shared" ca="1" si="21"/>
        <v>8070017.5682385508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363396.77384695178</v>
      </c>
      <c r="O37" s="37">
        <f t="shared" si="6"/>
        <v>163861.64402903954</v>
      </c>
      <c r="P37" s="37">
        <f t="shared" ca="1" si="7"/>
        <v>363396.77384695178</v>
      </c>
      <c r="Q37" s="37">
        <f t="shared" ca="1" si="8"/>
        <v>7706620.7943915986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7706620.7943915986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0.1084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7706620.7943915986</v>
      </c>
      <c r="K38" s="37">
        <f t="shared" ca="1" si="20"/>
        <v>835397.6941120493</v>
      </c>
      <c r="L38" s="37">
        <f t="shared" ca="1" si="21"/>
        <v>8542018.488503648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416574.09699414048</v>
      </c>
      <c r="O38" s="37">
        <f t="shared" si="6"/>
        <v>167958.18512976554</v>
      </c>
      <c r="P38" s="37">
        <f t="shared" ca="1" si="7"/>
        <v>416574.09699414048</v>
      </c>
      <c r="Q38" s="37">
        <f t="shared" ca="1" si="8"/>
        <v>8125444.3915095078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8125444.3915095078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8.5300000000000001E-2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8125444.3915095078</v>
      </c>
      <c r="K39" s="37">
        <f t="shared" ca="1" si="20"/>
        <v>693100.40659576107</v>
      </c>
      <c r="L39" s="37">
        <f t="shared" ca="1" si="21"/>
        <v>8818544.7981052697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459064.65488754283</v>
      </c>
      <c r="O39" s="37">
        <f t="shared" si="6"/>
        <v>172157.13975800967</v>
      </c>
      <c r="P39" s="37">
        <f t="shared" ca="1" si="7"/>
        <v>459064.65488754283</v>
      </c>
      <c r="Q39" s="37">
        <f t="shared" ca="1" si="8"/>
        <v>8359480.1432177266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8359480.1432177266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0.1187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8359480.1432177266</v>
      </c>
      <c r="K40" s="37">
        <f t="shared" ca="1" si="20"/>
        <v>992270.29299994418</v>
      </c>
      <c r="L40" s="37">
        <f t="shared" ca="1" si="21"/>
        <v>9351750.4362176713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497588.10376295989</v>
      </c>
      <c r="O40" s="37">
        <f t="shared" si="6"/>
        <v>176461.06825195992</v>
      </c>
      <c r="P40" s="37">
        <f t="shared" ca="1" si="7"/>
        <v>497588.10376295989</v>
      </c>
      <c r="Q40" s="37">
        <f t="shared" ca="1" si="8"/>
        <v>8854162.3324547112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8854162.3324547112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0.104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8854162.3324547112</v>
      </c>
      <c r="K41" s="37">
        <f t="shared" ca="1" si="20"/>
        <v>920832.88257528993</v>
      </c>
      <c r="L41" s="37">
        <f t="shared" ca="1" si="21"/>
        <v>9774995.2150300015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553385.14577841945</v>
      </c>
      <c r="O41" s="37">
        <f t="shared" si="6"/>
        <v>180872.59495825888</v>
      </c>
      <c r="P41" s="37">
        <f t="shared" ca="1" si="7"/>
        <v>553385.14577841945</v>
      </c>
      <c r="Q41" s="37">
        <f t="shared" ca="1" si="8"/>
        <v>9221610.069251582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9221610.069251582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-5.6000000000000001E-2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9221610.069251582</v>
      </c>
      <c r="K42" s="37">
        <f t="shared" ca="1" si="20"/>
        <v>-516410.16387808858</v>
      </c>
      <c r="L42" s="37">
        <f t="shared" ca="1" si="21"/>
        <v>8705199.9053734932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606684.87297707784</v>
      </c>
      <c r="O42" s="37">
        <f t="shared" si="6"/>
        <v>185394.40983221534</v>
      </c>
      <c r="P42" s="37">
        <f t="shared" ca="1" si="7"/>
        <v>606684.87297707784</v>
      </c>
      <c r="Q42" s="37">
        <f t="shared" ca="1" si="8"/>
        <v>8098515.0323964152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8098515.0323964152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0.128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8098515.0323964152</v>
      </c>
      <c r="K43" s="37">
        <f t="shared" ca="1" si="20"/>
        <v>1036609.9241467412</v>
      </c>
      <c r="L43" s="37">
        <f t="shared" ca="1" si="21"/>
        <v>9135124.9565431569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562396.87724975101</v>
      </c>
      <c r="O43" s="37">
        <f t="shared" si="6"/>
        <v>190029.27007802069</v>
      </c>
      <c r="P43" s="37">
        <f t="shared" ca="1" si="7"/>
        <v>562396.87724975101</v>
      </c>
      <c r="Q43" s="37">
        <f t="shared" ca="1" si="8"/>
        <v>8572728.0792934056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8572728.0792934056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8.6699999999999999E-2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8572728.0792934056</v>
      </c>
      <c r="K44" s="37">
        <f t="shared" ca="1" si="20"/>
        <v>743255.52447473828</v>
      </c>
      <c r="L44" s="37">
        <f t="shared" ca="1" si="21"/>
        <v>9315983.6037681438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625746.57513090561</v>
      </c>
      <c r="O44" s="37">
        <f t="shared" si="6"/>
        <v>194780.00182997121</v>
      </c>
      <c r="P44" s="37">
        <f t="shared" ca="1" si="7"/>
        <v>625746.57513090561</v>
      </c>
      <c r="Q44" s="37">
        <f t="shared" ca="1" si="8"/>
        <v>8690237.0286372378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8690237.0286372378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0.1265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8690237.0286372378</v>
      </c>
      <c r="K45" s="37">
        <f t="shared" ca="1" si="20"/>
        <v>1099314.9841226107</v>
      </c>
      <c r="L45" s="37">
        <f t="shared" ca="1" si="21"/>
        <v>9789552.0127598494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673661.78516567731</v>
      </c>
      <c r="O45" s="37">
        <f t="shared" si="6"/>
        <v>199649.50187572048</v>
      </c>
      <c r="P45" s="37">
        <f t="shared" ca="1" si="7"/>
        <v>673661.78516567731</v>
      </c>
      <c r="Q45" s="37">
        <f t="shared" ca="1" si="8"/>
        <v>9115890.2275941726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9115890.2275941726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6.0299999999999999E-2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9115890.2275941726</v>
      </c>
      <c r="K46" s="37">
        <f t="shared" ca="1" si="20"/>
        <v>549688.18072392861</v>
      </c>
      <c r="L46" s="37">
        <f t="shared" ca="1" si="21"/>
        <v>9665578.4083181005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747204.11701591581</v>
      </c>
      <c r="O46" s="37">
        <f t="shared" si="6"/>
        <v>204640.73942261352</v>
      </c>
      <c r="P46" s="37">
        <f t="shared" ca="1" si="7"/>
        <v>747204.11701591581</v>
      </c>
      <c r="Q46" s="37">
        <f t="shared" ca="1" si="8"/>
        <v>8918374.2913021855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8918374.2913021855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0.14710000000000001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8918374.2913021855</v>
      </c>
      <c r="K47" s="37">
        <f t="shared" ca="1" si="20"/>
        <v>1311892.8582505516</v>
      </c>
      <c r="L47" s="37">
        <f t="shared" ca="1" si="21"/>
        <v>10230267.149552736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10230267.149552736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10230267.149552736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5.3900000000000003E-2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10230267.149552736</v>
      </c>
      <c r="K48" s="37">
        <f t="shared" ca="1" si="20"/>
        <v>551411.39936089248</v>
      </c>
      <c r="L48" s="37">
        <f t="shared" ca="1" si="21"/>
        <v>10781678.54891363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10781678.54891363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10781678.54891363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7.1999999999999995E-2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10781678.54891363</v>
      </c>
      <c r="K49" s="37">
        <f t="shared" ca="1" si="20"/>
        <v>776280.85552178125</v>
      </c>
      <c r="L49" s="37">
        <f t="shared" ca="1" si="21"/>
        <v>11557959.404435411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11557959.404435411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11557959.404435411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0.17599999999999999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11557959.404435411</v>
      </c>
      <c r="K50" s="37">
        <f t="shared" ca="1" si="20"/>
        <v>2034200.8551806323</v>
      </c>
      <c r="L50" s="37">
        <f t="shared" ca="1" si="21"/>
        <v>13592160.259616043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13592160.259616043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13592160.259616043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0.14000000000000001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13592160.259616043</v>
      </c>
      <c r="K51" s="37">
        <f t="shared" ca="1" si="20"/>
        <v>1902902.4363462462</v>
      </c>
      <c r="L51" s="37">
        <f t="shared" ca="1" si="21"/>
        <v>15495062.695962289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15495062.695962289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15495062.695962289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-7.4700000000000003E-2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15495062.695962289</v>
      </c>
      <c r="K52" s="37">
        <f t="shared" ca="1" si="20"/>
        <v>-1157481.1833883831</v>
      </c>
      <c r="L52" s="37">
        <f t="shared" ca="1" si="21"/>
        <v>14337581.512573905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14337581.512573905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14337581.512573905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-0.1133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14337581.512573905</v>
      </c>
      <c r="K53" s="37">
        <f t="shared" ca="1" si="20"/>
        <v>-1624447.9853746234</v>
      </c>
      <c r="L53" s="37">
        <f t="shared" ca="1" si="21"/>
        <v>12713133.527199281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12713133.527199281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12713133.527199281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-0.2157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12713133.527199281</v>
      </c>
      <c r="K54" s="37">
        <f t="shared" ca="1" si="20"/>
        <v>-2742222.901816885</v>
      </c>
      <c r="L54" s="37">
        <f t="shared" ca="1" si="21"/>
        <v>9970910.6253823973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9970910.6253823973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9970910.6253823973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4" priority="1" operator="lessThan">
      <formula>0</formula>
    </cfRule>
  </conditionalFormatting>
  <dataValidations count="2">
    <dataValidation type="list" allowBlank="1" showInputMessage="1" showErrorMessage="1" sqref="E2" xr:uid="{2C1FE70B-373D-4545-AA07-F1AADE194CB0}">
      <formula1>"Qualified, Non-Qualified"</formula1>
    </dataValidation>
    <dataValidation type="list" allowBlank="1" showInputMessage="1" showErrorMessage="1" sqref="E5 H2" xr:uid="{A76BEC4F-3C64-CA4F-9783-7DF356BAAECB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E582C13-429D-2B4B-92DE-F890B7E144C3}">
          <x14:formula1>
            <xm:f>Scenarios!A3:A100</xm:f>
          </x14:formula1>
          <xm:sqref>A14</xm:sqref>
        </x14:dataValidation>
        <x14:dataValidation type="list" allowBlank="1" showInputMessage="1" showErrorMessage="1" xr:uid="{3B8B52EB-0F5A-284D-B487-B56BF6A83E5B}">
          <x14:formula1>
            <xm:f>Tables!$B$20:$B$36</xm:f>
          </x14:formula1>
          <xm:sqref>E3:E4</xm:sqref>
        </x14:dataValidation>
      </x14:dataValidation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F7D1E-A185-FD45-92FF-DF261008424D}">
  <sheetPr codeName="Sheet67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Monthly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401a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401a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1000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Monthly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7.0000000000000007E-2</v>
      </c>
      <c r="C6" s="90"/>
      <c r="D6" s="52" t="s">
        <v>58</v>
      </c>
      <c r="E6" s="59">
        <f>VLOOKUP($A$14,Scenarios!$A:$CE,HLOOKUP(D6,Scenarios!$1:$2,2,FALSE),FALSE)</f>
        <v>2000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211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401a with Monthly / Monthly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0.12759999999999999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255199.99999999997</v>
      </c>
      <c r="L17" s="37">
        <f>J17+K17</f>
        <v>2255200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2255200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24000</v>
      </c>
      <c r="S17" s="37">
        <f>IF($H$2="None",0,IF($N$3=1,0,IF(D17&gt;=$B$3,0,IF($H$2="Monthly",($H$3*12),IF($H$2="Annual",$H$3,IF($H$2="% of Salary",$H$4*H17,IF($H$2="Match",MIN($H$5*W17,$H$6*H17),IF($H$2="Maximum Allowable",V17,0))))))))</f>
        <v>12000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43500</v>
      </c>
      <c r="W17" s="37">
        <f>MIN(R17,T17)</f>
        <v>22500</v>
      </c>
      <c r="X17" s="37">
        <f ca="1">MIN(U17,R17-W17)</f>
        <v>1500</v>
      </c>
      <c r="Y17" s="37">
        <f>MIN(S17,V17)</f>
        <v>12000</v>
      </c>
      <c r="Z17" s="37">
        <f ca="1">W17+X17+Y17</f>
        <v>36000</v>
      </c>
      <c r="AA17" s="111">
        <f ca="1">Q17+Z17</f>
        <v>2291200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6.7100000000000007E-2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2291200</v>
      </c>
      <c r="K18" s="37">
        <f ca="1">J18*E18</f>
        <v>153739.52000000002</v>
      </c>
      <c r="L18" s="37">
        <f ca="1">J18+K18</f>
        <v>2444939.52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2444939.52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24000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12000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44587.5</v>
      </c>
      <c r="W18" s="37">
        <f t="shared" ref="W18:W54" si="14">MIN(R18,T18)</f>
        <v>23062.499999999996</v>
      </c>
      <c r="X18" s="37">
        <f t="shared" ref="X18:X54" ca="1" si="15">MIN(U18,R18-W18)</f>
        <v>937.50000000000364</v>
      </c>
      <c r="Y18" s="37">
        <f t="shared" ref="Y18:Y54" si="16">MIN(S18,V18)</f>
        <v>12000</v>
      </c>
      <c r="Z18" s="37">
        <f t="shared" ref="Z18:Z54" ca="1" si="17">W18+X18+Y18</f>
        <v>36000</v>
      </c>
      <c r="AA18" s="111">
        <f t="shared" ref="AA18:AA54" ca="1" si="18">Q18+W18+X18+Y18</f>
        <v>2480939.52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2.9899999999999999E-2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2480939.52</v>
      </c>
      <c r="K19" s="37">
        <f ca="1">J19*E19</f>
        <v>74180.091648000001</v>
      </c>
      <c r="L19" s="37">
        <f ca="1">J19+K19</f>
        <v>2555119.6116479998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2555119.6116479998</v>
      </c>
      <c r="R19" s="37">
        <f t="shared" si="9"/>
        <v>24000</v>
      </c>
      <c r="S19" s="37">
        <f t="shared" si="10"/>
        <v>12000</v>
      </c>
      <c r="T19" s="37">
        <f t="shared" si="11"/>
        <v>23639.0625</v>
      </c>
      <c r="U19" s="37">
        <f t="shared" ca="1" si="12"/>
        <v>11819.53125</v>
      </c>
      <c r="V19" s="37">
        <f t="shared" si="13"/>
        <v>45702.1875</v>
      </c>
      <c r="W19" s="37">
        <f t="shared" si="14"/>
        <v>23639.0625</v>
      </c>
      <c r="X19" s="37">
        <f t="shared" ca="1" si="15"/>
        <v>360.9375</v>
      </c>
      <c r="Y19" s="37">
        <f t="shared" si="16"/>
        <v>12000</v>
      </c>
      <c r="Z19" s="37">
        <f t="shared" ca="1" si="17"/>
        <v>36000</v>
      </c>
      <c r="AA19" s="111">
        <f t="shared" ca="1" si="18"/>
        <v>2591119.6116479998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0.154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2591119.6116479998</v>
      </c>
      <c r="K20" s="37">
        <f ca="1">J20*E20</f>
        <v>399032.42019379197</v>
      </c>
      <c r="L20" s="37">
        <f ca="1">J20+K20</f>
        <v>2990152.0318417917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2990152.0318417917</v>
      </c>
      <c r="R20" s="37">
        <f t="shared" si="9"/>
        <v>24000</v>
      </c>
      <c r="S20" s="37">
        <f t="shared" si="10"/>
        <v>12000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47074.781249999985</v>
      </c>
      <c r="W20" s="37">
        <f t="shared" si="14"/>
        <v>24000</v>
      </c>
      <c r="X20" s="37">
        <f t="shared" ca="1" si="15"/>
        <v>0</v>
      </c>
      <c r="Y20" s="37">
        <f t="shared" si="16"/>
        <v>12000</v>
      </c>
      <c r="Z20" s="37">
        <f t="shared" ca="1" si="17"/>
        <v>36000</v>
      </c>
      <c r="AA20" s="111">
        <f t="shared" ca="1" si="18"/>
        <v>3026152.0318417917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0.11219999999999999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3026152.0318417917</v>
      </c>
      <c r="K21" s="37">
        <f ca="1">J21*E21</f>
        <v>339534.25797264901</v>
      </c>
      <c r="L21" s="37">
        <f ca="1">J21+K21</f>
        <v>3365686.2898144405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3255305.0007519405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3255305.0007519405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0.1144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3255305.0007519405</v>
      </c>
      <c r="K22" s="37">
        <f t="shared" ref="K22:K54" ca="1" si="20">J22*E22</f>
        <v>372406.89208602201</v>
      </c>
      <c r="L22" s="37">
        <f t="shared" ref="L22:L54" ca="1" si="21">J22+K22</f>
        <v>3627711.8928379626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3514571.0715489001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3514571.0715489001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0.14119999999999999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3514571.0715489001</v>
      </c>
      <c r="K23" s="37">
        <f t="shared" ca="1" si="20"/>
        <v>496257.43530270469</v>
      </c>
      <c r="L23" s="37">
        <f t="shared" ca="1" si="21"/>
        <v>4010828.5068516047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3894859.1650303155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3894859.1650303155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-6.88E-2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3894859.1650303155</v>
      </c>
      <c r="K24" s="37">
        <f t="shared" ca="1" si="20"/>
        <v>-267966.31055408571</v>
      </c>
      <c r="L24" s="37">
        <f t="shared" ca="1" si="21"/>
        <v>3626892.8544762298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3508024.2791094086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3508024.2791094086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1.7100000000000001E-2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3508024.2791094086</v>
      </c>
      <c r="K25" s="37">
        <f t="shared" ca="1" si="20"/>
        <v>59987.215172770892</v>
      </c>
      <c r="L25" s="37">
        <f t="shared" ca="1" si="21"/>
        <v>3568011.4942821795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3446171.2045311877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3446171.2045311877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8.9700000000000002E-2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3446171.2045311877</v>
      </c>
      <c r="K26" s="37">
        <f t="shared" ca="1" si="20"/>
        <v>309121.55704644753</v>
      </c>
      <c r="L26" s="37">
        <f t="shared" ca="1" si="21"/>
        <v>3755292.7615776351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3630406.4645828684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3630406.4645828684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0.14990000000000001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3630406.4645828684</v>
      </c>
      <c r="K27" s="37">
        <f t="shared" ca="1" si="20"/>
        <v>544197.92904097203</v>
      </c>
      <c r="L27" s="37">
        <f t="shared" ca="1" si="21"/>
        <v>4174604.3936238405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4046595.9392042048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4046595.9392042048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9.11E-2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4046595.9392042048</v>
      </c>
      <c r="K28" s="37">
        <f t="shared" ca="1" si="20"/>
        <v>368644.89006150304</v>
      </c>
      <c r="L28" s="37">
        <f t="shared" ca="1" si="21"/>
        <v>4415240.8292657081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4284032.1634855811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4284032.1634855811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0.112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4284032.1634855811</v>
      </c>
      <c r="K29" s="37">
        <f t="shared" ca="1" si="20"/>
        <v>479811.60231038509</v>
      </c>
      <c r="L29" s="37">
        <f t="shared" ca="1" si="21"/>
        <v>4763843.7657959666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4629354.8833713364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4629354.8833713364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4.3499999999999997E-2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4629354.8833713364</v>
      </c>
      <c r="K30" s="37">
        <f t="shared" ca="1" si="20"/>
        <v>201376.93742665311</v>
      </c>
      <c r="L30" s="37">
        <f t="shared" ca="1" si="21"/>
        <v>4830731.8207979891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4692880.7163127437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4692880.7163127437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7.8899999999999998E-2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4692880.7163127437</v>
      </c>
      <c r="K31" s="37">
        <f t="shared" ca="1" si="20"/>
        <v>370268.28851707547</v>
      </c>
      <c r="L31" s="37">
        <f t="shared" ca="1" si="21"/>
        <v>5063149.0048298193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190767.50879320095</v>
      </c>
      <c r="O31" s="37">
        <f t="shared" si="6"/>
        <v>141297.3820973766</v>
      </c>
      <c r="P31" s="37">
        <f t="shared" ca="1" si="7"/>
        <v>190767.50879320095</v>
      </c>
      <c r="Q31" s="37">
        <f t="shared" ca="1" si="8"/>
        <v>4872381.496036618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4872381.496036618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3.7999999999999999E-2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4872381.496036618</v>
      </c>
      <c r="K32" s="37">
        <f t="shared" ca="1" si="20"/>
        <v>185150.49684939149</v>
      </c>
      <c r="L32" s="37">
        <f t="shared" ca="1" si="21"/>
        <v>5057531.9928860096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205585.71713234676</v>
      </c>
      <c r="O32" s="37">
        <f t="shared" si="6"/>
        <v>144829.81664981105</v>
      </c>
      <c r="P32" s="37">
        <f t="shared" ca="1" si="7"/>
        <v>205585.71713234676</v>
      </c>
      <c r="Q32" s="37">
        <f t="shared" ca="1" si="8"/>
        <v>4851946.2757536629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4851946.2757536629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0.2306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4851946.2757536629</v>
      </c>
      <c r="K33" s="37">
        <f t="shared" ca="1" si="20"/>
        <v>1118858.8111887947</v>
      </c>
      <c r="L33" s="37">
        <f t="shared" ca="1" si="21"/>
        <v>5970805.0869424576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211875.38322068399</v>
      </c>
      <c r="O33" s="37">
        <f t="shared" si="6"/>
        <v>148450.5620660563</v>
      </c>
      <c r="P33" s="37">
        <f t="shared" ca="1" si="7"/>
        <v>211875.38322068399</v>
      </c>
      <c r="Q33" s="37">
        <f t="shared" ca="1" si="8"/>
        <v>5758929.7037217738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5758929.7037217738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-9.4500000000000001E-2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5758929.7037217738</v>
      </c>
      <c r="K34" s="37">
        <f t="shared" ca="1" si="20"/>
        <v>-544218.85700170766</v>
      </c>
      <c r="L34" s="37">
        <f t="shared" ca="1" si="21"/>
        <v>5214710.8467200659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261769.53198735334</v>
      </c>
      <c r="O34" s="37">
        <f t="shared" si="6"/>
        <v>152161.82611770771</v>
      </c>
      <c r="P34" s="37">
        <f t="shared" ca="1" si="7"/>
        <v>261769.53198735334</v>
      </c>
      <c r="Q34" s="37">
        <f t="shared" ca="1" si="8"/>
        <v>4952941.3147327127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4952941.3147327127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0.18590000000000001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4952941.3147327127</v>
      </c>
      <c r="K35" s="37">
        <f t="shared" ca="1" si="20"/>
        <v>920751.7904088113</v>
      </c>
      <c r="L35" s="37">
        <f t="shared" ca="1" si="21"/>
        <v>5873693.1051415242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234736.55520060248</v>
      </c>
      <c r="O35" s="37">
        <f t="shared" si="6"/>
        <v>155965.87177065041</v>
      </c>
      <c r="P35" s="37">
        <f t="shared" ca="1" si="7"/>
        <v>234736.55520060248</v>
      </c>
      <c r="Q35" s="37">
        <f t="shared" ca="1" si="8"/>
        <v>5638956.5499409214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5638956.5499409214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6.4199999999999993E-2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5638956.5499409214</v>
      </c>
      <c r="K36" s="37">
        <f t="shared" ca="1" si="20"/>
        <v>362021.01050620712</v>
      </c>
      <c r="L36" s="37">
        <f t="shared" ca="1" si="21"/>
        <v>6000977.5604471285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279156.2648485605</v>
      </c>
      <c r="O36" s="37">
        <f t="shared" si="6"/>
        <v>159865.01856491665</v>
      </c>
      <c r="P36" s="37">
        <f t="shared" ca="1" si="7"/>
        <v>279156.2648485605</v>
      </c>
      <c r="Q36" s="37">
        <f t="shared" ca="1" si="8"/>
        <v>5721821.2955985684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5721821.2955985684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0.12659999999999999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5721821.2955985684</v>
      </c>
      <c r="K37" s="37">
        <f t="shared" ca="1" si="20"/>
        <v>724382.57602277875</v>
      </c>
      <c r="L37" s="37">
        <f t="shared" ca="1" si="21"/>
        <v>6446203.871621347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294939.24204116332</v>
      </c>
      <c r="O37" s="37">
        <f t="shared" si="6"/>
        <v>163861.64402903954</v>
      </c>
      <c r="P37" s="37">
        <f t="shared" ca="1" si="7"/>
        <v>294939.24204116332</v>
      </c>
      <c r="Q37" s="37">
        <f t="shared" ca="1" si="8"/>
        <v>6151264.6295801839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6151264.6295801839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9.4799999999999995E-2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6151264.6295801839</v>
      </c>
      <c r="K38" s="37">
        <f t="shared" ca="1" si="20"/>
        <v>583139.88688420143</v>
      </c>
      <c r="L38" s="37">
        <f t="shared" ca="1" si="21"/>
        <v>6734404.5164643852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332500.79078811803</v>
      </c>
      <c r="O38" s="37">
        <f t="shared" si="6"/>
        <v>167958.18512976554</v>
      </c>
      <c r="P38" s="37">
        <f t="shared" ca="1" si="7"/>
        <v>332500.79078811803</v>
      </c>
      <c r="Q38" s="37">
        <f t="shared" ca="1" si="8"/>
        <v>6401903.7256762674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6401903.7256762674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7.4700000000000003E-2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6401903.7256762674</v>
      </c>
      <c r="K39" s="37">
        <f t="shared" ca="1" si="20"/>
        <v>478222.20830801717</v>
      </c>
      <c r="L39" s="37">
        <f t="shared" ca="1" si="21"/>
        <v>6880125.9339842843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361689.4760269078</v>
      </c>
      <c r="O39" s="37">
        <f t="shared" si="6"/>
        <v>172157.13975800967</v>
      </c>
      <c r="P39" s="37">
        <f t="shared" ca="1" si="7"/>
        <v>361689.4760269078</v>
      </c>
      <c r="Q39" s="37">
        <f t="shared" ca="1" si="8"/>
        <v>6518436.4579573767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6518436.4579573767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0.1038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6518436.4579573767</v>
      </c>
      <c r="K40" s="37">
        <f t="shared" ca="1" si="20"/>
        <v>676613.70433597569</v>
      </c>
      <c r="L40" s="37">
        <f t="shared" ca="1" si="21"/>
        <v>7195050.1622933522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388002.17011651048</v>
      </c>
      <c r="O40" s="37">
        <f t="shared" si="6"/>
        <v>176461.06825195992</v>
      </c>
      <c r="P40" s="37">
        <f t="shared" ca="1" si="7"/>
        <v>388002.17011651048</v>
      </c>
      <c r="Q40" s="37">
        <f t="shared" ca="1" si="8"/>
        <v>6807047.9921768419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6807047.9921768419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9.0999999999999998E-2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6807047.9921768419</v>
      </c>
      <c r="K41" s="37">
        <f t="shared" ca="1" si="20"/>
        <v>619441.36728809262</v>
      </c>
      <c r="L41" s="37">
        <f t="shared" ca="1" si="21"/>
        <v>7426489.3594649341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425440.49951105262</v>
      </c>
      <c r="O41" s="37">
        <f t="shared" si="6"/>
        <v>180872.59495825888</v>
      </c>
      <c r="P41" s="37">
        <f t="shared" ca="1" si="7"/>
        <v>425440.49951105262</v>
      </c>
      <c r="Q41" s="37">
        <f t="shared" ca="1" si="8"/>
        <v>7001048.8599538812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7001048.8599538812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-4.9000000000000002E-2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7001048.8599538812</v>
      </c>
      <c r="K42" s="37">
        <f t="shared" ca="1" si="20"/>
        <v>-343051.39413774019</v>
      </c>
      <c r="L42" s="37">
        <f t="shared" ca="1" si="21"/>
        <v>6657997.4658161411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460595.31973380799</v>
      </c>
      <c r="O42" s="37">
        <f t="shared" si="6"/>
        <v>185394.40983221534</v>
      </c>
      <c r="P42" s="37">
        <f t="shared" ca="1" si="7"/>
        <v>460595.31973380799</v>
      </c>
      <c r="Q42" s="37">
        <f t="shared" ca="1" si="8"/>
        <v>6197402.1460823333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6197402.1460823333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0.112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6197402.1460823333</v>
      </c>
      <c r="K43" s="37">
        <f t="shared" ca="1" si="20"/>
        <v>694109.0403612213</v>
      </c>
      <c r="L43" s="37">
        <f t="shared" ca="1" si="21"/>
        <v>6891511.1864435542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430375.14903349534</v>
      </c>
      <c r="O43" s="37">
        <f t="shared" si="6"/>
        <v>190029.27007802069</v>
      </c>
      <c r="P43" s="37">
        <f t="shared" ca="1" si="7"/>
        <v>430375.14903349534</v>
      </c>
      <c r="Q43" s="37">
        <f t="shared" ca="1" si="8"/>
        <v>6461136.037410059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6461136.037410059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7.5800000000000006E-2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6461136.037410059</v>
      </c>
      <c r="K44" s="37">
        <f t="shared" ca="1" si="20"/>
        <v>489754.11163568252</v>
      </c>
      <c r="L44" s="37">
        <f t="shared" ca="1" si="21"/>
        <v>6950890.1490457412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471615.76915401896</v>
      </c>
      <c r="O44" s="37">
        <f t="shared" si="6"/>
        <v>194780.00182997121</v>
      </c>
      <c r="P44" s="37">
        <f t="shared" ca="1" si="7"/>
        <v>471615.76915401896</v>
      </c>
      <c r="Q44" s="37">
        <f t="shared" ca="1" si="8"/>
        <v>6479274.3798917225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6479274.3798917225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0.11070000000000001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6479274.3798917225</v>
      </c>
      <c r="K45" s="37">
        <f t="shared" ca="1" si="20"/>
        <v>717255.67385401367</v>
      </c>
      <c r="L45" s="37">
        <f t="shared" ca="1" si="21"/>
        <v>7196530.0537457364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502269.33177455212</v>
      </c>
      <c r="O45" s="37">
        <f t="shared" si="6"/>
        <v>199649.50187572048</v>
      </c>
      <c r="P45" s="37">
        <f t="shared" ca="1" si="7"/>
        <v>502269.33177455212</v>
      </c>
      <c r="Q45" s="37">
        <f t="shared" ca="1" si="8"/>
        <v>6694260.721971184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6694260.721971184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5.2699999999999997E-2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6694260.721971184</v>
      </c>
      <c r="K46" s="37">
        <f t="shared" ca="1" si="20"/>
        <v>352787.54004788137</v>
      </c>
      <c r="L46" s="37">
        <f t="shared" ca="1" si="21"/>
        <v>7047048.2620190652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548709.89524353971</v>
      </c>
      <c r="O46" s="37">
        <f t="shared" si="6"/>
        <v>204640.73942261352</v>
      </c>
      <c r="P46" s="37">
        <f t="shared" ca="1" si="7"/>
        <v>548709.89524353971</v>
      </c>
      <c r="Q46" s="37">
        <f t="shared" ca="1" si="8"/>
        <v>6498338.3667755257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6498338.3667755257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0.12870000000000001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6498338.3667755257</v>
      </c>
      <c r="K47" s="37">
        <f t="shared" ca="1" si="20"/>
        <v>836336.14780401019</v>
      </c>
      <c r="L47" s="37">
        <f t="shared" ca="1" si="21"/>
        <v>7334674.5145795364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7334674.5145795364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7334674.5145795364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4.7100000000000003E-2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7334674.5145795364</v>
      </c>
      <c r="K48" s="37">
        <f t="shared" ca="1" si="20"/>
        <v>345463.16963669617</v>
      </c>
      <c r="L48" s="37">
        <f t="shared" ca="1" si="21"/>
        <v>7680137.684216233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7680137.684216233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7680137.684216233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6.3E-2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7680137.684216233</v>
      </c>
      <c r="K49" s="37">
        <f t="shared" ca="1" si="20"/>
        <v>483848.67410562269</v>
      </c>
      <c r="L49" s="37">
        <f t="shared" ca="1" si="21"/>
        <v>8163986.3583218558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8163986.3583218558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8163986.3583218558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0.154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8163986.3583218558</v>
      </c>
      <c r="K50" s="37">
        <f t="shared" ca="1" si="20"/>
        <v>1257253.8991815657</v>
      </c>
      <c r="L50" s="37">
        <f t="shared" ca="1" si="21"/>
        <v>9421240.257503422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9421240.257503422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9421240.257503422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0.1225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9421240.257503422</v>
      </c>
      <c r="K51" s="37">
        <f t="shared" ca="1" si="20"/>
        <v>1154101.9315441691</v>
      </c>
      <c r="L51" s="37">
        <f t="shared" ca="1" si="21"/>
        <v>10575342.189047592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10575342.189047592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10575342.189047592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-6.5299999999999997E-2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10575342.189047592</v>
      </c>
      <c r="K52" s="37">
        <f t="shared" ca="1" si="20"/>
        <v>-690569.8449448077</v>
      </c>
      <c r="L52" s="37">
        <f t="shared" ca="1" si="21"/>
        <v>9884772.344102785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9884772.344102785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9884772.344102785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-9.9199999999999997E-2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9884772.344102785</v>
      </c>
      <c r="K53" s="37">
        <f t="shared" ca="1" si="20"/>
        <v>-980569.41653499624</v>
      </c>
      <c r="L53" s="37">
        <f t="shared" ca="1" si="21"/>
        <v>8904202.9275677893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8904202.9275677893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8904202.9275677893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-0.1888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8904202.9275677893</v>
      </c>
      <c r="K54" s="37">
        <f t="shared" ca="1" si="20"/>
        <v>-1681113.5127247986</v>
      </c>
      <c r="L54" s="37">
        <f t="shared" ca="1" si="21"/>
        <v>7223089.4148429912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7223089.4148429912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7223089.4148429912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3" priority="1" operator="lessThan">
      <formula>0</formula>
    </cfRule>
  </conditionalFormatting>
  <dataValidations count="2">
    <dataValidation type="list" allowBlank="1" showInputMessage="1" showErrorMessage="1" sqref="E2" xr:uid="{6AC8D24B-E433-2D46-AC96-52A0A79EE841}">
      <formula1>"Qualified, Non-Qualified"</formula1>
    </dataValidation>
    <dataValidation type="list" allowBlank="1" showInputMessage="1" showErrorMessage="1" sqref="E5 H2" xr:uid="{008EC244-B03A-9F43-B368-272E5E08A10B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CFDE771-57C1-D841-B3E6-C17C73948CA4}">
          <x14:formula1>
            <xm:f>Scenarios!A3:A100</xm:f>
          </x14:formula1>
          <xm:sqref>A14</xm:sqref>
        </x14:dataValidation>
        <x14:dataValidation type="list" allowBlank="1" showInputMessage="1" showErrorMessage="1" xr:uid="{F11743FF-1411-CB4F-B4A3-0BB9B1C07B20}">
          <x14:formula1>
            <xm:f>Tables!$B$20:$B$36</xm:f>
          </x14:formula1>
          <xm:sqref>E3:E4</xm:sqref>
        </x14:dataValidation>
      </x14:dataValidation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BE63C-EBB4-D24F-A863-155EF01F620F}">
  <sheetPr codeName="Sheet68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Annual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401a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401a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30000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Annual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25000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212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401a with Annual / Annual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25000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30000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43500</v>
      </c>
      <c r="W17" s="37">
        <f>MIN(R17,T17)</f>
        <v>22500</v>
      </c>
      <c r="X17" s="37">
        <f ca="1">MIN(U17,R17-W17)</f>
        <v>2500</v>
      </c>
      <c r="Y17" s="37">
        <f>MIN(S17,V17)</f>
        <v>30000</v>
      </c>
      <c r="Z17" s="37">
        <f ca="1">W17+X17+Y17</f>
        <v>55000</v>
      </c>
      <c r="AA17" s="111">
        <f ca="1">Q17+Z17</f>
        <v>2237400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2237400</v>
      </c>
      <c r="K18" s="37">
        <f ca="1">J18*E18</f>
        <v>107171.45999999999</v>
      </c>
      <c r="L18" s="37">
        <f ca="1">J18+K18</f>
        <v>2344571.46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2344571.46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25000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30000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44587.5</v>
      </c>
      <c r="W18" s="37">
        <f t="shared" ref="W18:W54" si="14">MIN(R18,T18)</f>
        <v>23062.499999999996</v>
      </c>
      <c r="X18" s="37">
        <f t="shared" ref="X18:X54" ca="1" si="15">MIN(U18,R18-W18)</f>
        <v>1937.5000000000036</v>
      </c>
      <c r="Y18" s="37">
        <f t="shared" ref="Y18:Y54" si="16">MIN(S18,V18)</f>
        <v>30000</v>
      </c>
      <c r="Z18" s="37">
        <f t="shared" ref="Z18:Z54" ca="1" si="17">W18+X18+Y18</f>
        <v>55000</v>
      </c>
      <c r="AA18" s="111">
        <f t="shared" ref="AA18:AA54" ca="1" si="18">Q18+W18+X18+Y18</f>
        <v>2399571.46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2399571.46</v>
      </c>
      <c r="K19" s="37">
        <f ca="1">J19*E19</f>
        <v>51110.872098</v>
      </c>
      <c r="L19" s="37">
        <f ca="1">J19+K19</f>
        <v>2450682.3320979998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2450682.3320979998</v>
      </c>
      <c r="R19" s="37">
        <f t="shared" si="9"/>
        <v>25000</v>
      </c>
      <c r="S19" s="37">
        <f t="shared" si="10"/>
        <v>30000</v>
      </c>
      <c r="T19" s="37">
        <f t="shared" si="11"/>
        <v>23639.0625</v>
      </c>
      <c r="U19" s="37">
        <f t="shared" ca="1" si="12"/>
        <v>11819.53125</v>
      </c>
      <c r="V19" s="37">
        <f t="shared" si="13"/>
        <v>45702.1875</v>
      </c>
      <c r="W19" s="37">
        <f t="shared" si="14"/>
        <v>23639.0625</v>
      </c>
      <c r="X19" s="37">
        <f t="shared" ca="1" si="15"/>
        <v>1360.9375</v>
      </c>
      <c r="Y19" s="37">
        <f t="shared" si="16"/>
        <v>30000</v>
      </c>
      <c r="Z19" s="37">
        <f t="shared" ca="1" si="17"/>
        <v>55000</v>
      </c>
      <c r="AA19" s="111">
        <f t="shared" ca="1" si="18"/>
        <v>2505682.3320979998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2505682.3320979998</v>
      </c>
      <c r="K20" s="37">
        <f ca="1">J20*E20</f>
        <v>275625.05653077998</v>
      </c>
      <c r="L20" s="37">
        <f ca="1">J20+K20</f>
        <v>2781307.3886287799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2781307.3886287799</v>
      </c>
      <c r="R20" s="37">
        <f t="shared" si="9"/>
        <v>25000</v>
      </c>
      <c r="S20" s="37">
        <f t="shared" si="10"/>
        <v>30000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46844.742187499985</v>
      </c>
      <c r="W20" s="37">
        <f t="shared" si="14"/>
        <v>24230.039062499996</v>
      </c>
      <c r="X20" s="37">
        <f t="shared" ca="1" si="15"/>
        <v>769.96093750000364</v>
      </c>
      <c r="Y20" s="37">
        <f t="shared" si="16"/>
        <v>30000</v>
      </c>
      <c r="Z20" s="37">
        <f t="shared" ca="1" si="17"/>
        <v>55000</v>
      </c>
      <c r="AA20" s="111">
        <f t="shared" ca="1" si="18"/>
        <v>2836307.3886287799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2836307.3886287799</v>
      </c>
      <c r="K21" s="37">
        <f ca="1">J21*E21</f>
        <v>227471.85256802812</v>
      </c>
      <c r="L21" s="37">
        <f ca="1">J21+K21</f>
        <v>3063779.2411968079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2953397.9521343079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2953397.9521343079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2953397.9521343079</v>
      </c>
      <c r="K22" s="37">
        <f t="shared" ref="K22:K54" ca="1" si="20">J22*E22</f>
        <v>241587.95248458639</v>
      </c>
      <c r="L22" s="37">
        <f t="shared" ref="L22:L54" ca="1" si="21">J22+K22</f>
        <v>3194985.9046188942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3081845.0833298317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3081845.0833298317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3081845.0833298317</v>
      </c>
      <c r="K23" s="37">
        <f t="shared" ca="1" si="20"/>
        <v>310649.98439964704</v>
      </c>
      <c r="L23" s="37">
        <f t="shared" ca="1" si="21"/>
        <v>3392495.0677294787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3276525.7259081895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3276525.7259081895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3276525.7259081895</v>
      </c>
      <c r="K24" s="37">
        <f t="shared" ca="1" si="20"/>
        <v>-161205.06571468292</v>
      </c>
      <c r="L24" s="37">
        <f t="shared" ca="1" si="21"/>
        <v>3115320.6601935066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2996452.0848266855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2996452.0848266855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2996452.0848266855</v>
      </c>
      <c r="K25" s="37">
        <f t="shared" ca="1" si="20"/>
        <v>36856.360643368229</v>
      </c>
      <c r="L25" s="37">
        <f t="shared" ca="1" si="21"/>
        <v>3033308.4454700537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2911468.1557190618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2911468.1557190618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2911468.1557190618</v>
      </c>
      <c r="K26" s="37">
        <f t="shared" ca="1" si="20"/>
        <v>186625.10878159187</v>
      </c>
      <c r="L26" s="37">
        <f t="shared" ca="1" si="21"/>
        <v>3098093.2645006538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2973206.9675058872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2973206.9675058872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2973206.9675058872</v>
      </c>
      <c r="K27" s="37">
        <f t="shared" ca="1" si="20"/>
        <v>318430.4662198805</v>
      </c>
      <c r="L27" s="37">
        <f t="shared" ca="1" si="21"/>
        <v>3291637.4337257678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3163628.9793061321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3163628.9793061321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3163628.9793061321</v>
      </c>
      <c r="K28" s="37">
        <f t="shared" ca="1" si="20"/>
        <v>205952.24655282922</v>
      </c>
      <c r="L28" s="37">
        <f t="shared" ca="1" si="21"/>
        <v>3369581.2258589612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3238372.5600788346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3238372.5600788346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3238372.5600788346</v>
      </c>
      <c r="K29" s="37">
        <f t="shared" ca="1" si="20"/>
        <v>259069.80480630678</v>
      </c>
      <c r="L29" s="37">
        <f t="shared" ca="1" si="21"/>
        <v>3497442.3648851416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3362953.4824605118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3362953.4824605118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3362953.4824605118</v>
      </c>
      <c r="K30" s="37">
        <f t="shared" ca="1" si="20"/>
        <v>104587.85330452192</v>
      </c>
      <c r="L30" s="37">
        <f t="shared" ca="1" si="21"/>
        <v>3467541.335765034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3329690.2312797885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3329690.2312797885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3329690.2312797885</v>
      </c>
      <c r="K31" s="37">
        <f t="shared" ca="1" si="20"/>
        <v>187461.56002105211</v>
      </c>
      <c r="L31" s="37">
        <f t="shared" ca="1" si="21"/>
        <v>3517151.7913008407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135353.26143413773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3375854.4092034642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3375854.4092034642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3375854.4092034642</v>
      </c>
      <c r="K32" s="37">
        <f t="shared" ca="1" si="20"/>
        <v>91823.239930334224</v>
      </c>
      <c r="L32" s="37">
        <f t="shared" ca="1" si="21"/>
        <v>3467677.6491337982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142441.11431238244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3322847.8324839873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3322847.8324839873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3322847.8324839873</v>
      </c>
      <c r="K33" s="37">
        <f t="shared" ca="1" si="20"/>
        <v>547605.32279336115</v>
      </c>
      <c r="L33" s="37">
        <f t="shared" ca="1" si="21"/>
        <v>3870453.1552773486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145102.52543598198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3722002.5932112923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3722002.5932112923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3722002.5932112923</v>
      </c>
      <c r="K34" s="37">
        <f t="shared" ca="1" si="20"/>
        <v>-251235.17504176224</v>
      </c>
      <c r="L34" s="37">
        <f t="shared" ca="1" si="21"/>
        <v>3470767.4181695301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169181.93605505873</v>
      </c>
      <c r="O34" s="37">
        <f t="shared" si="6"/>
        <v>152161.82611770771</v>
      </c>
      <c r="P34" s="37">
        <f t="shared" ca="1" si="7"/>
        <v>169181.93605505873</v>
      </c>
      <c r="Q34" s="37">
        <f t="shared" ca="1" si="8"/>
        <v>3301585.4821144715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3301585.4821144715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3301585.4821144715</v>
      </c>
      <c r="K35" s="37">
        <f t="shared" ca="1" si="20"/>
        <v>438450.55202480184</v>
      </c>
      <c r="L35" s="37">
        <f t="shared" ca="1" si="21"/>
        <v>3740036.0341392732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156473.24559784224</v>
      </c>
      <c r="O35" s="37">
        <f t="shared" si="6"/>
        <v>155965.87177065041</v>
      </c>
      <c r="P35" s="37">
        <f t="shared" ca="1" si="7"/>
        <v>156473.24559784224</v>
      </c>
      <c r="Q35" s="37">
        <f t="shared" ca="1" si="8"/>
        <v>3583562.7885414311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3583562.7885414311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3583562.7885414311</v>
      </c>
      <c r="K36" s="37">
        <f t="shared" ca="1" si="20"/>
        <v>164127.17571519755</v>
      </c>
      <c r="L36" s="37">
        <f t="shared" ca="1" si="21"/>
        <v>3747689.9642566284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177404.0984426451</v>
      </c>
      <c r="O36" s="37">
        <f t="shared" si="6"/>
        <v>159865.01856491665</v>
      </c>
      <c r="P36" s="37">
        <f t="shared" ca="1" si="7"/>
        <v>177404.0984426451</v>
      </c>
      <c r="Q36" s="37">
        <f t="shared" ca="1" si="8"/>
        <v>3570285.8658139831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3570285.8658139831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3570285.8658139831</v>
      </c>
      <c r="K37" s="37">
        <f t="shared" ca="1" si="20"/>
        <v>322753.84226958407</v>
      </c>
      <c r="L37" s="37">
        <f t="shared" ca="1" si="21"/>
        <v>3893039.7080835672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184035.3539079373</v>
      </c>
      <c r="O37" s="37">
        <f t="shared" si="6"/>
        <v>163861.64402903954</v>
      </c>
      <c r="P37" s="37">
        <f t="shared" ca="1" si="7"/>
        <v>184035.3539079373</v>
      </c>
      <c r="Q37" s="37">
        <f t="shared" ca="1" si="8"/>
        <v>3709004.35417563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3709004.35417563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3709004.35417563</v>
      </c>
      <c r="K38" s="37">
        <f t="shared" ca="1" si="20"/>
        <v>251470.4952131077</v>
      </c>
      <c r="L38" s="37">
        <f t="shared" ca="1" si="21"/>
        <v>3960474.8493887377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200486.72184733136</v>
      </c>
      <c r="O38" s="37">
        <f t="shared" si="6"/>
        <v>167958.18512976554</v>
      </c>
      <c r="P38" s="37">
        <f t="shared" ca="1" si="7"/>
        <v>200486.72184733136</v>
      </c>
      <c r="Q38" s="37">
        <f t="shared" ca="1" si="8"/>
        <v>3759988.1275414065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3759988.1275414065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3759988.1275414065</v>
      </c>
      <c r="K39" s="37">
        <f t="shared" ca="1" si="20"/>
        <v>200407.36719795698</v>
      </c>
      <c r="L39" s="37">
        <f t="shared" ca="1" si="21"/>
        <v>3960395.4947393634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212428.70777070094</v>
      </c>
      <c r="O39" s="37">
        <f t="shared" si="6"/>
        <v>172157.13975800967</v>
      </c>
      <c r="P39" s="37">
        <f t="shared" ca="1" si="7"/>
        <v>212428.70777070094</v>
      </c>
      <c r="Q39" s="37">
        <f t="shared" ca="1" si="8"/>
        <v>3747966.7869686624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3747966.7869686624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3747966.7869686624</v>
      </c>
      <c r="K40" s="37">
        <f t="shared" ca="1" si="20"/>
        <v>278099.13559307478</v>
      </c>
      <c r="L40" s="37">
        <f t="shared" ca="1" si="21"/>
        <v>4026065.9225617372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223093.26112908704</v>
      </c>
      <c r="O40" s="37">
        <f t="shared" si="6"/>
        <v>176461.06825195992</v>
      </c>
      <c r="P40" s="37">
        <f t="shared" ca="1" si="7"/>
        <v>223093.26112908704</v>
      </c>
      <c r="Q40" s="37">
        <f t="shared" ca="1" si="8"/>
        <v>3802972.6614326504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3802972.6614326504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3802972.6614326504</v>
      </c>
      <c r="K41" s="37">
        <f t="shared" ca="1" si="20"/>
        <v>247193.2229931223</v>
      </c>
      <c r="L41" s="37">
        <f t="shared" ca="1" si="21"/>
        <v>4050165.8844257728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237685.79133954065</v>
      </c>
      <c r="O41" s="37">
        <f t="shared" si="6"/>
        <v>180872.59495825888</v>
      </c>
      <c r="P41" s="37">
        <f t="shared" ca="1" si="7"/>
        <v>237685.79133954065</v>
      </c>
      <c r="Q41" s="37">
        <f t="shared" ca="1" si="8"/>
        <v>3812480.093086232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3812480.093086232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3812480.093086232</v>
      </c>
      <c r="K42" s="37">
        <f t="shared" ca="1" si="20"/>
        <v>-133436.80325801813</v>
      </c>
      <c r="L42" s="37">
        <f t="shared" ca="1" si="21"/>
        <v>3679043.2898282139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250821.05875567318</v>
      </c>
      <c r="O42" s="37">
        <f t="shared" si="6"/>
        <v>185394.40983221534</v>
      </c>
      <c r="P42" s="37">
        <f t="shared" ca="1" si="7"/>
        <v>250821.05875567318</v>
      </c>
      <c r="Q42" s="37">
        <f t="shared" ca="1" si="8"/>
        <v>3428222.2310725409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3428222.2310725409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3428222.2310725409</v>
      </c>
      <c r="K43" s="37">
        <f t="shared" ca="1" si="20"/>
        <v>274257.77848580328</v>
      </c>
      <c r="L43" s="37">
        <f t="shared" ca="1" si="21"/>
        <v>3702480.0095583443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238070.98826892645</v>
      </c>
      <c r="O43" s="37">
        <f t="shared" si="6"/>
        <v>190029.27007802069</v>
      </c>
      <c r="P43" s="37">
        <f t="shared" ca="1" si="7"/>
        <v>238070.98826892645</v>
      </c>
      <c r="Q43" s="37">
        <f t="shared" ca="1" si="8"/>
        <v>3464409.021289418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3464409.021289418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3464409.021289418</v>
      </c>
      <c r="K44" s="37">
        <f t="shared" ca="1" si="20"/>
        <v>187770.96895388645</v>
      </c>
      <c r="L44" s="37">
        <f t="shared" ca="1" si="21"/>
        <v>3652179.9902433045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252876.57089703783</v>
      </c>
      <c r="O44" s="37">
        <f t="shared" si="6"/>
        <v>194780.00182997121</v>
      </c>
      <c r="P44" s="37">
        <f t="shared" ca="1" si="7"/>
        <v>252876.57089703783</v>
      </c>
      <c r="Q44" s="37">
        <f t="shared" ca="1" si="8"/>
        <v>3399303.4193462669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3399303.4193462669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3399303.4193462669</v>
      </c>
      <c r="K45" s="37">
        <f t="shared" ca="1" si="20"/>
        <v>268884.90047028975</v>
      </c>
      <c r="L45" s="37">
        <f t="shared" ca="1" si="21"/>
        <v>3668188.3198165568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263511.89297257882</v>
      </c>
      <c r="O45" s="37">
        <f t="shared" si="6"/>
        <v>199649.50187572048</v>
      </c>
      <c r="P45" s="37">
        <f t="shared" ca="1" si="7"/>
        <v>263511.89297257882</v>
      </c>
      <c r="Q45" s="37">
        <f t="shared" ca="1" si="8"/>
        <v>3404676.426843978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3404676.426843978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3404676.426843978</v>
      </c>
      <c r="K46" s="37">
        <f t="shared" ca="1" si="20"/>
        <v>128356.30129201796</v>
      </c>
      <c r="L46" s="37">
        <f t="shared" ca="1" si="21"/>
        <v>3533032.728135996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279071.83826589986</v>
      </c>
      <c r="O46" s="37">
        <f t="shared" si="6"/>
        <v>204640.73942261352</v>
      </c>
      <c r="P46" s="37">
        <f t="shared" ca="1" si="7"/>
        <v>279071.83826589986</v>
      </c>
      <c r="Q46" s="37">
        <f t="shared" ca="1" si="8"/>
        <v>3253960.889870096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3253960.889870096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3253960.889870096</v>
      </c>
      <c r="K47" s="37">
        <f t="shared" ca="1" si="20"/>
        <v>299039.00577906182</v>
      </c>
      <c r="L47" s="37">
        <f t="shared" ca="1" si="21"/>
        <v>3552999.8956491579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3552999.8956491579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3552999.8956491579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3552999.8956491579</v>
      </c>
      <c r="K48" s="37">
        <f t="shared" ca="1" si="20"/>
        <v>119736.09648337662</v>
      </c>
      <c r="L48" s="37">
        <f t="shared" ca="1" si="21"/>
        <v>3672735.9921325347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3672735.9921325347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3672735.9921325347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3672735.9921325347</v>
      </c>
      <c r="K49" s="37">
        <f t="shared" ca="1" si="20"/>
        <v>165273.11964596406</v>
      </c>
      <c r="L49" s="37">
        <f t="shared" ca="1" si="21"/>
        <v>3838009.1117784986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3838009.1117784986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3838009.1117784986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3838009.1117784986</v>
      </c>
      <c r="K50" s="37">
        <f t="shared" ca="1" si="20"/>
        <v>422181.00229563483</v>
      </c>
      <c r="L50" s="37">
        <f t="shared" ca="1" si="21"/>
        <v>4260190.1140741333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4260190.1140741333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4260190.1140741333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4260190.1140741333</v>
      </c>
      <c r="K51" s="37">
        <f t="shared" ca="1" si="20"/>
        <v>372766.63498148666</v>
      </c>
      <c r="L51" s="37">
        <f t="shared" ca="1" si="21"/>
        <v>4632956.7490556203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4632956.7490556203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4632956.7490556203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4632956.7490556203</v>
      </c>
      <c r="K52" s="37">
        <f t="shared" ca="1" si="20"/>
        <v>-216359.08018089746</v>
      </c>
      <c r="L52" s="37">
        <f t="shared" ca="1" si="21"/>
        <v>4416597.6688747229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4416597.6688747229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4416597.6688747229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4416597.6688747229</v>
      </c>
      <c r="K53" s="37">
        <f t="shared" ca="1" si="20"/>
        <v>-312695.11495633039</v>
      </c>
      <c r="L53" s="37">
        <f t="shared" ca="1" si="21"/>
        <v>4103902.5539183924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4103902.5539183924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4103902.5539183924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4103902.5539183924</v>
      </c>
      <c r="K54" s="37">
        <f t="shared" ca="1" si="20"/>
        <v>-553206.06426819926</v>
      </c>
      <c r="L54" s="37">
        <f t="shared" ca="1" si="21"/>
        <v>3550696.4896501931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3550696.4896501931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3550696.4896501931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2" priority="1" operator="lessThan">
      <formula>0</formula>
    </cfRule>
  </conditionalFormatting>
  <dataValidations count="2">
    <dataValidation type="list" allowBlank="1" showInputMessage="1" showErrorMessage="1" sqref="E2" xr:uid="{C03563DE-96A8-DD42-8258-5B8E49EC3935}">
      <formula1>"Qualified, Non-Qualified"</formula1>
    </dataValidation>
    <dataValidation type="list" allowBlank="1" showInputMessage="1" showErrorMessage="1" sqref="E5 H2" xr:uid="{CB394420-6A51-534F-927D-D862A34D55DF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3B1606E-CAC2-D84A-933D-E9ECDFE42A98}">
          <x14:formula1>
            <xm:f>Scenarios!A3:A100</xm:f>
          </x14:formula1>
          <xm:sqref>A14</xm:sqref>
        </x14:dataValidation>
        <x14:dataValidation type="list" allowBlank="1" showInputMessage="1" showErrorMessage="1" xr:uid="{D5B16B48-2FE6-2547-9BB0-A5EA3A368642}">
          <x14:formula1>
            <xm:f>Tables!$B$20:$B$36</xm:f>
          </x14:formula1>
          <xm:sqref>E3:E4</xm:sqref>
        </x14:dataValidation>
      </x14:dataValidation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CBA62-8474-2744-8C90-FF089B179DA0}">
  <sheetPr codeName="Sheet69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% of Salary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401a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401a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0.05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Single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0.05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213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401a with % of Salary / % of Salary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9.1200000000000003E-2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182400</v>
      </c>
      <c r="L17" s="37">
        <f>J17+K17</f>
        <v>2182400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2182400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5000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61000</v>
      </c>
      <c r="W17" s="37">
        <f>MIN(R17,T17)</f>
        <v>5000</v>
      </c>
      <c r="X17" s="37">
        <f ca="1">MIN(U17,R17-W17)</f>
        <v>0</v>
      </c>
      <c r="Y17" s="37">
        <f>MIN(S17,V17)</f>
        <v>5000</v>
      </c>
      <c r="Z17" s="37">
        <f ca="1">W17+X17+Y17</f>
        <v>10000</v>
      </c>
      <c r="AA17" s="111">
        <f ca="1">Q17+Z17</f>
        <v>2192400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4.7899999999999998E-2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2192400</v>
      </c>
      <c r="K18" s="37">
        <f ca="1">J18*E18</f>
        <v>105015.95999999999</v>
      </c>
      <c r="L18" s="37">
        <f ca="1">J18+K18</f>
        <v>2297415.96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2297415.96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5100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62550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5100</v>
      </c>
      <c r="Z18" s="37">
        <f t="shared" ref="Z18:Z54" ca="1" si="17">W18+X18+Y18</f>
        <v>10200</v>
      </c>
      <c r="AA18" s="111">
        <f t="shared" ref="AA18:AA54" ca="1" si="18">Q18+W18+X18+Y18</f>
        <v>2307615.96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2.1299999999999999E-2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2307615.96</v>
      </c>
      <c r="K19" s="37">
        <f ca="1">J19*E19</f>
        <v>49152.219947999998</v>
      </c>
      <c r="L19" s="37">
        <f ca="1">J19+K19</f>
        <v>2356768.1799479998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2356768.1799479998</v>
      </c>
      <c r="R19" s="37">
        <f t="shared" si="9"/>
        <v>5202</v>
      </c>
      <c r="S19" s="37">
        <f t="shared" si="10"/>
        <v>5202</v>
      </c>
      <c r="T19" s="37">
        <f t="shared" si="11"/>
        <v>23639.0625</v>
      </c>
      <c r="U19" s="37">
        <f t="shared" ca="1" si="12"/>
        <v>11819.53125</v>
      </c>
      <c r="V19" s="37">
        <f t="shared" si="13"/>
        <v>64139.25</v>
      </c>
      <c r="W19" s="37">
        <f t="shared" si="14"/>
        <v>5202</v>
      </c>
      <c r="X19" s="37">
        <f t="shared" ca="1" si="15"/>
        <v>0</v>
      </c>
      <c r="Y19" s="37">
        <f t="shared" si="16"/>
        <v>5202</v>
      </c>
      <c r="Z19" s="37">
        <f t="shared" ca="1" si="17"/>
        <v>10404</v>
      </c>
      <c r="AA19" s="111">
        <f t="shared" ca="1" si="18"/>
        <v>2367172.1799479998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0.11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2367172.1799479998</v>
      </c>
      <c r="K20" s="37">
        <f ca="1">J20*E20</f>
        <v>260388.93979427998</v>
      </c>
      <c r="L20" s="37">
        <f ca="1">J20+K20</f>
        <v>2627561.1197422799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2627561.1197422799</v>
      </c>
      <c r="R20" s="37">
        <f t="shared" si="9"/>
        <v>5306.04</v>
      </c>
      <c r="S20" s="37">
        <f t="shared" si="10"/>
        <v>5306.04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65768.741249999992</v>
      </c>
      <c r="W20" s="37">
        <f t="shared" si="14"/>
        <v>5306.04</v>
      </c>
      <c r="X20" s="37">
        <f t="shared" ca="1" si="15"/>
        <v>0</v>
      </c>
      <c r="Y20" s="37">
        <f t="shared" si="16"/>
        <v>5306.04</v>
      </c>
      <c r="Z20" s="37">
        <f t="shared" ca="1" si="17"/>
        <v>10612.08</v>
      </c>
      <c r="AA20" s="111">
        <f t="shared" ca="1" si="18"/>
        <v>2638173.1997422799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8.0199999999999994E-2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2638173.1997422799</v>
      </c>
      <c r="K21" s="37">
        <f ca="1">J21*E21</f>
        <v>211581.49061933084</v>
      </c>
      <c r="L21" s="37">
        <f ca="1">J21+K21</f>
        <v>2849754.6903616106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2739373.4012991106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2739373.4012991106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8.1799999999999998E-2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2739373.4012991106</v>
      </c>
      <c r="K22" s="37">
        <f t="shared" ref="K22:K54" ca="1" si="20">J22*E22</f>
        <v>224080.74422626724</v>
      </c>
      <c r="L22" s="37">
        <f t="shared" ref="L22:L54" ca="1" si="21">J22+K22</f>
        <v>2963454.1455253777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2850313.3242363152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2850313.3242363152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0.1008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2850313.3242363152</v>
      </c>
      <c r="K23" s="37">
        <f t="shared" ca="1" si="20"/>
        <v>287311.58308302058</v>
      </c>
      <c r="L23" s="37">
        <f t="shared" ca="1" si="21"/>
        <v>3137624.9073193357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3021655.5654980466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3021655.5654980466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-4.9200000000000001E-2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3021655.5654980466</v>
      </c>
      <c r="K24" s="37">
        <f t="shared" ca="1" si="20"/>
        <v>-148665.45382250389</v>
      </c>
      <c r="L24" s="37">
        <f t="shared" ca="1" si="21"/>
        <v>2872990.1116755428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2754121.5363087216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2754121.5363087216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1.23E-2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2754121.5363087216</v>
      </c>
      <c r="K25" s="37">
        <f t="shared" ca="1" si="20"/>
        <v>33875.694896597277</v>
      </c>
      <c r="L25" s="37">
        <f t="shared" ca="1" si="21"/>
        <v>2787997.2312053191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2666156.9414543272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2666156.9414543272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6.4100000000000004E-2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2666156.9414543272</v>
      </c>
      <c r="K26" s="37">
        <f t="shared" ca="1" si="20"/>
        <v>170900.65994722239</v>
      </c>
      <c r="L26" s="37">
        <f t="shared" ca="1" si="21"/>
        <v>2837057.6014015498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2712171.3044067831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2712171.3044067831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0.1071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2712171.3044067831</v>
      </c>
      <c r="K27" s="37">
        <f t="shared" ca="1" si="20"/>
        <v>290473.54670196649</v>
      </c>
      <c r="L27" s="37">
        <f t="shared" ca="1" si="21"/>
        <v>3002644.8511087494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2874636.3966891137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2874636.3966891137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6.5100000000000005E-2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2874636.3966891137</v>
      </c>
      <c r="K28" s="37">
        <f t="shared" ca="1" si="20"/>
        <v>187138.82942446132</v>
      </c>
      <c r="L28" s="37">
        <f t="shared" ca="1" si="21"/>
        <v>3061775.226113575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2930566.5603334485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2930566.5603334485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0.08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2930566.5603334485</v>
      </c>
      <c r="K29" s="37">
        <f t="shared" ca="1" si="20"/>
        <v>234445.32482667587</v>
      </c>
      <c r="L29" s="37">
        <f t="shared" ca="1" si="21"/>
        <v>3165011.8851601244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3030523.0027354946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3030523.0027354946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3.1099999999999999E-2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3030523.0027354946</v>
      </c>
      <c r="K30" s="37">
        <f t="shared" ca="1" si="20"/>
        <v>94249.265385073886</v>
      </c>
      <c r="L30" s="37">
        <f t="shared" ca="1" si="21"/>
        <v>3124772.2681205687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2986921.1636353233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2986921.1636353233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5.6300000000000003E-2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2986921.1636353233</v>
      </c>
      <c r="K31" s="37">
        <f t="shared" ca="1" si="20"/>
        <v>168163.66151266871</v>
      </c>
      <c r="L31" s="37">
        <f t="shared" ca="1" si="21"/>
        <v>3155084.825147992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121419.55949737086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3013787.4430506155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3013787.4430506155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2.7199999999999998E-2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3013787.4430506155</v>
      </c>
      <c r="K32" s="37">
        <f t="shared" ca="1" si="20"/>
        <v>81975.018450976742</v>
      </c>
      <c r="L32" s="37">
        <f t="shared" ca="1" si="21"/>
        <v>3095762.4615015923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127164.02713293736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2950932.6448517814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2950932.6448517814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0.1648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2950932.6448517814</v>
      </c>
      <c r="K33" s="37">
        <f t="shared" ca="1" si="20"/>
        <v>486313.6998715736</v>
      </c>
      <c r="L33" s="37">
        <f t="shared" ca="1" si="21"/>
        <v>3437246.344723355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128861.68754811274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3288795.7826572987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3288795.7826572987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-6.7500000000000004E-2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3288795.7826572987</v>
      </c>
      <c r="K34" s="37">
        <f t="shared" ca="1" si="20"/>
        <v>-221993.71532936767</v>
      </c>
      <c r="L34" s="37">
        <f t="shared" ca="1" si="21"/>
        <v>3066802.0673279311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149490.71739351357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2914640.2412102232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2914640.2412102232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0.1328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2914640.2412102232</v>
      </c>
      <c r="K35" s="37">
        <f t="shared" ca="1" si="20"/>
        <v>387064.22403271764</v>
      </c>
      <c r="L35" s="37">
        <f t="shared" ca="1" si="21"/>
        <v>3301704.4652429409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138134.60858816223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3145738.5934722903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3145738.5934722903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4.58E-2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3145738.5934722903</v>
      </c>
      <c r="K36" s="37">
        <f t="shared" ca="1" si="20"/>
        <v>144074.8275810309</v>
      </c>
      <c r="L36" s="37">
        <f t="shared" ca="1" si="21"/>
        <v>3289813.4210533211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155729.6333402124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3129948.4024884044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3129948.4024884044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9.0399999999999994E-2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3129948.4024884044</v>
      </c>
      <c r="K37" s="37">
        <f t="shared" ca="1" si="20"/>
        <v>282947.33558495174</v>
      </c>
      <c r="L37" s="37">
        <f t="shared" ca="1" si="21"/>
        <v>3412895.738073356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161337.54652002087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3249034.0940443166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3249034.0940443166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6.7799999999999999E-2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3249034.0940443166</v>
      </c>
      <c r="K38" s="37">
        <f t="shared" ca="1" si="20"/>
        <v>220284.51157620465</v>
      </c>
      <c r="L38" s="37">
        <f t="shared" ca="1" si="21"/>
        <v>3469318.6056205211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175623.46454293604</v>
      </c>
      <c r="O38" s="37">
        <f t="shared" si="6"/>
        <v>167958.18512976554</v>
      </c>
      <c r="P38" s="37">
        <f t="shared" ca="1" si="7"/>
        <v>175623.46454293604</v>
      </c>
      <c r="Q38" s="37">
        <f t="shared" ca="1" si="8"/>
        <v>3293695.1410775851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3293695.1410775851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5.33E-2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3293695.1410775851</v>
      </c>
      <c r="K39" s="37">
        <f t="shared" ca="1" si="20"/>
        <v>175553.95101943528</v>
      </c>
      <c r="L39" s="37">
        <f t="shared" ca="1" si="21"/>
        <v>3469249.0920970202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186084.4712473212</v>
      </c>
      <c r="O39" s="37">
        <f t="shared" si="6"/>
        <v>172157.13975800967</v>
      </c>
      <c r="P39" s="37">
        <f t="shared" ca="1" si="7"/>
        <v>186084.4712473212</v>
      </c>
      <c r="Q39" s="37">
        <f t="shared" ca="1" si="8"/>
        <v>3283164.6208496992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3283164.6208496992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7.4200000000000002E-2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3283164.6208496992</v>
      </c>
      <c r="K40" s="37">
        <f t="shared" ca="1" si="20"/>
        <v>243610.81486704768</v>
      </c>
      <c r="L40" s="37">
        <f t="shared" ca="1" si="21"/>
        <v>3526775.4357167468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195426.4655267678</v>
      </c>
      <c r="O40" s="37">
        <f t="shared" si="6"/>
        <v>176461.06825195992</v>
      </c>
      <c r="P40" s="37">
        <f t="shared" ca="1" si="7"/>
        <v>195426.4655267678</v>
      </c>
      <c r="Q40" s="37">
        <f t="shared" ca="1" si="8"/>
        <v>3331348.9701899788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3331348.9701899788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6.5000000000000002E-2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3331348.9701899788</v>
      </c>
      <c r="K41" s="37">
        <f t="shared" ca="1" si="20"/>
        <v>216537.68306234863</v>
      </c>
      <c r="L41" s="37">
        <f t="shared" ca="1" si="21"/>
        <v>3547886.6532523273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208209.31063687368</v>
      </c>
      <c r="O41" s="37">
        <f t="shared" si="6"/>
        <v>180872.59495825888</v>
      </c>
      <c r="P41" s="37">
        <f t="shared" ca="1" si="7"/>
        <v>208209.31063687368</v>
      </c>
      <c r="Q41" s="37">
        <f t="shared" ca="1" si="8"/>
        <v>3339677.3426154535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3339677.3426154535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-3.5000000000000003E-2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3339677.3426154535</v>
      </c>
      <c r="K42" s="37">
        <f t="shared" ca="1" si="20"/>
        <v>-116888.70699154088</v>
      </c>
      <c r="L42" s="37">
        <f t="shared" ca="1" si="21"/>
        <v>3222788.6356239128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219715.61464575352</v>
      </c>
      <c r="O42" s="37">
        <f t="shared" si="6"/>
        <v>185394.40983221534</v>
      </c>
      <c r="P42" s="37">
        <f t="shared" ca="1" si="7"/>
        <v>219715.61464575352</v>
      </c>
      <c r="Q42" s="37">
        <f t="shared" ca="1" si="8"/>
        <v>3003073.0209781593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3003073.0209781593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0.08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3003073.0209781593</v>
      </c>
      <c r="K43" s="37">
        <f t="shared" ca="1" si="20"/>
        <v>240245.84167825273</v>
      </c>
      <c r="L43" s="37">
        <f t="shared" ca="1" si="21"/>
        <v>3243318.8626564122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208546.73756792772</v>
      </c>
      <c r="O43" s="37">
        <f t="shared" si="6"/>
        <v>190029.27007802069</v>
      </c>
      <c r="P43" s="37">
        <f t="shared" ca="1" si="7"/>
        <v>208546.73756792772</v>
      </c>
      <c r="Q43" s="37">
        <f t="shared" ca="1" si="8"/>
        <v>3034772.1250884845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3034772.1250884845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5.4199999999999998E-2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3034772.1250884845</v>
      </c>
      <c r="K44" s="37">
        <f t="shared" ca="1" si="20"/>
        <v>164484.64917979584</v>
      </c>
      <c r="L44" s="37">
        <f t="shared" ca="1" si="21"/>
        <v>3199256.7742682802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221516.21351010835</v>
      </c>
      <c r="O44" s="37">
        <f t="shared" si="6"/>
        <v>194780.00182997121</v>
      </c>
      <c r="P44" s="37">
        <f t="shared" ca="1" si="7"/>
        <v>221516.21351010835</v>
      </c>
      <c r="Q44" s="37">
        <f t="shared" ca="1" si="8"/>
        <v>2977740.5607581721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2977740.5607581721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7.9100000000000004E-2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2977740.5607581721</v>
      </c>
      <c r="K45" s="37">
        <f t="shared" ca="1" si="20"/>
        <v>235539.27835597142</v>
      </c>
      <c r="L45" s="37">
        <f t="shared" ca="1" si="21"/>
        <v>3213279.8391141435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230832.60160916063</v>
      </c>
      <c r="O45" s="37">
        <f t="shared" si="6"/>
        <v>199649.50187572048</v>
      </c>
      <c r="P45" s="37">
        <f t="shared" ca="1" si="7"/>
        <v>230832.60160916063</v>
      </c>
      <c r="Q45" s="37">
        <f t="shared" ca="1" si="8"/>
        <v>2982447.2375049829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2982447.2375049829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3.7699999999999997E-2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2982447.2375049829</v>
      </c>
      <c r="K46" s="37">
        <f t="shared" ca="1" si="20"/>
        <v>112438.26085393784</v>
      </c>
      <c r="L46" s="37">
        <f t="shared" ca="1" si="21"/>
        <v>3094885.4983589207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244462.88832008059</v>
      </c>
      <c r="O46" s="37">
        <f t="shared" si="6"/>
        <v>204640.73942261352</v>
      </c>
      <c r="P46" s="37">
        <f t="shared" ca="1" si="7"/>
        <v>244462.88832008059</v>
      </c>
      <c r="Q46" s="37">
        <f t="shared" ca="1" si="8"/>
        <v>2850422.6100388402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2850422.6100388402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9.1899999999999996E-2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2850422.6100388402</v>
      </c>
      <c r="K47" s="37">
        <f t="shared" ca="1" si="20"/>
        <v>261953.8378625694</v>
      </c>
      <c r="L47" s="37">
        <f t="shared" ca="1" si="21"/>
        <v>3112376.4479014096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3112376.4479014096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3112376.4479014096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3.3700000000000001E-2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3112376.4479014096</v>
      </c>
      <c r="K48" s="37">
        <f t="shared" ca="1" si="20"/>
        <v>104887.0862942775</v>
      </c>
      <c r="L48" s="37">
        <f t="shared" ca="1" si="21"/>
        <v>3217263.5341956872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3217263.5341956872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3217263.5341956872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4.4999999999999998E-2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3217263.5341956872</v>
      </c>
      <c r="K49" s="37">
        <f t="shared" ca="1" si="20"/>
        <v>144776.85903880591</v>
      </c>
      <c r="L49" s="37">
        <f t="shared" ca="1" si="21"/>
        <v>3362040.3932344932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3362040.3932344932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3362040.3932344932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0.11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3362040.3932344932</v>
      </c>
      <c r="K50" s="37">
        <f t="shared" ca="1" si="20"/>
        <v>369824.44325579423</v>
      </c>
      <c r="L50" s="37">
        <f t="shared" ca="1" si="21"/>
        <v>3731864.8364902874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3731864.8364902874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3731864.8364902874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8.7499999999999994E-2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3731864.8364902874</v>
      </c>
      <c r="K51" s="37">
        <f t="shared" ca="1" si="20"/>
        <v>326538.17319290014</v>
      </c>
      <c r="L51" s="37">
        <f t="shared" ca="1" si="21"/>
        <v>4058403.0096831876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4058403.0096831876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4058403.0096831876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-4.6699999999999998E-2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4058403.0096831876</v>
      </c>
      <c r="K52" s="37">
        <f t="shared" ca="1" si="20"/>
        <v>-189527.42055220486</v>
      </c>
      <c r="L52" s="37">
        <f t="shared" ca="1" si="21"/>
        <v>3868875.5891309828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3868875.5891309828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3868875.5891309828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-7.0800000000000002E-2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3868875.5891309828</v>
      </c>
      <c r="K53" s="37">
        <f t="shared" ca="1" si="20"/>
        <v>-273916.39171047357</v>
      </c>
      <c r="L53" s="37">
        <f t="shared" ca="1" si="21"/>
        <v>3594959.1974205091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3594959.1974205091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3594959.1974205091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-0.1348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3594959.1974205091</v>
      </c>
      <c r="K54" s="37">
        <f t="shared" ca="1" si="20"/>
        <v>-484600.49981228466</v>
      </c>
      <c r="L54" s="37">
        <f t="shared" ca="1" si="21"/>
        <v>3110358.6976082246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3110358.6976082246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3110358.6976082246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1" priority="1" operator="lessThan">
      <formula>0</formula>
    </cfRule>
  </conditionalFormatting>
  <dataValidations count="2">
    <dataValidation type="list" allowBlank="1" showInputMessage="1" showErrorMessage="1" sqref="E2" xr:uid="{10351931-6468-544B-8FF1-0BBCFCD5FB20}">
      <formula1>"Qualified, Non-Qualified"</formula1>
    </dataValidation>
    <dataValidation type="list" allowBlank="1" showInputMessage="1" showErrorMessage="1" sqref="E5 H2" xr:uid="{0A5326FA-6BDE-6B48-8B27-D4CFF0A5A95B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B695A38-39ED-E64D-B937-82D00BA34A4D}">
          <x14:formula1>
            <xm:f>Scenarios!A3:A100</xm:f>
          </x14:formula1>
          <xm:sqref>A14</xm:sqref>
        </x14:dataValidation>
        <x14:dataValidation type="list" allowBlank="1" showInputMessage="1" showErrorMessage="1" xr:uid="{7D28486D-C74B-AC48-A85B-21217E3454A5}">
          <x14:formula1>
            <xm:f>Tables!$B$20:$B$36</xm:f>
          </x14:formula1>
          <xm:sqref>E3:E4</xm:sqref>
        </x14:dataValidation>
      </x14:dataValidation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F3F78-1FC4-3746-8957-FEE73D382925}">
  <sheetPr codeName="Sheet70"/>
  <dimension ref="A1:AK64"/>
  <sheetViews>
    <sheetView zoomScaleNormal="100" workbookViewId="0"/>
  </sheetViews>
  <sheetFormatPr baseColWidth="10" defaultColWidth="11" defaultRowHeight="16" x14ac:dyDescent="0.2"/>
  <cols>
    <col min="1" max="1" width="26.33203125" customWidth="1"/>
    <col min="2" max="3" width="12.1640625" customWidth="1"/>
    <col min="4" max="4" width="35.83203125" customWidth="1"/>
    <col min="5" max="5" width="23.1640625" customWidth="1"/>
    <col min="6" max="6" width="14.1640625" customWidth="1"/>
    <col min="7" max="7" width="35" customWidth="1"/>
    <col min="8" max="8" width="21.33203125" customWidth="1"/>
    <col min="9" max="9" width="3.5" customWidth="1"/>
    <col min="10" max="10" width="50.1640625" customWidth="1"/>
    <col min="11" max="11" width="19.33203125" customWidth="1"/>
    <col min="12" max="12" width="14.83203125" customWidth="1"/>
    <col min="13" max="13" width="33.1640625" customWidth="1"/>
    <col min="14" max="14" width="19.83203125" customWidth="1"/>
    <col min="15" max="15" width="18.1640625" customWidth="1"/>
    <col min="16" max="22" width="11.83203125" customWidth="1"/>
    <col min="23" max="26" width="14.1640625" customWidth="1"/>
    <col min="27" max="27" width="15.6640625" style="4" customWidth="1"/>
    <col min="28" max="28" width="3.5" customWidth="1"/>
    <col min="29" max="29" width="13.83203125" style="7" customWidth="1"/>
    <col min="30" max="30" width="11.6640625" style="7" customWidth="1"/>
    <col min="34" max="35" width="13" customWidth="1"/>
    <col min="36" max="36" width="5.5" customWidth="1"/>
    <col min="38" max="38" width="15.6640625" customWidth="1"/>
    <col min="41" max="41" width="12.1640625" customWidth="1"/>
  </cols>
  <sheetData>
    <row r="1" spans="1:37" s="27" customFormat="1" x14ac:dyDescent="0.2">
      <c r="A1" s="2" t="s">
        <v>3</v>
      </c>
      <c r="B1" s="1" t="s">
        <v>4</v>
      </c>
      <c r="C1" s="90"/>
      <c r="D1" s="50" t="s">
        <v>50</v>
      </c>
      <c r="E1" s="50"/>
      <c r="G1" s="50" t="s">
        <v>51</v>
      </c>
      <c r="I1" s="28"/>
      <c r="J1" s="50" t="s">
        <v>52</v>
      </c>
      <c r="K1" s="51" t="s">
        <v>120</v>
      </c>
      <c r="M1" s="50"/>
      <c r="AA1" s="125"/>
      <c r="AB1" s="28"/>
      <c r="AD1" s="28"/>
      <c r="AE1" s="28"/>
      <c r="AF1" s="28"/>
      <c r="AG1" s="28"/>
      <c r="AH1" s="28"/>
      <c r="AI1" s="28"/>
      <c r="AJ1" s="28"/>
    </row>
    <row r="2" spans="1:37" s="27" customFormat="1" ht="17" x14ac:dyDescent="0.2">
      <c r="A2" s="132" t="s">
        <v>6</v>
      </c>
      <c r="B2" s="135">
        <f>VLOOKUP($A$14,Scenarios!$A:$CE,HLOOKUP(A2,Scenarios!$1:$2,2,FALSE),FALSE)</f>
        <v>61</v>
      </c>
      <c r="C2" s="90"/>
      <c r="D2" s="52" t="s">
        <v>53</v>
      </c>
      <c r="E2" s="53" t="str">
        <f>VLOOKUP($A$14,Scenarios!$A:$CE,HLOOKUP(D2,Scenarios!$1:$2,2,FALSE),FALSE)</f>
        <v>Qualified</v>
      </c>
      <c r="G2" s="55" t="s">
        <v>54</v>
      </c>
      <c r="H2" s="56" t="str">
        <f>VLOOKUP($A$14,Scenarios!$A:$CE,HLOOKUP(G2,Scenarios!$1:$2,2,FALSE),FALSE)</f>
        <v>Match</v>
      </c>
      <c r="J2" s="129" t="s">
        <v>70</v>
      </c>
      <c r="K2" s="57">
        <f>Tables!B3</f>
        <v>22500</v>
      </c>
      <c r="M2" s="130" t="s">
        <v>55</v>
      </c>
      <c r="N2" s="35" t="str">
        <f>E3</f>
        <v>401a</v>
      </c>
      <c r="AA2" s="125"/>
    </row>
    <row r="3" spans="1:37" s="27" customFormat="1" ht="17" x14ac:dyDescent="0.2">
      <c r="A3" s="132" t="s">
        <v>121</v>
      </c>
      <c r="B3" s="135">
        <f>VLOOKUP($A$14,Scenarios!$A:$CE,HLOOKUP(A3,Scenarios!$1:$2,2,FALSE),FALSE)</f>
        <v>65</v>
      </c>
      <c r="C3" s="90"/>
      <c r="D3" s="52" t="s">
        <v>55</v>
      </c>
      <c r="E3" s="47" t="str">
        <f>VLOOKUP($A$14,Scenarios!$A:$CE,HLOOKUP(D3,Scenarios!$1:$2,2,FALSE),FALSE)</f>
        <v>401a</v>
      </c>
      <c r="F3" s="125">
        <f>IF(OR(E3="IRA",E3="Roth IRA"),1,IF(OR(E3="401k",E3="Roth 401k",E3="403b",E3="Roth 403b",E3="401a",E3="SEP",E3="Roth SEP"),2,IF(OR(E3="SIMPLE", E3="Roth SIMPLE"),3,IF(E3="Health Savings Account",4,IF(OR(E3="457b",E3="Roth 457b"),6,5)))))</f>
        <v>2</v>
      </c>
      <c r="G3" s="55" t="s">
        <v>56</v>
      </c>
      <c r="H3" s="58">
        <f>VLOOKUP($A$14,Scenarios!$A:$CE,HLOOKUP(G3,Scenarios!$1:$2,2,FALSE),FALSE)</f>
        <v>0</v>
      </c>
      <c r="J3" s="129" t="s">
        <v>72</v>
      </c>
      <c r="K3" s="57">
        <f>Tables!B4</f>
        <v>7500</v>
      </c>
      <c r="M3" s="130" t="s">
        <v>128</v>
      </c>
      <c r="N3" s="35">
        <f>F3</f>
        <v>2</v>
      </c>
      <c r="AA3" s="125"/>
    </row>
    <row r="4" spans="1:37" s="27" customFormat="1" ht="17" x14ac:dyDescent="0.2">
      <c r="A4" s="133" t="s">
        <v>10</v>
      </c>
      <c r="B4" s="135">
        <f>VLOOKUP($A$14,Scenarios!$A:$CE,HLOOKUP(A4,Scenarios!$1:$2,2,FALSE),FALSE)</f>
        <v>90</v>
      </c>
      <c r="C4" s="90"/>
      <c r="D4" s="52" t="s">
        <v>100</v>
      </c>
      <c r="E4" s="47">
        <f>VLOOKUP($A$14,Scenarios!$A:$CE,HLOOKUP(D4,Scenarios!$1:$2,2,FALSE),FALSE)</f>
        <v>2000000</v>
      </c>
      <c r="F4" s="125" t="str">
        <f>IF(OR(E3="Roth IRA",E3="Roth 401k",E3="Roth 403b",E3="Roth 457b",E3="Roth SIMPLE",E3="Roth SEP"),"Roth","")</f>
        <v/>
      </c>
      <c r="G4" s="55" t="s">
        <v>122</v>
      </c>
      <c r="H4" s="56">
        <f>VLOOKUP($A$14,Scenarios!$A:$CE,HLOOKUP(G4,Scenarios!$1:$2,2,FALSE),FALSE)</f>
        <v>0</v>
      </c>
      <c r="J4" s="129" t="s">
        <v>219</v>
      </c>
      <c r="K4" s="57">
        <f>Tables!B5</f>
        <v>66000</v>
      </c>
      <c r="M4" s="131" t="s">
        <v>127</v>
      </c>
      <c r="N4" s="146">
        <f>IF(N3=1,K8,IF(N3=2,K2,IF(N3=3,K6,IF(N3=4,IF(B5="Single",K10,K11),IF(N3=6,K2,99999999)))))</f>
        <v>22500</v>
      </c>
      <c r="AA4" s="125"/>
    </row>
    <row r="5" spans="1:37" s="27" customFormat="1" ht="17" x14ac:dyDescent="0.2">
      <c r="A5" s="134" t="s">
        <v>132</v>
      </c>
      <c r="B5" s="135" t="str">
        <f>VLOOKUP($A$14,Scenarios!$A:$CE,HLOOKUP(A5,Scenarios!$1:$2,2,FALSE),FALSE)</f>
        <v>Married</v>
      </c>
      <c r="C5" s="90"/>
      <c r="D5" s="52" t="s">
        <v>57</v>
      </c>
      <c r="E5" s="53" t="str">
        <f>VLOOKUP($A$14,Scenarios!$A:$CE,HLOOKUP(D5,Scenarios!$1:$2,2,FALSE),FALSE)</f>
        <v>% of Salary</v>
      </c>
      <c r="G5" s="55" t="s">
        <v>59</v>
      </c>
      <c r="H5" s="60">
        <f>VLOOKUP($A$14,Scenarios!$A:$CE,HLOOKUP(G5,Scenarios!$1:$2,2,FALSE),FALSE)</f>
        <v>0.5</v>
      </c>
      <c r="J5" s="129" t="s">
        <v>220</v>
      </c>
      <c r="K5" s="57">
        <f>Tables!B6</f>
        <v>22500</v>
      </c>
      <c r="M5" s="131" t="s">
        <v>150</v>
      </c>
      <c r="N5" s="146">
        <f>IF(N3=1,K9,IF(N3=2,K3,IF(N3=3,K7,IF(N3=4,K12,IF(N3=6,K3,99999999)))))</f>
        <v>7500</v>
      </c>
      <c r="AA5" s="125"/>
    </row>
    <row r="6" spans="1:37" s="27" customFormat="1" ht="17" x14ac:dyDescent="0.2">
      <c r="A6" s="134" t="s">
        <v>5</v>
      </c>
      <c r="B6" s="136">
        <f>VLOOKUP($A$14,Scenarios!$A:$CE,HLOOKUP(A6,Scenarios!$1:$2,2,FALSE),FALSE)</f>
        <v>0.03</v>
      </c>
      <c r="C6" s="90"/>
      <c r="D6" s="52" t="s">
        <v>58</v>
      </c>
      <c r="E6" s="59">
        <f>VLOOKUP($A$14,Scenarios!$A:$CE,HLOOKUP(D6,Scenarios!$1:$2,2,FALSE),FALSE)</f>
        <v>0</v>
      </c>
      <c r="G6" s="55" t="s">
        <v>61</v>
      </c>
      <c r="H6" s="56">
        <f>VLOOKUP($A$14,Scenarios!$A:$CE,HLOOKUP(G6,Scenarios!$1:$2,2,FALSE),FALSE)</f>
        <v>0.08</v>
      </c>
      <c r="J6" s="129" t="s">
        <v>63</v>
      </c>
      <c r="K6" s="57">
        <f>Tables!B7</f>
        <v>15500</v>
      </c>
      <c r="M6" s="131" t="s">
        <v>149</v>
      </c>
      <c r="N6" s="146">
        <f>IF(N3=1,0,IF(N3=2,K4,IF(OR(N3=3,N3=5),99999999,IF(N3=4, IF(B5="Single",K10,K11),IF(N3=6,K5,0)))))</f>
        <v>66000</v>
      </c>
      <c r="AA6" s="125"/>
    </row>
    <row r="7" spans="1:37" s="27" customFormat="1" ht="17" x14ac:dyDescent="0.2">
      <c r="A7" s="134" t="s">
        <v>7</v>
      </c>
      <c r="B7" s="135">
        <f>VLOOKUP($A$14,Scenarios!$A:$CE,HLOOKUP(A7,Scenarios!$1:$2,2,FALSE),FALSE)</f>
        <v>1</v>
      </c>
      <c r="C7" s="90"/>
      <c r="D7" s="52" t="s">
        <v>60</v>
      </c>
      <c r="E7" s="53">
        <f>VLOOKUP($A$14,Scenarios!$A:$CE,HLOOKUP(D7,Scenarios!$1:$2,2,FALSE),FALSE)</f>
        <v>0.05</v>
      </c>
      <c r="H7" s="28"/>
      <c r="J7" s="129" t="s">
        <v>74</v>
      </c>
      <c r="K7" s="57">
        <f>Tables!B8</f>
        <v>3500</v>
      </c>
      <c r="O7" s="54"/>
      <c r="AA7" s="125"/>
    </row>
    <row r="8" spans="1:37" s="27" customFormat="1" ht="17" x14ac:dyDescent="0.2">
      <c r="A8" s="133" t="s">
        <v>8</v>
      </c>
      <c r="B8" s="137">
        <f>VLOOKUP($A$14,Scenarios!$A:$CE,HLOOKUP(A8,Scenarios!$1:$2,2,FALSE),FALSE)</f>
        <v>100000</v>
      </c>
      <c r="C8" s="90"/>
      <c r="D8" s="52" t="s">
        <v>147</v>
      </c>
      <c r="E8" s="59">
        <f>VLOOKUP($A$14,Scenarios!$A:$CE,HLOOKUP(D8,Scenarios!$1:$2,2,FALSE),FALSE)</f>
        <v>0</v>
      </c>
      <c r="J8" s="129" t="s">
        <v>75</v>
      </c>
      <c r="K8" s="57">
        <f>Tables!B9</f>
        <v>6500</v>
      </c>
      <c r="M8" s="54"/>
      <c r="N8" s="125"/>
      <c r="O8" s="54"/>
      <c r="AA8" s="125"/>
    </row>
    <row r="9" spans="1:37" s="27" customFormat="1" ht="17" x14ac:dyDescent="0.2">
      <c r="A9" s="134" t="s">
        <v>11</v>
      </c>
      <c r="B9" s="138">
        <f>VLOOKUP($A$14,Scenarios!$A:$CE,HLOOKUP(A9,Scenarios!$1:$2,2,FALSE),FALSE)</f>
        <v>0.18</v>
      </c>
      <c r="C9" s="90"/>
      <c r="D9" s="52" t="s">
        <v>216</v>
      </c>
      <c r="E9" s="59">
        <f>VLOOKUP($A$14,Scenarios!$A:$CE,HLOOKUP(D9,Scenarios!$1:$2,2,FALSE),FALSE)</f>
        <v>99999999</v>
      </c>
      <c r="J9" s="129" t="s">
        <v>76</v>
      </c>
      <c r="K9" s="57">
        <f>Tables!B10</f>
        <v>1000</v>
      </c>
      <c r="M9" s="54"/>
      <c r="N9" s="125"/>
      <c r="O9" s="54"/>
      <c r="AA9" s="125"/>
    </row>
    <row r="10" spans="1:37" s="27" customFormat="1" ht="17" x14ac:dyDescent="0.2">
      <c r="A10" s="134" t="s">
        <v>12</v>
      </c>
      <c r="B10" s="136">
        <f>VLOOKUP($A$14,Scenarios!$A:$CE,HLOOKUP(A10,Scenarios!$1:$2,2,FALSE),FALSE)</f>
        <v>2.5000000000000001E-2</v>
      </c>
      <c r="C10" s="33"/>
      <c r="D10" s="52" t="s">
        <v>62</v>
      </c>
      <c r="E10" s="53">
        <f>VLOOKUP($A$14,Scenarios!$A:$CE,HLOOKUP(D10,Scenarios!$1:$2,2,FALSE),FALSE)</f>
        <v>0</v>
      </c>
      <c r="J10" s="81" t="s">
        <v>129</v>
      </c>
      <c r="K10" s="57">
        <f>Tables!B11</f>
        <v>3850</v>
      </c>
      <c r="M10" s="54"/>
      <c r="AA10" s="125"/>
    </row>
    <row r="11" spans="1:37" s="27" customFormat="1" ht="17" x14ac:dyDescent="0.2">
      <c r="A11" s="134" t="s">
        <v>135</v>
      </c>
      <c r="B11" s="139">
        <f>VLOOKUP($A$14,Scenarios!$A:$CE,HLOOKUP(A11,Scenarios!$1:$2,2,FALSE),FALSE)</f>
        <v>100000</v>
      </c>
      <c r="C11" s="33"/>
      <c r="D11" s="52" t="s">
        <v>218</v>
      </c>
      <c r="E11" s="53">
        <f>VLOOKUP($A$14,Scenarios!$A:$CE,HLOOKUP(D11,Scenarios!$1:$2,2,FALSE),FALSE)</f>
        <v>1</v>
      </c>
      <c r="I11" s="48"/>
      <c r="J11" s="81" t="s">
        <v>130</v>
      </c>
      <c r="K11" s="57">
        <f>Tables!B12</f>
        <v>7750</v>
      </c>
      <c r="AA11" s="126"/>
      <c r="AB11" s="48"/>
    </row>
    <row r="12" spans="1:37" s="27" customFormat="1" x14ac:dyDescent="0.2">
      <c r="A12" s="134" t="s">
        <v>134</v>
      </c>
      <c r="B12" s="136">
        <f>VLOOKUP($A$14,Scenarios!$A:$CE,HLOOKUP(A12,Scenarios!$1:$2,2,FALSE),FALSE)</f>
        <v>0.02</v>
      </c>
      <c r="C12" s="33"/>
      <c r="D12" s="33"/>
      <c r="E12" s="33"/>
      <c r="I12" s="48"/>
      <c r="J12" s="81" t="s">
        <v>131</v>
      </c>
      <c r="K12" s="57">
        <f>Tables!B13</f>
        <v>1000</v>
      </c>
      <c r="L12"/>
      <c r="AA12" s="126"/>
      <c r="AB12" s="48"/>
    </row>
    <row r="13" spans="1:37" s="27" customFormat="1" x14ac:dyDescent="0.2">
      <c r="B13" s="33"/>
      <c r="C13" s="33"/>
      <c r="D13" s="33"/>
      <c r="E13" s="33"/>
      <c r="I13" s="48"/>
      <c r="J13" s="81" t="s">
        <v>136</v>
      </c>
      <c r="K13" s="57">
        <v>145000</v>
      </c>
      <c r="L13"/>
      <c r="AA13" s="126"/>
      <c r="AB13" s="48"/>
    </row>
    <row r="14" spans="1:37" s="27" customFormat="1" x14ac:dyDescent="0.2">
      <c r="A14" s="32" t="s">
        <v>214</v>
      </c>
      <c r="B14" s="33"/>
      <c r="C14" s="33"/>
      <c r="D14" s="33"/>
      <c r="E14" s="33"/>
      <c r="I14" s="48"/>
      <c r="J14" s="48"/>
      <c r="L14" s="31"/>
      <c r="AA14" s="126"/>
      <c r="AB14" s="48"/>
    </row>
    <row r="15" spans="1:37" s="27" customFormat="1" ht="15" x14ac:dyDescent="0.2">
      <c r="A15" s="36" t="str">
        <f>VLOOKUP($A$14,Scenarios!A:M,2,FALSE)</f>
        <v>401a with % of Salary / Match</v>
      </c>
      <c r="B15" s="140"/>
      <c r="C15" s="33"/>
      <c r="J15" s="27" t="s">
        <v>126</v>
      </c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125"/>
    </row>
    <row r="16" spans="1:37" ht="64" x14ac:dyDescent="0.2">
      <c r="A16" s="5" t="s">
        <v>2</v>
      </c>
      <c r="B16" s="5" t="s">
        <v>13</v>
      </c>
      <c r="C16" s="6" t="s">
        <v>14</v>
      </c>
      <c r="D16" s="6" t="s">
        <v>15</v>
      </c>
      <c r="E16" s="6" t="s">
        <v>16</v>
      </c>
      <c r="F16" s="6" t="s">
        <v>17</v>
      </c>
      <c r="G16" s="6" t="s">
        <v>18</v>
      </c>
      <c r="H16" s="6" t="s">
        <v>117</v>
      </c>
      <c r="I16" s="6"/>
      <c r="J16" s="6" t="s">
        <v>19</v>
      </c>
      <c r="K16" s="6" t="s">
        <v>20</v>
      </c>
      <c r="L16" s="6" t="s">
        <v>21</v>
      </c>
      <c r="M16" s="6" t="s">
        <v>22</v>
      </c>
      <c r="N16" s="6" t="s">
        <v>23</v>
      </c>
      <c r="O16" s="6" t="s">
        <v>125</v>
      </c>
      <c r="P16" s="6" t="s">
        <v>24</v>
      </c>
      <c r="Q16" s="6" t="s">
        <v>145</v>
      </c>
      <c r="R16" s="6" t="s">
        <v>137</v>
      </c>
      <c r="S16" s="6" t="s">
        <v>138</v>
      </c>
      <c r="T16" s="6" t="s">
        <v>139</v>
      </c>
      <c r="U16" s="6" t="s">
        <v>142</v>
      </c>
      <c r="V16" s="6" t="s">
        <v>143</v>
      </c>
      <c r="W16" s="6" t="s">
        <v>140</v>
      </c>
      <c r="X16" s="6" t="s">
        <v>144</v>
      </c>
      <c r="Y16" s="6" t="s">
        <v>141</v>
      </c>
      <c r="Z16" s="6" t="s">
        <v>148</v>
      </c>
      <c r="AA16" s="6" t="s">
        <v>146</v>
      </c>
      <c r="AB16" s="6"/>
      <c r="AC16" s="27"/>
      <c r="AD16" s="27"/>
      <c r="AE16" s="27"/>
      <c r="AF16" s="27"/>
      <c r="AG16" s="27"/>
      <c r="AH16" s="27"/>
      <c r="AI16" s="27"/>
      <c r="AJ16" s="27"/>
      <c r="AK16" s="27"/>
    </row>
    <row r="17" spans="1:37" x14ac:dyDescent="0.2">
      <c r="A17" s="38">
        <f ca="1">YEAR(TODAY())</f>
        <v>2023</v>
      </c>
      <c r="B17" s="39">
        <f ca="1">TODAY()</f>
        <v>44946</v>
      </c>
      <c r="C17" s="40">
        <v>1</v>
      </c>
      <c r="D17" s="38">
        <f>B2</f>
        <v>61</v>
      </c>
      <c r="E17" s="49">
        <f>HLOOKUP($B$6,'RetireUp Market Returns'!A:CT,(1+$B$7+C17),FALSE)</f>
        <v>5.4699999999999999E-2</v>
      </c>
      <c r="F17" s="49">
        <f>$B$10</f>
        <v>2.5000000000000001E-2</v>
      </c>
      <c r="G17" s="112">
        <v>1</v>
      </c>
      <c r="H17" s="37">
        <f>$B$11*(1+$B$12)^(C17-1)</f>
        <v>100000</v>
      </c>
      <c r="I17" s="6"/>
      <c r="J17" s="111">
        <f>IF(C17=1,E4,AA16)</f>
        <v>2000000</v>
      </c>
      <c r="K17" s="37">
        <f>J17*E17</f>
        <v>109400</v>
      </c>
      <c r="L17" s="37">
        <f>J17+K17</f>
        <v>2109400</v>
      </c>
      <c r="M17" s="34" t="str">
        <f ca="1">IF(D17="-","-",IF($F$4="Roth","-",IF($E$3="Health Savings Account","-",IF(AND(A17=2033,D17=74),VLOOKUP(D17,Tables!G:H,2,FALSE),IF(AND(A17&gt;2032,D17&lt;75),"-",IF(D17&lt;73,"-",VLOOKUP(D17,Tables!G:H,2,FALSE)))))))</f>
        <v>-</v>
      </c>
      <c r="N17" s="37">
        <f ca="1">IF($M17="-",0,J17/$M17)</f>
        <v>0</v>
      </c>
      <c r="O17" s="37">
        <f>IF(D17&gt;$B$4,0,IF(D17&lt;$B$3,0,$B$8*(1+$B$10)^(C17-1)))</f>
        <v>0</v>
      </c>
      <c r="P17" s="37">
        <f ca="1">MAX(N17,O17)</f>
        <v>0</v>
      </c>
      <c r="Q17" s="37">
        <f ca="1">MAX(0,L17-P17)</f>
        <v>2109400</v>
      </c>
      <c r="R17" s="37">
        <f>IF($E$5="None",0,IF(D17&gt;=$B$3,0,IF($E$5="Monthly",MIN((($E$6+$E$8*(C17-1))*12),$E$9*12),IF($E$5="Annual",MIN((($E$6+$E$8*(C17-1))),$E$9),IF($E$5="% of Salary",MIN(($E$7+$E$10*(C17-1))*H17,$E$11*H17),IF($E$5="Maximum Allowable",T17+U17,0))))))</f>
        <v>5000</v>
      </c>
      <c r="S17" s="37">
        <f>IF($H$2="None",0,IF($N$3=1,0,IF(D17&gt;=$B$3,0,IF($H$2="Monthly",($H$3*12),IF($H$2="Annual",$H$3,IF($H$2="% of Salary",$H$4*H17,IF($H$2="Match",MIN($H$5*W17,$H$6*H17),IF($H$2="Maximum Allowable",V17,0))))))))</f>
        <v>2500</v>
      </c>
      <c r="T17" s="37">
        <f>$N$4*(1+$B$10)^(C17-1)</f>
        <v>22500</v>
      </c>
      <c r="U17" s="37">
        <f ca="1">IF(AND($F$3=4,D17&lt;55),0,IF(D17&lt;50,0,IF(A17&lt;2025,$N$5*(1+$B$10)^(C17-1),IF(AND(D17&gt;59,D17&lt;64),$N$5*IF($N$3=2,1.5,1)*(1+$B$10)^(C17-1),$N$5*(1+$B$10)^(C17-1)))))</f>
        <v>7500</v>
      </c>
      <c r="V17" s="37">
        <f>IF($N$3=1,0,$N$6*(1+$B$10)^(C17-1)-W17)</f>
        <v>61000</v>
      </c>
      <c r="W17" s="37">
        <f>MIN(R17,T17)</f>
        <v>5000</v>
      </c>
      <c r="X17" s="37">
        <f ca="1">MIN(U17,R17-W17)</f>
        <v>0</v>
      </c>
      <c r="Y17" s="37">
        <f>MIN(S17,V17)</f>
        <v>2500</v>
      </c>
      <c r="Z17" s="37">
        <f ca="1">W17+X17+Y17</f>
        <v>7500</v>
      </c>
      <c r="AA17" s="111">
        <f ca="1">Q17+Z17</f>
        <v>2116900</v>
      </c>
      <c r="AB17" s="6"/>
      <c r="AC17" s="27"/>
      <c r="AD17" s="27"/>
      <c r="AE17" s="27"/>
      <c r="AF17" s="27"/>
      <c r="AG17" s="27"/>
      <c r="AH17" s="27"/>
      <c r="AI17" s="27"/>
      <c r="AJ17" s="27"/>
      <c r="AK17" s="27"/>
    </row>
    <row r="18" spans="1:37" x14ac:dyDescent="0.2">
      <c r="A18" s="38">
        <f t="shared" ref="A18:A54" ca="1" si="0">A17+1</f>
        <v>2024</v>
      </c>
      <c r="B18" s="39">
        <f t="shared" ref="B18:B54" ca="1" si="1">DATE(YEAR(B17)+1,MONTH(B17),DAY(B17))</f>
        <v>45311</v>
      </c>
      <c r="C18" s="40">
        <f t="shared" ref="C18:C54" si="2">C17+1</f>
        <v>2</v>
      </c>
      <c r="D18" s="41">
        <f t="shared" ref="D18:D54" si="3">IF(D17="-","-",IF(D17+1&gt;B$4,"-",D17+1))</f>
        <v>62</v>
      </c>
      <c r="E18" s="49">
        <f>HLOOKUP($B$6,'RetireUp Market Returns'!A:CT,(1+$B$7+C18),FALSE)</f>
        <v>2.87E-2</v>
      </c>
      <c r="F18" s="49">
        <f t="shared" ref="F18:F54" si="4">$B$10</f>
        <v>2.5000000000000001E-2</v>
      </c>
      <c r="G18" s="112">
        <f>G17*(1+F18)</f>
        <v>1.0249999999999999</v>
      </c>
      <c r="H18" s="37">
        <f t="shared" ref="H18:H54" si="5">$B$11*(1+$B$12)^(C18-1)</f>
        <v>102000</v>
      </c>
      <c r="I18" s="6"/>
      <c r="J18" s="111">
        <f ca="1">IF(C18=1,#REF!,AA17)</f>
        <v>2116900</v>
      </c>
      <c r="K18" s="37">
        <f ca="1">J18*E18</f>
        <v>60755.03</v>
      </c>
      <c r="L18" s="37">
        <f ca="1">J18+K18</f>
        <v>2177655.0299999998</v>
      </c>
      <c r="M18" s="34" t="str">
        <f ca="1">IF(D18="-","-",IF($F$4="Roth","-",IF($E$3="Health Savings Account","-",IF(AND(A18=2033,D18=74),VLOOKUP(D18,Tables!G:H,2,FALSE),IF(AND(A18&gt;2032,D18&lt;75),"-",IF(D18&lt;73,"-",VLOOKUP(D18,Tables!G:H,2,FALSE)))))))</f>
        <v>-</v>
      </c>
      <c r="N18" s="37">
        <f ca="1">IF($M18="-",0,J18/$M18)</f>
        <v>0</v>
      </c>
      <c r="O18" s="37">
        <f t="shared" ref="O18:O54" si="6">IF(D18&gt;$B$4,0,IF(D18&lt;$B$3,0,$B$8*(1+$B$10)^(C18-1)))</f>
        <v>0</v>
      </c>
      <c r="P18" s="37">
        <f t="shared" ref="P18:P54" ca="1" si="7">MAX(N18,O18)</f>
        <v>0</v>
      </c>
      <c r="Q18" s="37">
        <f t="shared" ref="Q18:Q54" ca="1" si="8">MAX(0,L18-P18)</f>
        <v>2177655.0299999998</v>
      </c>
      <c r="R18" s="37">
        <f t="shared" ref="R18:R54" si="9">IF($E$5="None",0,IF(D18&gt;=$B$3,0,IF($E$5="Monthly",MIN((($E$6+$E$8*(C18-1))*12),$E$9*12),IF($E$5="Annual",MIN((($E$6+$E$8*(C18-1))),$E$9),IF($E$5="% of Salary",MIN(($E$7+$E$10*(C18-1))*H18,$E$11*H18),IF($E$5="Maximum Allowable",T18+U18,0))))))</f>
        <v>5100</v>
      </c>
      <c r="S18" s="37">
        <f t="shared" ref="S18:S54" si="10">IF($H$2="None",0,IF($N$3=1,0,IF(D18&gt;=$B$3,0,IF($H$2="Monthly",($H$3*12),IF($H$2="Annual",$H$3,IF($H$2="% of Salary",$H$4*H18,IF($H$2="Match",MIN($H$5*W18,$H$6*H18),IF($H$2="Maximum Allowable",V18,0))))))))</f>
        <v>2550</v>
      </c>
      <c r="T18" s="37">
        <f t="shared" ref="T18:T54" si="11">$N$4*(1+$B$10)^(C18-1)</f>
        <v>23062.499999999996</v>
      </c>
      <c r="U18" s="37">
        <f t="shared" ref="U18:U54" ca="1" si="12">IF(AND($F$3=4,D18&lt;55),0,IF(D18&lt;50,0,IF(A18&lt;2025,$N$5*(1+$B$10)^(C18-1),IF(AND(D18&gt;59,D18&lt;64),$N$5*IF($N$3=2,1.5,1)*(1+$B$10)^(C18-1),$N$5*(1+$B$10)^(C18-1)))))</f>
        <v>7687.4999999999991</v>
      </c>
      <c r="V18" s="37">
        <f t="shared" ref="V18:V54" si="13">IF($N$3=1,0,$N$6*(1+$B$10)^(C18-1)-W18)</f>
        <v>62550</v>
      </c>
      <c r="W18" s="37">
        <f t="shared" ref="W18:W54" si="14">MIN(R18,T18)</f>
        <v>5100</v>
      </c>
      <c r="X18" s="37">
        <f t="shared" ref="X18:X54" ca="1" si="15">MIN(U18,R18-W18)</f>
        <v>0</v>
      </c>
      <c r="Y18" s="37">
        <f t="shared" ref="Y18:Y54" si="16">MIN(S18,V18)</f>
        <v>2550</v>
      </c>
      <c r="Z18" s="37">
        <f t="shared" ref="Z18:Z54" ca="1" si="17">W18+X18+Y18</f>
        <v>7650</v>
      </c>
      <c r="AA18" s="111">
        <f t="shared" ref="AA18:AA54" ca="1" si="18">Q18+W18+X18+Y18</f>
        <v>2185305.0299999998</v>
      </c>
      <c r="AB18" s="6"/>
      <c r="AC18" s="27"/>
      <c r="AD18" s="27"/>
      <c r="AE18" s="27"/>
      <c r="AF18" s="27"/>
      <c r="AG18" s="27"/>
      <c r="AH18" s="27"/>
      <c r="AI18" s="27"/>
      <c r="AJ18" s="27"/>
      <c r="AK18" s="27"/>
    </row>
    <row r="19" spans="1:37" x14ac:dyDescent="0.2">
      <c r="A19" s="38">
        <f t="shared" ca="1" si="0"/>
        <v>2025</v>
      </c>
      <c r="B19" s="39">
        <f t="shared" ca="1" si="1"/>
        <v>45677</v>
      </c>
      <c r="C19" s="40">
        <f t="shared" si="2"/>
        <v>3</v>
      </c>
      <c r="D19" s="41">
        <f t="shared" si="3"/>
        <v>63</v>
      </c>
      <c r="E19" s="49">
        <f>HLOOKUP($B$6,'RetireUp Market Returns'!A:CT,(1+$B$7+C19),FALSE)</f>
        <v>1.2800000000000001E-2</v>
      </c>
      <c r="F19" s="49">
        <f t="shared" si="4"/>
        <v>2.5000000000000001E-2</v>
      </c>
      <c r="G19" s="112">
        <f t="shared" ref="G19:G54" si="19">G18*(1+F19)</f>
        <v>1.0506249999999999</v>
      </c>
      <c r="H19" s="37">
        <f t="shared" si="5"/>
        <v>104040</v>
      </c>
      <c r="I19" s="6"/>
      <c r="J19" s="111">
        <f ca="1">IF(C19=1,#REF!,AA18)</f>
        <v>2185305.0299999998</v>
      </c>
      <c r="K19" s="37">
        <f ca="1">J19*E19</f>
        <v>27971.904383999998</v>
      </c>
      <c r="L19" s="37">
        <f ca="1">J19+K19</f>
        <v>2213276.934384</v>
      </c>
      <c r="M19" s="34" t="str">
        <f ca="1">IF(D19="-","-",IF($F$4="Roth","-",IF($E$3="Health Savings Account","-",IF(AND(A19=2033,D19=74),VLOOKUP(D19,Tables!G:H,2,FALSE),IF(AND(A19&gt;2032,D19&lt;75),"-",IF(D19&lt;73,"-",VLOOKUP(D19,Tables!G:H,2,FALSE)))))))</f>
        <v>-</v>
      </c>
      <c r="N19" s="37">
        <f ca="1">IF($M19="-",0,J19/$M19)</f>
        <v>0</v>
      </c>
      <c r="O19" s="37">
        <f t="shared" si="6"/>
        <v>0</v>
      </c>
      <c r="P19" s="37">
        <f t="shared" ca="1" si="7"/>
        <v>0</v>
      </c>
      <c r="Q19" s="37">
        <f t="shared" ca="1" si="8"/>
        <v>2213276.934384</v>
      </c>
      <c r="R19" s="37">
        <f t="shared" si="9"/>
        <v>5202</v>
      </c>
      <c r="S19" s="37">
        <f t="shared" si="10"/>
        <v>2601</v>
      </c>
      <c r="T19" s="37">
        <f t="shared" si="11"/>
        <v>23639.0625</v>
      </c>
      <c r="U19" s="37">
        <f t="shared" ca="1" si="12"/>
        <v>11819.53125</v>
      </c>
      <c r="V19" s="37">
        <f t="shared" si="13"/>
        <v>64139.25</v>
      </c>
      <c r="W19" s="37">
        <f t="shared" si="14"/>
        <v>5202</v>
      </c>
      <c r="X19" s="37">
        <f t="shared" ca="1" si="15"/>
        <v>0</v>
      </c>
      <c r="Y19" s="37">
        <f t="shared" si="16"/>
        <v>2601</v>
      </c>
      <c r="Z19" s="37">
        <f t="shared" ca="1" si="17"/>
        <v>7803</v>
      </c>
      <c r="AA19" s="111">
        <f t="shared" ca="1" si="18"/>
        <v>2221079.934384</v>
      </c>
      <c r="AB19" s="6"/>
      <c r="AC19" s="27"/>
      <c r="AD19" s="27"/>
      <c r="AE19" s="27"/>
      <c r="AF19" s="27"/>
      <c r="AG19" s="27"/>
      <c r="AH19" s="27"/>
      <c r="AI19" s="27"/>
      <c r="AJ19" s="27"/>
      <c r="AK19" s="27"/>
    </row>
    <row r="20" spans="1:37" x14ac:dyDescent="0.2">
      <c r="A20" s="38">
        <f t="shared" ca="1" si="0"/>
        <v>2026</v>
      </c>
      <c r="B20" s="39">
        <f t="shared" ca="1" si="1"/>
        <v>46042</v>
      </c>
      <c r="C20" s="40">
        <f t="shared" si="2"/>
        <v>4</v>
      </c>
      <c r="D20" s="41">
        <f t="shared" si="3"/>
        <v>64</v>
      </c>
      <c r="E20" s="49">
        <f>HLOOKUP($B$6,'RetireUp Market Returns'!A:CT,(1+$B$7+C20),FALSE)</f>
        <v>6.6000000000000003E-2</v>
      </c>
      <c r="F20" s="49">
        <f t="shared" si="4"/>
        <v>2.5000000000000001E-2</v>
      </c>
      <c r="G20" s="112">
        <f t="shared" si="19"/>
        <v>1.0768906249999999</v>
      </c>
      <c r="H20" s="37">
        <f t="shared" si="5"/>
        <v>106120.79999999999</v>
      </c>
      <c r="I20" s="6"/>
      <c r="J20" s="111">
        <f ca="1">IF(C20=1,#REF!,AA19)</f>
        <v>2221079.934384</v>
      </c>
      <c r="K20" s="37">
        <f ca="1">J20*E20</f>
        <v>146591.275669344</v>
      </c>
      <c r="L20" s="37">
        <f ca="1">J20+K20</f>
        <v>2367671.2100533443</v>
      </c>
      <c r="M20" s="34" t="str">
        <f ca="1">IF(D20="-","-",IF($F$4="Roth","-",IF($E$3="Health Savings Account","-",IF(AND(A20=2033,D20=74),VLOOKUP(D20,Tables!G:H,2,FALSE),IF(AND(A20&gt;2032,D20&lt;75),"-",IF(D20&lt;73,"-",VLOOKUP(D20,Tables!G:H,2,FALSE)))))))</f>
        <v>-</v>
      </c>
      <c r="N20" s="37">
        <f ca="1">IF($M20="-",0,J20/$M20)</f>
        <v>0</v>
      </c>
      <c r="O20" s="37">
        <f t="shared" si="6"/>
        <v>0</v>
      </c>
      <c r="P20" s="37">
        <f t="shared" ca="1" si="7"/>
        <v>0</v>
      </c>
      <c r="Q20" s="37">
        <f t="shared" ca="1" si="8"/>
        <v>2367671.2100533443</v>
      </c>
      <c r="R20" s="37">
        <f t="shared" si="9"/>
        <v>5306.04</v>
      </c>
      <c r="S20" s="37">
        <f t="shared" si="10"/>
        <v>2653.02</v>
      </c>
      <c r="T20" s="37">
        <f t="shared" si="11"/>
        <v>24230.039062499996</v>
      </c>
      <c r="U20" s="37">
        <f t="shared" ca="1" si="12"/>
        <v>8076.6796874999991</v>
      </c>
      <c r="V20" s="37">
        <f t="shared" si="13"/>
        <v>65768.741249999992</v>
      </c>
      <c r="W20" s="37">
        <f t="shared" si="14"/>
        <v>5306.04</v>
      </c>
      <c r="X20" s="37">
        <f t="shared" ca="1" si="15"/>
        <v>0</v>
      </c>
      <c r="Y20" s="37">
        <f t="shared" si="16"/>
        <v>2653.02</v>
      </c>
      <c r="Z20" s="37">
        <f t="shared" ca="1" si="17"/>
        <v>7959.0599999999995</v>
      </c>
      <c r="AA20" s="111">
        <f t="shared" ca="1" si="18"/>
        <v>2375630.2700533443</v>
      </c>
      <c r="AB20" s="6"/>
      <c r="AC20" s="27"/>
      <c r="AD20" s="27"/>
      <c r="AE20" s="27"/>
      <c r="AF20" s="27"/>
      <c r="AG20" s="27"/>
      <c r="AH20" s="27"/>
      <c r="AI20" s="27"/>
      <c r="AJ20" s="27"/>
      <c r="AK20" s="27"/>
    </row>
    <row r="21" spans="1:37" x14ac:dyDescent="0.2">
      <c r="A21" s="38">
        <f t="shared" ca="1" si="0"/>
        <v>2027</v>
      </c>
      <c r="B21" s="39">
        <f t="shared" ca="1" si="1"/>
        <v>46407</v>
      </c>
      <c r="C21" s="40">
        <f t="shared" si="2"/>
        <v>5</v>
      </c>
      <c r="D21" s="41">
        <f t="shared" si="3"/>
        <v>65</v>
      </c>
      <c r="E21" s="49">
        <f>HLOOKUP($B$6,'RetireUp Market Returns'!A:CT,(1+$B$7+C21),FALSE)</f>
        <v>4.8099999999999997E-2</v>
      </c>
      <c r="F21" s="49">
        <f t="shared" si="4"/>
        <v>2.5000000000000001E-2</v>
      </c>
      <c r="G21" s="112">
        <f t="shared" si="19"/>
        <v>1.1038128906249998</v>
      </c>
      <c r="H21" s="37">
        <f t="shared" si="5"/>
        <v>108243.216</v>
      </c>
      <c r="I21" s="6"/>
      <c r="J21" s="111">
        <f ca="1">IF(C21=1,#REF!,AA20)</f>
        <v>2375630.2700533443</v>
      </c>
      <c r="K21" s="37">
        <f ca="1">J21*E21</f>
        <v>114267.81598956586</v>
      </c>
      <c r="L21" s="37">
        <f ca="1">J21+K21</f>
        <v>2489898.0860429103</v>
      </c>
      <c r="M21" s="34" t="str">
        <f ca="1">IF(D21="-","-",IF($F$4="Roth","-",IF($E$3="Health Savings Account","-",IF(AND(A21=2033,D21=74),VLOOKUP(D21,Tables!G:H,2,FALSE),IF(AND(A21&gt;2032,D21&lt;75),"-",IF(D21&lt;73,"-",VLOOKUP(D21,Tables!G:H,2,FALSE)))))))</f>
        <v>-</v>
      </c>
      <c r="N21" s="37">
        <f ca="1">IF($M21="-",0,J21/$M21)</f>
        <v>0</v>
      </c>
      <c r="O21" s="37">
        <f t="shared" si="6"/>
        <v>110381.28906249997</v>
      </c>
      <c r="P21" s="37">
        <f t="shared" ca="1" si="7"/>
        <v>110381.28906249997</v>
      </c>
      <c r="Q21" s="37">
        <f t="shared" ca="1" si="8"/>
        <v>2379516.7969804103</v>
      </c>
      <c r="R21" s="37">
        <f t="shared" si="9"/>
        <v>0</v>
      </c>
      <c r="S21" s="37">
        <f t="shared" si="10"/>
        <v>0</v>
      </c>
      <c r="T21" s="37">
        <f t="shared" si="11"/>
        <v>24835.790039062496</v>
      </c>
      <c r="U21" s="37">
        <f t="shared" ca="1" si="12"/>
        <v>8278.5966796874982</v>
      </c>
      <c r="V21" s="37">
        <f t="shared" si="13"/>
        <v>72851.650781249991</v>
      </c>
      <c r="W21" s="37">
        <f t="shared" si="14"/>
        <v>0</v>
      </c>
      <c r="X21" s="37">
        <f t="shared" ca="1" si="15"/>
        <v>0</v>
      </c>
      <c r="Y21" s="37">
        <f t="shared" si="16"/>
        <v>0</v>
      </c>
      <c r="Z21" s="37">
        <f t="shared" ca="1" si="17"/>
        <v>0</v>
      </c>
      <c r="AA21" s="111">
        <f t="shared" ca="1" si="18"/>
        <v>2379516.7969804103</v>
      </c>
      <c r="AB21" s="6"/>
      <c r="AC21" s="27"/>
      <c r="AD21" s="27"/>
      <c r="AE21" s="27"/>
      <c r="AF21" s="27"/>
      <c r="AG21" s="27"/>
      <c r="AH21" s="27"/>
      <c r="AI21" s="27"/>
      <c r="AJ21" s="27"/>
      <c r="AK21" s="27"/>
    </row>
    <row r="22" spans="1:37" x14ac:dyDescent="0.2">
      <c r="A22" s="38">
        <f t="shared" ca="1" si="0"/>
        <v>2028</v>
      </c>
      <c r="B22" s="39">
        <f t="shared" ca="1" si="1"/>
        <v>46772</v>
      </c>
      <c r="C22" s="40">
        <f t="shared" si="2"/>
        <v>6</v>
      </c>
      <c r="D22" s="41">
        <f t="shared" si="3"/>
        <v>66</v>
      </c>
      <c r="E22" s="49">
        <f>HLOOKUP($B$6,'RetireUp Market Returns'!A:CT,(1+$B$7+C22),FALSE)</f>
        <v>4.9099999999999998E-2</v>
      </c>
      <c r="F22" s="49">
        <f t="shared" si="4"/>
        <v>2.5000000000000001E-2</v>
      </c>
      <c r="G22" s="112">
        <f t="shared" si="19"/>
        <v>1.1314082128906247</v>
      </c>
      <c r="H22" s="37">
        <f t="shared" si="5"/>
        <v>110408.08032000001</v>
      </c>
      <c r="I22" s="6"/>
      <c r="J22" s="111">
        <f ca="1">IF(C22=1,#REF!,AA21)</f>
        <v>2379516.7969804103</v>
      </c>
      <c r="K22" s="37">
        <f t="shared" ref="K22:K54" ca="1" si="20">J22*E22</f>
        <v>116834.27473173814</v>
      </c>
      <c r="L22" s="37">
        <f t="shared" ref="L22:L54" ca="1" si="21">J22+K22</f>
        <v>2496351.0717121484</v>
      </c>
      <c r="M22" s="34" t="str">
        <f ca="1">IF(D22="-","-",IF($F$4="Roth","-",IF($E$3="Health Savings Account","-",IF(AND(A22=2033,D22=74),VLOOKUP(D22,Tables!G:H,2,FALSE),IF(AND(A22&gt;2032,D22&lt;75),"-",IF(D22&lt;73,"-",VLOOKUP(D22,Tables!G:H,2,FALSE)))))))</f>
        <v>-</v>
      </c>
      <c r="N22" s="37">
        <f t="shared" ref="N22:N54" ca="1" si="22">IF($M22="-",0,J22/$M22)</f>
        <v>0</v>
      </c>
      <c r="O22" s="37">
        <f t="shared" si="6"/>
        <v>113140.82128906247</v>
      </c>
      <c r="P22" s="37">
        <f t="shared" ca="1" si="7"/>
        <v>113140.82128906247</v>
      </c>
      <c r="Q22" s="37">
        <f t="shared" ca="1" si="8"/>
        <v>2383210.2504230859</v>
      </c>
      <c r="R22" s="37">
        <f t="shared" si="9"/>
        <v>0</v>
      </c>
      <c r="S22" s="37">
        <f t="shared" si="10"/>
        <v>0</v>
      </c>
      <c r="T22" s="37">
        <f t="shared" si="11"/>
        <v>25456.684790039053</v>
      </c>
      <c r="U22" s="37">
        <f t="shared" ca="1" si="12"/>
        <v>8485.561596679685</v>
      </c>
      <c r="V22" s="37">
        <f t="shared" si="13"/>
        <v>74672.942050781232</v>
      </c>
      <c r="W22" s="37">
        <f t="shared" si="14"/>
        <v>0</v>
      </c>
      <c r="X22" s="37">
        <f t="shared" ca="1" si="15"/>
        <v>0</v>
      </c>
      <c r="Y22" s="37">
        <f t="shared" si="16"/>
        <v>0</v>
      </c>
      <c r="Z22" s="37">
        <f t="shared" ca="1" si="17"/>
        <v>0</v>
      </c>
      <c r="AA22" s="111">
        <f t="shared" ca="1" si="18"/>
        <v>2383210.2504230859</v>
      </c>
      <c r="AB22" s="6"/>
      <c r="AC22" s="27"/>
      <c r="AD22" s="27"/>
      <c r="AE22" s="27"/>
      <c r="AF22" s="27"/>
      <c r="AG22" s="27"/>
      <c r="AH22" s="27"/>
      <c r="AI22" s="27"/>
      <c r="AJ22" s="27"/>
      <c r="AK22" s="27"/>
    </row>
    <row r="23" spans="1:37" x14ac:dyDescent="0.2">
      <c r="A23" s="38">
        <f t="shared" ca="1" si="0"/>
        <v>2029</v>
      </c>
      <c r="B23" s="39">
        <f t="shared" ca="1" si="1"/>
        <v>47138</v>
      </c>
      <c r="C23" s="40">
        <f t="shared" si="2"/>
        <v>7</v>
      </c>
      <c r="D23" s="41">
        <f t="shared" si="3"/>
        <v>67</v>
      </c>
      <c r="E23" s="49">
        <f>HLOOKUP($B$6,'RetireUp Market Returns'!A:CT,(1+$B$7+C23),FALSE)</f>
        <v>6.0499999999999998E-2</v>
      </c>
      <c r="F23" s="49">
        <f t="shared" si="4"/>
        <v>2.5000000000000001E-2</v>
      </c>
      <c r="G23" s="112">
        <f t="shared" si="19"/>
        <v>1.1596934182128902</v>
      </c>
      <c r="H23" s="37">
        <f t="shared" si="5"/>
        <v>112616.24192640001</v>
      </c>
      <c r="I23" s="6"/>
      <c r="J23" s="111">
        <f ca="1">IF(C23=1,#REF!,AA22)</f>
        <v>2383210.2504230859</v>
      </c>
      <c r="K23" s="37">
        <f t="shared" ca="1" si="20"/>
        <v>144184.2201505967</v>
      </c>
      <c r="L23" s="37">
        <f t="shared" ca="1" si="21"/>
        <v>2527394.4705736823</v>
      </c>
      <c r="M23" s="34" t="str">
        <f ca="1">IF(D23="-","-",IF($F$4="Roth","-",IF($E$3="Health Savings Account","-",IF(AND(A23=2033,D23=74),VLOOKUP(D23,Tables!G:H,2,FALSE),IF(AND(A23&gt;2032,D23&lt;75),"-",IF(D23&lt;73,"-",VLOOKUP(D23,Tables!G:H,2,FALSE)))))))</f>
        <v>-</v>
      </c>
      <c r="N23" s="37">
        <f t="shared" ca="1" si="22"/>
        <v>0</v>
      </c>
      <c r="O23" s="37">
        <f t="shared" si="6"/>
        <v>115969.34182128902</v>
      </c>
      <c r="P23" s="37">
        <f t="shared" ca="1" si="7"/>
        <v>115969.34182128902</v>
      </c>
      <c r="Q23" s="37">
        <f t="shared" ca="1" si="8"/>
        <v>2411425.1287523932</v>
      </c>
      <c r="R23" s="37">
        <f t="shared" si="9"/>
        <v>0</v>
      </c>
      <c r="S23" s="37">
        <f t="shared" si="10"/>
        <v>0</v>
      </c>
      <c r="T23" s="37">
        <f t="shared" si="11"/>
        <v>26093.101909790028</v>
      </c>
      <c r="U23" s="37">
        <f t="shared" ca="1" si="12"/>
        <v>8697.7006365966772</v>
      </c>
      <c r="V23" s="37">
        <f t="shared" si="13"/>
        <v>76539.765602050757</v>
      </c>
      <c r="W23" s="37">
        <f t="shared" si="14"/>
        <v>0</v>
      </c>
      <c r="X23" s="37">
        <f t="shared" ca="1" si="15"/>
        <v>0</v>
      </c>
      <c r="Y23" s="37">
        <f t="shared" si="16"/>
        <v>0</v>
      </c>
      <c r="Z23" s="37">
        <f t="shared" ca="1" si="17"/>
        <v>0</v>
      </c>
      <c r="AA23" s="111">
        <f t="shared" ca="1" si="18"/>
        <v>2411425.1287523932</v>
      </c>
      <c r="AB23" s="6"/>
      <c r="AC23" s="27"/>
      <c r="AD23" s="27"/>
      <c r="AE23" s="27"/>
      <c r="AF23" s="27"/>
      <c r="AG23" s="27"/>
      <c r="AH23" s="27"/>
      <c r="AI23" s="27"/>
      <c r="AJ23" s="27"/>
      <c r="AK23" s="27"/>
    </row>
    <row r="24" spans="1:37" x14ac:dyDescent="0.2">
      <c r="A24" s="38">
        <f t="shared" ca="1" si="0"/>
        <v>2030</v>
      </c>
      <c r="B24" s="39">
        <f t="shared" ca="1" si="1"/>
        <v>47503</v>
      </c>
      <c r="C24" s="40">
        <f t="shared" si="2"/>
        <v>8</v>
      </c>
      <c r="D24" s="41">
        <f t="shared" si="3"/>
        <v>68</v>
      </c>
      <c r="E24" s="49">
        <f>HLOOKUP($B$6,'RetireUp Market Returns'!A:CT,(1+$B$7+C24),FALSE)</f>
        <v>-2.9499999999999998E-2</v>
      </c>
      <c r="F24" s="49">
        <f t="shared" si="4"/>
        <v>2.5000000000000001E-2</v>
      </c>
      <c r="G24" s="112">
        <f t="shared" si="19"/>
        <v>1.1886857536682123</v>
      </c>
      <c r="H24" s="37">
        <f t="shared" si="5"/>
        <v>114868.56676492798</v>
      </c>
      <c r="I24" s="6"/>
      <c r="J24" s="111">
        <f ca="1">IF(C24=1,#REF!,AA23)</f>
        <v>2411425.1287523932</v>
      </c>
      <c r="K24" s="37">
        <f t="shared" ca="1" si="20"/>
        <v>-71137.041298195589</v>
      </c>
      <c r="L24" s="37">
        <f t="shared" ca="1" si="21"/>
        <v>2340288.0874541975</v>
      </c>
      <c r="M24" s="34" t="str">
        <f ca="1">IF(D24="-","-",IF($F$4="Roth","-",IF($E$3="Health Savings Account","-",IF(AND(A24=2033,D24=74),VLOOKUP(D24,Tables!G:H,2,FALSE),IF(AND(A24&gt;2032,D24&lt;75),"-",IF(D24&lt;73,"-",VLOOKUP(D24,Tables!G:H,2,FALSE)))))))</f>
        <v>-</v>
      </c>
      <c r="N24" s="37">
        <f t="shared" ca="1" si="22"/>
        <v>0</v>
      </c>
      <c r="O24" s="37">
        <f t="shared" si="6"/>
        <v>118868.57536682126</v>
      </c>
      <c r="P24" s="37">
        <f t="shared" ca="1" si="7"/>
        <v>118868.57536682126</v>
      </c>
      <c r="Q24" s="37">
        <f t="shared" ca="1" si="8"/>
        <v>2221419.5120873763</v>
      </c>
      <c r="R24" s="37">
        <f t="shared" si="9"/>
        <v>0</v>
      </c>
      <c r="S24" s="37">
        <f t="shared" si="10"/>
        <v>0</v>
      </c>
      <c r="T24" s="37">
        <f t="shared" si="11"/>
        <v>26745.429457534781</v>
      </c>
      <c r="U24" s="37">
        <f t="shared" ca="1" si="12"/>
        <v>8915.1431525115931</v>
      </c>
      <c r="V24" s="37">
        <f t="shared" si="13"/>
        <v>78453.259742102018</v>
      </c>
      <c r="W24" s="37">
        <f t="shared" si="14"/>
        <v>0</v>
      </c>
      <c r="X24" s="37">
        <f t="shared" ca="1" si="15"/>
        <v>0</v>
      </c>
      <c r="Y24" s="37">
        <f t="shared" si="16"/>
        <v>0</v>
      </c>
      <c r="Z24" s="37">
        <f t="shared" ca="1" si="17"/>
        <v>0</v>
      </c>
      <c r="AA24" s="111">
        <f t="shared" ca="1" si="18"/>
        <v>2221419.5120873763</v>
      </c>
      <c r="AB24" s="6"/>
      <c r="AC24" s="27"/>
      <c r="AD24" s="27"/>
      <c r="AE24" s="27"/>
      <c r="AF24" s="27"/>
      <c r="AG24" s="27"/>
      <c r="AH24" s="27"/>
      <c r="AI24" s="27"/>
      <c r="AJ24" s="27"/>
      <c r="AK24" s="27"/>
    </row>
    <row r="25" spans="1:37" x14ac:dyDescent="0.2">
      <c r="A25" s="38">
        <f t="shared" ca="1" si="0"/>
        <v>2031</v>
      </c>
      <c r="B25" s="39">
        <f t="shared" ca="1" si="1"/>
        <v>47868</v>
      </c>
      <c r="C25" s="40">
        <f t="shared" si="2"/>
        <v>9</v>
      </c>
      <c r="D25" s="41">
        <f t="shared" si="3"/>
        <v>69</v>
      </c>
      <c r="E25" s="49">
        <f>HLOOKUP($B$6,'RetireUp Market Returns'!A:CT,(1+$B$7+C25),FALSE)</f>
        <v>7.3000000000000001E-3</v>
      </c>
      <c r="F25" s="49">
        <f t="shared" si="4"/>
        <v>2.5000000000000001E-2</v>
      </c>
      <c r="G25" s="112">
        <f t="shared" si="19"/>
        <v>1.2184028975099175</v>
      </c>
      <c r="H25" s="37">
        <f t="shared" si="5"/>
        <v>117165.93810022656</v>
      </c>
      <c r="I25" s="6"/>
      <c r="J25" s="111">
        <f ca="1">IF(C25=1,#REF!,AA24)</f>
        <v>2221419.5120873763</v>
      </c>
      <c r="K25" s="37">
        <f t="shared" ca="1" si="20"/>
        <v>16216.362438237848</v>
      </c>
      <c r="L25" s="37">
        <f t="shared" ca="1" si="21"/>
        <v>2237635.8745256141</v>
      </c>
      <c r="M25" s="34" t="str">
        <f ca="1">IF(D25="-","-",IF($F$4="Roth","-",IF($E$3="Health Savings Account","-",IF(AND(A25=2033,D25=74),VLOOKUP(D25,Tables!G:H,2,FALSE),IF(AND(A25&gt;2032,D25&lt;75),"-",IF(D25&lt;73,"-",VLOOKUP(D25,Tables!G:H,2,FALSE)))))))</f>
        <v>-</v>
      </c>
      <c r="N25" s="37">
        <f t="shared" ca="1" si="22"/>
        <v>0</v>
      </c>
      <c r="O25" s="37">
        <f t="shared" si="6"/>
        <v>121840.28975099177</v>
      </c>
      <c r="P25" s="37">
        <f t="shared" ca="1" si="7"/>
        <v>121840.28975099177</v>
      </c>
      <c r="Q25" s="37">
        <f t="shared" ca="1" si="8"/>
        <v>2115795.5847746222</v>
      </c>
      <c r="R25" s="37">
        <f t="shared" si="9"/>
        <v>0</v>
      </c>
      <c r="S25" s="37">
        <f t="shared" si="10"/>
        <v>0</v>
      </c>
      <c r="T25" s="37">
        <f t="shared" si="11"/>
        <v>27414.065193973147</v>
      </c>
      <c r="U25" s="37">
        <f t="shared" ca="1" si="12"/>
        <v>9138.0217313243829</v>
      </c>
      <c r="V25" s="37">
        <f t="shared" si="13"/>
        <v>80414.591235654574</v>
      </c>
      <c r="W25" s="37">
        <f t="shared" si="14"/>
        <v>0</v>
      </c>
      <c r="X25" s="37">
        <f t="shared" ca="1" si="15"/>
        <v>0</v>
      </c>
      <c r="Y25" s="37">
        <f t="shared" si="16"/>
        <v>0</v>
      </c>
      <c r="Z25" s="37">
        <f t="shared" ca="1" si="17"/>
        <v>0</v>
      </c>
      <c r="AA25" s="111">
        <f t="shared" ca="1" si="18"/>
        <v>2115795.5847746222</v>
      </c>
      <c r="AB25" s="6"/>
      <c r="AC25" s="27"/>
      <c r="AD25" s="27"/>
      <c r="AE25" s="27"/>
      <c r="AF25" s="27"/>
      <c r="AG25" s="27"/>
      <c r="AH25" s="27"/>
      <c r="AI25" s="27"/>
      <c r="AJ25" s="27"/>
      <c r="AK25" s="27"/>
    </row>
    <row r="26" spans="1:37" x14ac:dyDescent="0.2">
      <c r="A26" s="38">
        <f t="shared" ca="1" si="0"/>
        <v>2032</v>
      </c>
      <c r="B26" s="39">
        <f t="shared" ca="1" si="1"/>
        <v>48233</v>
      </c>
      <c r="C26" s="40">
        <f t="shared" si="2"/>
        <v>10</v>
      </c>
      <c r="D26" s="41">
        <f t="shared" si="3"/>
        <v>70</v>
      </c>
      <c r="E26" s="49">
        <f>HLOOKUP($B$6,'RetireUp Market Returns'!A:CT,(1+$B$7+C26),FALSE)</f>
        <v>3.85E-2</v>
      </c>
      <c r="F26" s="49">
        <f t="shared" si="4"/>
        <v>2.5000000000000001E-2</v>
      </c>
      <c r="G26" s="112">
        <f t="shared" si="19"/>
        <v>1.2488629699476652</v>
      </c>
      <c r="H26" s="37">
        <f t="shared" si="5"/>
        <v>119509.25686223108</v>
      </c>
      <c r="I26" s="6"/>
      <c r="J26" s="111">
        <f ca="1">IF(C26=1,#REF!,AA25)</f>
        <v>2115795.5847746222</v>
      </c>
      <c r="K26" s="37">
        <f t="shared" ca="1" si="20"/>
        <v>81458.130013822956</v>
      </c>
      <c r="L26" s="37">
        <f t="shared" ca="1" si="21"/>
        <v>2197253.7147884453</v>
      </c>
      <c r="M26" s="34" t="str">
        <f ca="1">IF(D26="-","-",IF($F$4="Roth","-",IF($E$3="Health Savings Account","-",IF(AND(A26=2033,D26=74),VLOOKUP(D26,Tables!G:H,2,FALSE),IF(AND(A26&gt;2032,D26&lt;75),"-",IF(D26&lt;73,"-",VLOOKUP(D26,Tables!G:H,2,FALSE)))))))</f>
        <v>-</v>
      </c>
      <c r="N26" s="37">
        <f t="shared" ca="1" si="22"/>
        <v>0</v>
      </c>
      <c r="O26" s="37">
        <f t="shared" si="6"/>
        <v>124886.29699476654</v>
      </c>
      <c r="P26" s="37">
        <f t="shared" ca="1" si="7"/>
        <v>124886.29699476654</v>
      </c>
      <c r="Q26" s="37">
        <f t="shared" ca="1" si="8"/>
        <v>2072367.4177936788</v>
      </c>
      <c r="R26" s="37">
        <f t="shared" si="9"/>
        <v>0</v>
      </c>
      <c r="S26" s="37">
        <f t="shared" si="10"/>
        <v>0</v>
      </c>
      <c r="T26" s="37">
        <f t="shared" si="11"/>
        <v>28099.416823822474</v>
      </c>
      <c r="U26" s="37">
        <f t="shared" ca="1" si="12"/>
        <v>9366.4722746074913</v>
      </c>
      <c r="V26" s="37">
        <f t="shared" si="13"/>
        <v>82424.956016545912</v>
      </c>
      <c r="W26" s="37">
        <f t="shared" si="14"/>
        <v>0</v>
      </c>
      <c r="X26" s="37">
        <f t="shared" ca="1" si="15"/>
        <v>0</v>
      </c>
      <c r="Y26" s="37">
        <f t="shared" si="16"/>
        <v>0</v>
      </c>
      <c r="Z26" s="37">
        <f t="shared" ca="1" si="17"/>
        <v>0</v>
      </c>
      <c r="AA26" s="111">
        <f t="shared" ca="1" si="18"/>
        <v>2072367.4177936788</v>
      </c>
      <c r="AB26" s="6"/>
      <c r="AC26" s="27"/>
      <c r="AD26" s="27"/>
      <c r="AE26" s="27"/>
      <c r="AF26" s="27"/>
      <c r="AG26" s="27"/>
      <c r="AH26" s="27"/>
      <c r="AI26" s="27"/>
      <c r="AJ26" s="27"/>
      <c r="AK26" s="27"/>
    </row>
    <row r="27" spans="1:37" x14ac:dyDescent="0.2">
      <c r="A27" s="38">
        <f t="shared" ca="1" si="0"/>
        <v>2033</v>
      </c>
      <c r="B27" s="39">
        <f t="shared" ca="1" si="1"/>
        <v>48599</v>
      </c>
      <c r="C27" s="40">
        <f t="shared" si="2"/>
        <v>11</v>
      </c>
      <c r="D27" s="41">
        <f t="shared" si="3"/>
        <v>71</v>
      </c>
      <c r="E27" s="49">
        <f>HLOOKUP($B$6,'RetireUp Market Returns'!A:CT,(1+$B$7+C27),FALSE)</f>
        <v>6.4299999999999996E-2</v>
      </c>
      <c r="F27" s="49">
        <f t="shared" si="4"/>
        <v>2.5000000000000001E-2</v>
      </c>
      <c r="G27" s="112">
        <f t="shared" si="19"/>
        <v>1.2800845441963566</v>
      </c>
      <c r="H27" s="37">
        <f t="shared" si="5"/>
        <v>121899.4419994757</v>
      </c>
      <c r="I27" s="6"/>
      <c r="J27" s="111">
        <f ca="1">IF(C27=1,#REF!,AA26)</f>
        <v>2072367.4177936788</v>
      </c>
      <c r="K27" s="37">
        <f t="shared" ca="1" si="20"/>
        <v>133253.22496413355</v>
      </c>
      <c r="L27" s="37">
        <f t="shared" ca="1" si="21"/>
        <v>2205620.6427578125</v>
      </c>
      <c r="M27" s="34" t="str">
        <f ca="1">IF(D27="-","-",IF($F$4="Roth","-",IF($E$3="Health Savings Account","-",IF(AND(A27=2033,D27=74),VLOOKUP(D27,Tables!G:H,2,FALSE),IF(AND(A27&gt;2032,D27&lt;75),"-",IF(D27&lt;73,"-",VLOOKUP(D27,Tables!G:H,2,FALSE)))))))</f>
        <v>-</v>
      </c>
      <c r="N27" s="37">
        <f t="shared" ca="1" si="22"/>
        <v>0</v>
      </c>
      <c r="O27" s="37">
        <f t="shared" si="6"/>
        <v>128008.4544196357</v>
      </c>
      <c r="P27" s="37">
        <f t="shared" ca="1" si="7"/>
        <v>128008.4544196357</v>
      </c>
      <c r="Q27" s="37">
        <f t="shared" ca="1" si="8"/>
        <v>2077612.1883381768</v>
      </c>
      <c r="R27" s="37">
        <f t="shared" si="9"/>
        <v>0</v>
      </c>
      <c r="S27" s="37">
        <f t="shared" si="10"/>
        <v>0</v>
      </c>
      <c r="T27" s="37">
        <f t="shared" si="11"/>
        <v>28801.902244418034</v>
      </c>
      <c r="U27" s="37">
        <f t="shared" ca="1" si="12"/>
        <v>9600.6340814726773</v>
      </c>
      <c r="V27" s="37">
        <f t="shared" si="13"/>
        <v>84485.57991695957</v>
      </c>
      <c r="W27" s="37">
        <f t="shared" si="14"/>
        <v>0</v>
      </c>
      <c r="X27" s="37">
        <f t="shared" ca="1" si="15"/>
        <v>0</v>
      </c>
      <c r="Y27" s="37">
        <f t="shared" si="16"/>
        <v>0</v>
      </c>
      <c r="Z27" s="37">
        <f t="shared" ca="1" si="17"/>
        <v>0</v>
      </c>
      <c r="AA27" s="111">
        <f t="shared" ca="1" si="18"/>
        <v>2077612.1883381768</v>
      </c>
      <c r="AB27" s="6"/>
      <c r="AC27" s="27"/>
      <c r="AD27" s="27"/>
      <c r="AE27" s="27"/>
      <c r="AF27" s="27"/>
      <c r="AG27" s="27"/>
      <c r="AH27" s="27"/>
      <c r="AI27" s="27"/>
      <c r="AJ27" s="27"/>
      <c r="AK27" s="27"/>
    </row>
    <row r="28" spans="1:37" x14ac:dyDescent="0.2">
      <c r="A28" s="38">
        <f t="shared" ca="1" si="0"/>
        <v>2034</v>
      </c>
      <c r="B28" s="39">
        <f t="shared" ca="1" si="1"/>
        <v>48964</v>
      </c>
      <c r="C28" s="40">
        <f t="shared" si="2"/>
        <v>12</v>
      </c>
      <c r="D28" s="41">
        <f t="shared" si="3"/>
        <v>72</v>
      </c>
      <c r="E28" s="49">
        <f>HLOOKUP($B$6,'RetireUp Market Returns'!A:CT,(1+$B$7+C28),FALSE)</f>
        <v>3.9E-2</v>
      </c>
      <c r="F28" s="49">
        <f t="shared" si="4"/>
        <v>2.5000000000000001E-2</v>
      </c>
      <c r="G28" s="112">
        <f t="shared" si="19"/>
        <v>1.3120866578012655</v>
      </c>
      <c r="H28" s="37">
        <f t="shared" si="5"/>
        <v>124337.4308394652</v>
      </c>
      <c r="I28" s="6"/>
      <c r="J28" s="111">
        <f ca="1">IF(C28=1,#REF!,AA27)</f>
        <v>2077612.1883381768</v>
      </c>
      <c r="K28" s="37">
        <f t="shared" ca="1" si="20"/>
        <v>81026.875345188892</v>
      </c>
      <c r="L28" s="37">
        <f t="shared" ca="1" si="21"/>
        <v>2158639.0636833655</v>
      </c>
      <c r="M28" s="34" t="str">
        <f ca="1">IF(D28="-","-",IF($F$4="Roth","-",IF($E$3="Health Savings Account","-",IF(AND(A28=2033,D28=74),VLOOKUP(D28,Tables!G:H,2,FALSE),IF(AND(A28&gt;2032,D28&lt;75),"-",IF(D28&lt;73,"-",VLOOKUP(D28,Tables!G:H,2,FALSE)))))))</f>
        <v>-</v>
      </c>
      <c r="N28" s="37">
        <f t="shared" ca="1" si="22"/>
        <v>0</v>
      </c>
      <c r="O28" s="37">
        <f t="shared" si="6"/>
        <v>131208.66578012661</v>
      </c>
      <c r="P28" s="37">
        <f t="shared" ca="1" si="7"/>
        <v>131208.66578012661</v>
      </c>
      <c r="Q28" s="37">
        <f t="shared" ca="1" si="8"/>
        <v>2027430.3979032389</v>
      </c>
      <c r="R28" s="37">
        <f t="shared" si="9"/>
        <v>0</v>
      </c>
      <c r="S28" s="37">
        <f t="shared" si="10"/>
        <v>0</v>
      </c>
      <c r="T28" s="37">
        <f t="shared" si="11"/>
        <v>29521.949800528484</v>
      </c>
      <c r="U28" s="37">
        <f t="shared" ca="1" si="12"/>
        <v>9840.6499335094941</v>
      </c>
      <c r="V28" s="37">
        <f t="shared" si="13"/>
        <v>86597.719414883555</v>
      </c>
      <c r="W28" s="37">
        <f t="shared" si="14"/>
        <v>0</v>
      </c>
      <c r="X28" s="37">
        <f t="shared" ca="1" si="15"/>
        <v>0</v>
      </c>
      <c r="Y28" s="37">
        <f t="shared" si="16"/>
        <v>0</v>
      </c>
      <c r="Z28" s="37">
        <f t="shared" ca="1" si="17"/>
        <v>0</v>
      </c>
      <c r="AA28" s="111">
        <f t="shared" ca="1" si="18"/>
        <v>2027430.3979032389</v>
      </c>
      <c r="AB28" s="6"/>
      <c r="AC28" s="27"/>
      <c r="AD28" s="27"/>
      <c r="AE28" s="27"/>
      <c r="AF28" s="27"/>
      <c r="AG28" s="27"/>
      <c r="AH28" s="27"/>
      <c r="AI28" s="27"/>
      <c r="AJ28" s="27"/>
      <c r="AK28" s="27"/>
    </row>
    <row r="29" spans="1:37" x14ac:dyDescent="0.2">
      <c r="A29" s="38">
        <f t="shared" ca="1" si="0"/>
        <v>2035</v>
      </c>
      <c r="B29" s="39">
        <f t="shared" ca="1" si="1"/>
        <v>49329</v>
      </c>
      <c r="C29" s="40">
        <f t="shared" si="2"/>
        <v>13</v>
      </c>
      <c r="D29" s="41">
        <f t="shared" si="3"/>
        <v>73</v>
      </c>
      <c r="E29" s="49">
        <f>HLOOKUP($B$6,'RetireUp Market Returns'!A:CT,(1+$B$7+C29),FALSE)</f>
        <v>4.8000000000000001E-2</v>
      </c>
      <c r="F29" s="49">
        <f t="shared" si="4"/>
        <v>2.5000000000000001E-2</v>
      </c>
      <c r="G29" s="112">
        <f t="shared" si="19"/>
        <v>1.3448888242462971</v>
      </c>
      <c r="H29" s="37">
        <f t="shared" si="5"/>
        <v>126824.17945625453</v>
      </c>
      <c r="I29" s="6"/>
      <c r="J29" s="111">
        <f ca="1">IF(C29=1,#REF!,AA28)</f>
        <v>2027430.3979032389</v>
      </c>
      <c r="K29" s="37">
        <f t="shared" ca="1" si="20"/>
        <v>97316.659099355471</v>
      </c>
      <c r="L29" s="37">
        <f t="shared" ca="1" si="21"/>
        <v>2124747.0570025942</v>
      </c>
      <c r="M29" s="34" t="str">
        <f ca="1">IF(D29="-","-",IF($F$4="Roth","-",IF($E$3="Health Savings Account","-",IF(AND(A29=2033,D29=74),VLOOKUP(D29,Tables!G:H,2,FALSE),IF(AND(A29&gt;2032,D29&lt;75),"-",IF(D29&lt;73,"-",VLOOKUP(D29,Tables!G:H,2,FALSE)))))))</f>
        <v>-</v>
      </c>
      <c r="N29" s="37">
        <f t="shared" ca="1" si="22"/>
        <v>0</v>
      </c>
      <c r="O29" s="37">
        <f t="shared" si="6"/>
        <v>134488.88242462976</v>
      </c>
      <c r="P29" s="37">
        <f t="shared" ca="1" si="7"/>
        <v>134488.88242462976</v>
      </c>
      <c r="Q29" s="37">
        <f t="shared" ca="1" si="8"/>
        <v>1990258.1745779645</v>
      </c>
      <c r="R29" s="37">
        <f t="shared" si="9"/>
        <v>0</v>
      </c>
      <c r="S29" s="37">
        <f t="shared" si="10"/>
        <v>0</v>
      </c>
      <c r="T29" s="37">
        <f t="shared" si="11"/>
        <v>30259.998545541694</v>
      </c>
      <c r="U29" s="37">
        <f t="shared" ca="1" si="12"/>
        <v>10086.666181847231</v>
      </c>
      <c r="V29" s="37">
        <f t="shared" si="13"/>
        <v>88762.662400255635</v>
      </c>
      <c r="W29" s="37">
        <f t="shared" si="14"/>
        <v>0</v>
      </c>
      <c r="X29" s="37">
        <f t="shared" ca="1" si="15"/>
        <v>0</v>
      </c>
      <c r="Y29" s="37">
        <f t="shared" si="16"/>
        <v>0</v>
      </c>
      <c r="Z29" s="37">
        <f t="shared" ca="1" si="17"/>
        <v>0</v>
      </c>
      <c r="AA29" s="111">
        <f t="shared" ca="1" si="18"/>
        <v>1990258.1745779645</v>
      </c>
      <c r="AB29" s="6"/>
      <c r="AC29" s="27"/>
      <c r="AD29" s="27"/>
      <c r="AE29" s="27"/>
      <c r="AF29" s="27"/>
      <c r="AG29" s="27"/>
      <c r="AH29" s="27"/>
      <c r="AI29" s="27"/>
      <c r="AJ29" s="27"/>
      <c r="AK29" s="27"/>
    </row>
    <row r="30" spans="1:37" x14ac:dyDescent="0.2">
      <c r="A30" s="38">
        <f t="shared" ca="1" si="0"/>
        <v>2036</v>
      </c>
      <c r="B30" s="39">
        <f t="shared" ca="1" si="1"/>
        <v>49694</v>
      </c>
      <c r="C30" s="40">
        <f t="shared" si="2"/>
        <v>14</v>
      </c>
      <c r="D30" s="41">
        <f t="shared" si="3"/>
        <v>74</v>
      </c>
      <c r="E30" s="49">
        <f>HLOOKUP($B$6,'RetireUp Market Returns'!A:CT,(1+$B$7+C30),FALSE)</f>
        <v>1.8700000000000001E-2</v>
      </c>
      <c r="F30" s="49">
        <f t="shared" si="4"/>
        <v>2.5000000000000001E-2</v>
      </c>
      <c r="G30" s="112">
        <f t="shared" si="19"/>
        <v>1.3785110448524545</v>
      </c>
      <c r="H30" s="37">
        <f t="shared" si="5"/>
        <v>129360.66304537961</v>
      </c>
      <c r="I30" s="6"/>
      <c r="J30" s="111">
        <f ca="1">IF(C30=1,#REF!,AA29)</f>
        <v>1990258.1745779645</v>
      </c>
      <c r="K30" s="37">
        <f t="shared" ca="1" si="20"/>
        <v>37217.827864607942</v>
      </c>
      <c r="L30" s="37">
        <f t="shared" ca="1" si="21"/>
        <v>2027476.0024425725</v>
      </c>
      <c r="M30" s="34" t="str">
        <f ca="1">IF(D30="-","-",IF($F$4="Roth","-",IF($E$3="Health Savings Account","-",IF(AND(A30=2033,D30=74),VLOOKUP(D30,Tables!G:H,2,FALSE),IF(AND(A30&gt;2032,D30&lt;75),"-",IF(D30&lt;73,"-",VLOOKUP(D30,Tables!G:H,2,FALSE)))))))</f>
        <v>-</v>
      </c>
      <c r="N30" s="37">
        <f t="shared" ca="1" si="22"/>
        <v>0</v>
      </c>
      <c r="O30" s="37">
        <f t="shared" si="6"/>
        <v>137851.10448524548</v>
      </c>
      <c r="P30" s="37">
        <f t="shared" ca="1" si="7"/>
        <v>137851.10448524548</v>
      </c>
      <c r="Q30" s="37">
        <f t="shared" ca="1" si="8"/>
        <v>1889624.8979573271</v>
      </c>
      <c r="R30" s="37">
        <f t="shared" si="9"/>
        <v>0</v>
      </c>
      <c r="S30" s="37">
        <f t="shared" si="10"/>
        <v>0</v>
      </c>
      <c r="T30" s="37">
        <f t="shared" si="11"/>
        <v>31016.498509180234</v>
      </c>
      <c r="U30" s="37">
        <f t="shared" ca="1" si="12"/>
        <v>10338.832836393412</v>
      </c>
      <c r="V30" s="37">
        <f t="shared" si="13"/>
        <v>90981.728960262029</v>
      </c>
      <c r="W30" s="37">
        <f t="shared" si="14"/>
        <v>0</v>
      </c>
      <c r="X30" s="37">
        <f t="shared" ca="1" si="15"/>
        <v>0</v>
      </c>
      <c r="Y30" s="37">
        <f t="shared" si="16"/>
        <v>0</v>
      </c>
      <c r="Z30" s="37">
        <f t="shared" ca="1" si="17"/>
        <v>0</v>
      </c>
      <c r="AA30" s="111">
        <f t="shared" ca="1" si="18"/>
        <v>1889624.8979573271</v>
      </c>
      <c r="AB30" s="6"/>
      <c r="AC30" s="27"/>
      <c r="AD30" s="27"/>
      <c r="AE30" s="27"/>
      <c r="AF30" s="27"/>
      <c r="AG30" s="27"/>
      <c r="AH30" s="27"/>
      <c r="AI30" s="27"/>
      <c r="AJ30" s="27"/>
      <c r="AK30" s="27"/>
    </row>
    <row r="31" spans="1:37" x14ac:dyDescent="0.2">
      <c r="A31" s="38">
        <f t="shared" ca="1" si="0"/>
        <v>2037</v>
      </c>
      <c r="B31" s="39">
        <f t="shared" ca="1" si="1"/>
        <v>50060</v>
      </c>
      <c r="C31" s="40">
        <f t="shared" si="2"/>
        <v>15</v>
      </c>
      <c r="D31" s="41">
        <f t="shared" si="3"/>
        <v>75</v>
      </c>
      <c r="E31" s="49">
        <f>HLOOKUP($B$6,'RetireUp Market Returns'!A:CT,(1+$B$7+C31),FALSE)</f>
        <v>3.3799999999999997E-2</v>
      </c>
      <c r="F31" s="49">
        <f t="shared" si="4"/>
        <v>2.5000000000000001E-2</v>
      </c>
      <c r="G31" s="112">
        <f t="shared" si="19"/>
        <v>1.4129738209737657</v>
      </c>
      <c r="H31" s="37">
        <f t="shared" si="5"/>
        <v>131947.87630628722</v>
      </c>
      <c r="I31" s="6"/>
      <c r="J31" s="111">
        <f ca="1">IF(C31=1,#REF!,AA30)</f>
        <v>1889624.8979573271</v>
      </c>
      <c r="K31" s="37">
        <f t="shared" ca="1" si="20"/>
        <v>63869.321550957648</v>
      </c>
      <c r="L31" s="37">
        <f t="shared" ca="1" si="21"/>
        <v>1953494.2195082847</v>
      </c>
      <c r="M31" s="34">
        <f ca="1">IF(D31="-","-",IF($F$4="Roth","-",IF($E$3="Health Savings Account","-",IF(AND(A31=2033,D31=74),VLOOKUP(D31,Tables!G:H,2,FALSE),IF(AND(A31&gt;2032,D31&lt;75),"-",IF(D31&lt;73,"-",VLOOKUP(D31,Tables!G:H,2,FALSE)))))))</f>
        <v>24.6</v>
      </c>
      <c r="N31" s="37">
        <f t="shared" ca="1" si="22"/>
        <v>76814.020242167768</v>
      </c>
      <c r="O31" s="37">
        <f t="shared" si="6"/>
        <v>141297.3820973766</v>
      </c>
      <c r="P31" s="37">
        <f t="shared" ca="1" si="7"/>
        <v>141297.3820973766</v>
      </c>
      <c r="Q31" s="37">
        <f t="shared" ca="1" si="8"/>
        <v>1812196.8374109082</v>
      </c>
      <c r="R31" s="37">
        <f t="shared" si="9"/>
        <v>0</v>
      </c>
      <c r="S31" s="37">
        <f t="shared" si="10"/>
        <v>0</v>
      </c>
      <c r="T31" s="37">
        <f t="shared" si="11"/>
        <v>31791.910971909736</v>
      </c>
      <c r="U31" s="37">
        <f t="shared" ca="1" si="12"/>
        <v>10597.303657303246</v>
      </c>
      <c r="V31" s="37">
        <f t="shared" si="13"/>
        <v>93256.272184268557</v>
      </c>
      <c r="W31" s="37">
        <f t="shared" si="14"/>
        <v>0</v>
      </c>
      <c r="X31" s="37">
        <f t="shared" ca="1" si="15"/>
        <v>0</v>
      </c>
      <c r="Y31" s="37">
        <f t="shared" si="16"/>
        <v>0</v>
      </c>
      <c r="Z31" s="37">
        <f t="shared" ca="1" si="17"/>
        <v>0</v>
      </c>
      <c r="AA31" s="111">
        <f t="shared" ca="1" si="18"/>
        <v>1812196.8374109082</v>
      </c>
      <c r="AB31" s="6"/>
      <c r="AC31" s="27"/>
      <c r="AD31" s="27"/>
      <c r="AE31" s="27"/>
      <c r="AF31" s="27"/>
      <c r="AG31" s="27"/>
      <c r="AH31" s="27"/>
      <c r="AI31" s="27"/>
      <c r="AJ31" s="27"/>
      <c r="AK31" s="27"/>
    </row>
    <row r="32" spans="1:37" x14ac:dyDescent="0.2">
      <c r="A32" s="38">
        <f t="shared" ca="1" si="0"/>
        <v>2038</v>
      </c>
      <c r="B32" s="39">
        <f t="shared" ca="1" si="1"/>
        <v>50425</v>
      </c>
      <c r="C32" s="40">
        <f t="shared" si="2"/>
        <v>16</v>
      </c>
      <c r="D32" s="41">
        <f t="shared" si="3"/>
        <v>76</v>
      </c>
      <c r="E32" s="49">
        <f>HLOOKUP($B$6,'RetireUp Market Returns'!A:CT,(1+$B$7+C32),FALSE)</f>
        <v>1.6299999999999999E-2</v>
      </c>
      <c r="F32" s="49">
        <f t="shared" si="4"/>
        <v>2.5000000000000001E-2</v>
      </c>
      <c r="G32" s="112">
        <f t="shared" si="19"/>
        <v>1.4482981664981096</v>
      </c>
      <c r="H32" s="37">
        <f t="shared" si="5"/>
        <v>134586.83383241293</v>
      </c>
      <c r="I32" s="6"/>
      <c r="J32" s="111">
        <f ca="1">IF(C32=1,#REF!,AA31)</f>
        <v>1812196.8374109082</v>
      </c>
      <c r="K32" s="37">
        <f t="shared" ca="1" si="20"/>
        <v>29538.808449797802</v>
      </c>
      <c r="L32" s="37">
        <f t="shared" ca="1" si="21"/>
        <v>1841735.645860706</v>
      </c>
      <c r="M32" s="34">
        <f ca="1">IF(D32="-","-",IF($F$4="Roth","-",IF($E$3="Health Savings Account","-",IF(AND(A32=2033,D32=74),VLOOKUP(D32,Tables!G:H,2,FALSE),IF(AND(A32&gt;2032,D32&lt;75),"-",IF(D32&lt;73,"-",VLOOKUP(D32,Tables!G:H,2,FALSE)))))))</f>
        <v>23.7</v>
      </c>
      <c r="N32" s="37">
        <f t="shared" ca="1" si="22"/>
        <v>76464.001578519339</v>
      </c>
      <c r="O32" s="37">
        <f t="shared" si="6"/>
        <v>144829.81664981105</v>
      </c>
      <c r="P32" s="37">
        <f t="shared" ca="1" si="7"/>
        <v>144829.81664981105</v>
      </c>
      <c r="Q32" s="37">
        <f t="shared" ca="1" si="8"/>
        <v>1696905.8292108949</v>
      </c>
      <c r="R32" s="37">
        <f t="shared" si="9"/>
        <v>0</v>
      </c>
      <c r="S32" s="37">
        <f t="shared" si="10"/>
        <v>0</v>
      </c>
      <c r="T32" s="37">
        <f t="shared" si="11"/>
        <v>32586.708746207485</v>
      </c>
      <c r="U32" s="37">
        <f t="shared" ca="1" si="12"/>
        <v>10862.23624873583</v>
      </c>
      <c r="V32" s="37">
        <f t="shared" si="13"/>
        <v>95587.678988875297</v>
      </c>
      <c r="W32" s="37">
        <f t="shared" si="14"/>
        <v>0</v>
      </c>
      <c r="X32" s="37">
        <f t="shared" ca="1" si="15"/>
        <v>0</v>
      </c>
      <c r="Y32" s="37">
        <f t="shared" si="16"/>
        <v>0</v>
      </c>
      <c r="Z32" s="37">
        <f t="shared" ca="1" si="17"/>
        <v>0</v>
      </c>
      <c r="AA32" s="111">
        <f t="shared" ca="1" si="18"/>
        <v>1696905.8292108949</v>
      </c>
      <c r="AB32" s="6"/>
      <c r="AC32" s="27"/>
      <c r="AD32" s="27"/>
      <c r="AE32" s="27"/>
      <c r="AF32" s="27"/>
      <c r="AG32" s="27"/>
      <c r="AH32" s="27"/>
      <c r="AI32" s="27"/>
      <c r="AJ32" s="27"/>
      <c r="AK32" s="27"/>
    </row>
    <row r="33" spans="1:37" x14ac:dyDescent="0.2">
      <c r="A33" s="38">
        <f t="shared" ca="1" si="0"/>
        <v>2039</v>
      </c>
      <c r="B33" s="39">
        <f t="shared" ca="1" si="1"/>
        <v>50790</v>
      </c>
      <c r="C33" s="40">
        <f t="shared" si="2"/>
        <v>17</v>
      </c>
      <c r="D33" s="41">
        <f t="shared" si="3"/>
        <v>77</v>
      </c>
      <c r="E33" s="49">
        <f>HLOOKUP($B$6,'RetireUp Market Returns'!A:CT,(1+$B$7+C33),FALSE)</f>
        <v>9.8799999999999999E-2</v>
      </c>
      <c r="F33" s="49">
        <f t="shared" si="4"/>
        <v>2.5000000000000001E-2</v>
      </c>
      <c r="G33" s="112">
        <f t="shared" si="19"/>
        <v>1.4845056206605622</v>
      </c>
      <c r="H33" s="37">
        <f t="shared" si="5"/>
        <v>137278.57050906122</v>
      </c>
      <c r="I33" s="6"/>
      <c r="J33" s="111">
        <f ca="1">IF(C33=1,#REF!,AA32)</f>
        <v>1696905.8292108949</v>
      </c>
      <c r="K33" s="37">
        <f t="shared" ca="1" si="20"/>
        <v>167654.2959260364</v>
      </c>
      <c r="L33" s="37">
        <f t="shared" ca="1" si="21"/>
        <v>1864560.1251369312</v>
      </c>
      <c r="M33" s="34">
        <f ca="1">IF(D33="-","-",IF($F$4="Roth","-",IF($E$3="Health Savings Account","-",IF(AND(A33=2033,D33=74),VLOOKUP(D33,Tables!G:H,2,FALSE),IF(AND(A33&gt;2032,D33&lt;75),"-",IF(D33&lt;73,"-",VLOOKUP(D33,Tables!G:H,2,FALSE)))))))</f>
        <v>22.9</v>
      </c>
      <c r="N33" s="37">
        <f t="shared" ca="1" si="22"/>
        <v>74100.691231916819</v>
      </c>
      <c r="O33" s="37">
        <f t="shared" si="6"/>
        <v>148450.5620660563</v>
      </c>
      <c r="P33" s="37">
        <f t="shared" ca="1" si="7"/>
        <v>148450.5620660563</v>
      </c>
      <c r="Q33" s="37">
        <f t="shared" ca="1" si="8"/>
        <v>1716109.5630708749</v>
      </c>
      <c r="R33" s="37">
        <f t="shared" si="9"/>
        <v>0</v>
      </c>
      <c r="S33" s="37">
        <f t="shared" si="10"/>
        <v>0</v>
      </c>
      <c r="T33" s="37">
        <f t="shared" si="11"/>
        <v>33401.376464862667</v>
      </c>
      <c r="U33" s="37">
        <f t="shared" ca="1" si="12"/>
        <v>11133.792154954224</v>
      </c>
      <c r="V33" s="37">
        <f t="shared" si="13"/>
        <v>97977.370963597161</v>
      </c>
      <c r="W33" s="37">
        <f t="shared" si="14"/>
        <v>0</v>
      </c>
      <c r="X33" s="37">
        <f t="shared" ca="1" si="15"/>
        <v>0</v>
      </c>
      <c r="Y33" s="37">
        <f t="shared" si="16"/>
        <v>0</v>
      </c>
      <c r="Z33" s="37">
        <f t="shared" ca="1" si="17"/>
        <v>0</v>
      </c>
      <c r="AA33" s="111">
        <f t="shared" ca="1" si="18"/>
        <v>1716109.5630708749</v>
      </c>
      <c r="AB33" s="6"/>
      <c r="AC33" s="27"/>
      <c r="AD33" s="27"/>
      <c r="AE33" s="27"/>
      <c r="AF33" s="27"/>
      <c r="AG33" s="27"/>
      <c r="AH33" s="27"/>
      <c r="AI33" s="27"/>
      <c r="AJ33" s="27"/>
      <c r="AK33" s="27"/>
    </row>
    <row r="34" spans="1:37" x14ac:dyDescent="0.2">
      <c r="A34" s="38">
        <f t="shared" ca="1" si="0"/>
        <v>2040</v>
      </c>
      <c r="B34" s="39">
        <f t="shared" ca="1" si="1"/>
        <v>51155</v>
      </c>
      <c r="C34" s="40">
        <f t="shared" si="2"/>
        <v>18</v>
      </c>
      <c r="D34" s="41">
        <f t="shared" si="3"/>
        <v>78</v>
      </c>
      <c r="E34" s="49">
        <f>HLOOKUP($B$6,'RetireUp Market Returns'!A:CT,(1+$B$7+C34),FALSE)</f>
        <v>-4.0500000000000001E-2</v>
      </c>
      <c r="F34" s="49">
        <f t="shared" si="4"/>
        <v>2.5000000000000001E-2</v>
      </c>
      <c r="G34" s="112">
        <f t="shared" si="19"/>
        <v>1.5216182611770761</v>
      </c>
      <c r="H34" s="37">
        <f t="shared" si="5"/>
        <v>140024.14191924245</v>
      </c>
      <c r="I34" s="6"/>
      <c r="J34" s="111">
        <f ca="1">IF(C34=1,#REF!,AA33)</f>
        <v>1716109.5630708749</v>
      </c>
      <c r="K34" s="37">
        <f t="shared" ca="1" si="20"/>
        <v>-69502.43730437044</v>
      </c>
      <c r="L34" s="37">
        <f t="shared" ca="1" si="21"/>
        <v>1646607.1257665046</v>
      </c>
      <c r="M34" s="34">
        <f ca="1">IF(D34="-","-",IF($F$4="Roth","-",IF($E$3="Health Savings Account","-",IF(AND(A34=2033,D34=74),VLOOKUP(D34,Tables!G:H,2,FALSE),IF(AND(A34&gt;2032,D34&lt;75),"-",IF(D34&lt;73,"-",VLOOKUP(D34,Tables!G:H,2,FALSE)))))))</f>
        <v>22</v>
      </c>
      <c r="N34" s="37">
        <f t="shared" ca="1" si="22"/>
        <v>78004.980139585226</v>
      </c>
      <c r="O34" s="37">
        <f t="shared" si="6"/>
        <v>152161.82611770771</v>
      </c>
      <c r="P34" s="37">
        <f t="shared" ca="1" si="7"/>
        <v>152161.82611770771</v>
      </c>
      <c r="Q34" s="37">
        <f t="shared" ca="1" si="8"/>
        <v>1494445.2996487969</v>
      </c>
      <c r="R34" s="37">
        <f t="shared" si="9"/>
        <v>0</v>
      </c>
      <c r="S34" s="37">
        <f t="shared" si="10"/>
        <v>0</v>
      </c>
      <c r="T34" s="37">
        <f t="shared" si="11"/>
        <v>34236.410876484231</v>
      </c>
      <c r="U34" s="37">
        <f t="shared" ca="1" si="12"/>
        <v>11412.136958828078</v>
      </c>
      <c r="V34" s="37">
        <f t="shared" si="13"/>
        <v>100426.80523768708</v>
      </c>
      <c r="W34" s="37">
        <f t="shared" si="14"/>
        <v>0</v>
      </c>
      <c r="X34" s="37">
        <f t="shared" ca="1" si="15"/>
        <v>0</v>
      </c>
      <c r="Y34" s="37">
        <f t="shared" si="16"/>
        <v>0</v>
      </c>
      <c r="Z34" s="37">
        <f t="shared" ca="1" si="17"/>
        <v>0</v>
      </c>
      <c r="AA34" s="111">
        <f t="shared" ca="1" si="18"/>
        <v>1494445.2996487969</v>
      </c>
      <c r="AB34" s="6"/>
      <c r="AC34" s="27"/>
      <c r="AD34" s="27"/>
      <c r="AE34" s="27"/>
      <c r="AF34" s="27"/>
      <c r="AG34" s="27"/>
      <c r="AH34" s="27"/>
      <c r="AI34" s="27"/>
      <c r="AJ34" s="27"/>
      <c r="AK34" s="27"/>
    </row>
    <row r="35" spans="1:37" x14ac:dyDescent="0.2">
      <c r="A35" s="38">
        <f t="shared" ca="1" si="0"/>
        <v>2041</v>
      </c>
      <c r="B35" s="39">
        <f t="shared" ca="1" si="1"/>
        <v>51521</v>
      </c>
      <c r="C35" s="40">
        <f t="shared" si="2"/>
        <v>19</v>
      </c>
      <c r="D35" s="41">
        <f t="shared" si="3"/>
        <v>79</v>
      </c>
      <c r="E35" s="49">
        <f>HLOOKUP($B$6,'RetireUp Market Returns'!A:CT,(1+$B$7+C35),FALSE)</f>
        <v>7.9600000000000004E-2</v>
      </c>
      <c r="F35" s="49">
        <f t="shared" si="4"/>
        <v>2.5000000000000001E-2</v>
      </c>
      <c r="G35" s="112">
        <f t="shared" si="19"/>
        <v>1.5596587177065029</v>
      </c>
      <c r="H35" s="37">
        <f t="shared" si="5"/>
        <v>142824.62475762726</v>
      </c>
      <c r="I35" s="6"/>
      <c r="J35" s="111">
        <f ca="1">IF(C35=1,#REF!,AA34)</f>
        <v>1494445.2996487969</v>
      </c>
      <c r="K35" s="37">
        <f t="shared" ca="1" si="20"/>
        <v>118957.84585204424</v>
      </c>
      <c r="L35" s="37">
        <f t="shared" ca="1" si="21"/>
        <v>1613403.1455008411</v>
      </c>
      <c r="M35" s="34">
        <f ca="1">IF(D35="-","-",IF($F$4="Roth","-",IF($E$3="Health Savings Account","-",IF(AND(A35=2033,D35=74),VLOOKUP(D35,Tables!G:H,2,FALSE),IF(AND(A35&gt;2032,D35&lt;75),"-",IF(D35&lt;73,"-",VLOOKUP(D35,Tables!G:H,2,FALSE)))))))</f>
        <v>21.1</v>
      </c>
      <c r="N35" s="37">
        <f t="shared" ca="1" si="22"/>
        <v>70826.791452549616</v>
      </c>
      <c r="O35" s="37">
        <f t="shared" si="6"/>
        <v>155965.87177065041</v>
      </c>
      <c r="P35" s="37">
        <f t="shared" ca="1" si="7"/>
        <v>155965.87177065041</v>
      </c>
      <c r="Q35" s="37">
        <f t="shared" ca="1" si="8"/>
        <v>1457437.2737301907</v>
      </c>
      <c r="R35" s="37">
        <f t="shared" si="9"/>
        <v>0</v>
      </c>
      <c r="S35" s="37">
        <f t="shared" si="10"/>
        <v>0</v>
      </c>
      <c r="T35" s="37">
        <f t="shared" si="11"/>
        <v>35092.321148396339</v>
      </c>
      <c r="U35" s="37">
        <f t="shared" ca="1" si="12"/>
        <v>11697.440382798781</v>
      </c>
      <c r="V35" s="37">
        <f t="shared" si="13"/>
        <v>102937.47536862927</v>
      </c>
      <c r="W35" s="37">
        <f t="shared" si="14"/>
        <v>0</v>
      </c>
      <c r="X35" s="37">
        <f t="shared" ca="1" si="15"/>
        <v>0</v>
      </c>
      <c r="Y35" s="37">
        <f t="shared" si="16"/>
        <v>0</v>
      </c>
      <c r="Z35" s="37">
        <f t="shared" ca="1" si="17"/>
        <v>0</v>
      </c>
      <c r="AA35" s="111">
        <f t="shared" ca="1" si="18"/>
        <v>1457437.2737301907</v>
      </c>
      <c r="AB35" s="6"/>
      <c r="AC35" s="27"/>
      <c r="AD35" s="27"/>
      <c r="AE35" s="27"/>
      <c r="AF35" s="27"/>
      <c r="AG35" s="27"/>
      <c r="AH35" s="27"/>
      <c r="AI35" s="27"/>
      <c r="AJ35" s="27"/>
      <c r="AK35" s="27"/>
    </row>
    <row r="36" spans="1:37" x14ac:dyDescent="0.2">
      <c r="A36" s="38">
        <f t="shared" ca="1" si="0"/>
        <v>2042</v>
      </c>
      <c r="B36" s="39">
        <f t="shared" ca="1" si="1"/>
        <v>51886</v>
      </c>
      <c r="C36" s="40">
        <f t="shared" si="2"/>
        <v>20</v>
      </c>
      <c r="D36" s="41">
        <f t="shared" si="3"/>
        <v>80</v>
      </c>
      <c r="E36" s="49">
        <f>HLOOKUP($B$6,'RetireUp Market Returns'!A:CT,(1+$B$7+C36),FALSE)</f>
        <v>2.75E-2</v>
      </c>
      <c r="F36" s="49">
        <f t="shared" si="4"/>
        <v>2.5000000000000001E-2</v>
      </c>
      <c r="G36" s="112">
        <f t="shared" si="19"/>
        <v>1.5986501856491653</v>
      </c>
      <c r="H36" s="37">
        <f t="shared" si="5"/>
        <v>145681.1172527798</v>
      </c>
      <c r="I36" s="6"/>
      <c r="J36" s="111">
        <f ca="1">IF(C36=1,#REF!,AA35)</f>
        <v>1457437.2737301907</v>
      </c>
      <c r="K36" s="37">
        <f t="shared" ca="1" si="20"/>
        <v>40079.525027580246</v>
      </c>
      <c r="L36" s="37">
        <f t="shared" ca="1" si="21"/>
        <v>1497516.798757771</v>
      </c>
      <c r="M36" s="34">
        <f ca="1">IF(D36="-","-",IF($F$4="Roth","-",IF($E$3="Health Savings Account","-",IF(AND(A36=2033,D36=74),VLOOKUP(D36,Tables!G:H,2,FALSE),IF(AND(A36&gt;2032,D36&lt;75),"-",IF(D36&lt;73,"-",VLOOKUP(D36,Tables!G:H,2,FALSE)))))))</f>
        <v>20.2</v>
      </c>
      <c r="N36" s="37">
        <f t="shared" ca="1" si="22"/>
        <v>72150.36008565301</v>
      </c>
      <c r="O36" s="37">
        <f t="shared" si="6"/>
        <v>159865.01856491665</v>
      </c>
      <c r="P36" s="37">
        <f t="shared" ca="1" si="7"/>
        <v>159865.01856491665</v>
      </c>
      <c r="Q36" s="37">
        <f t="shared" ca="1" si="8"/>
        <v>1337651.7801928543</v>
      </c>
      <c r="R36" s="37">
        <f t="shared" si="9"/>
        <v>0</v>
      </c>
      <c r="S36" s="37">
        <f t="shared" si="10"/>
        <v>0</v>
      </c>
      <c r="T36" s="37">
        <f t="shared" si="11"/>
        <v>35969.629177106246</v>
      </c>
      <c r="U36" s="37">
        <f t="shared" ca="1" si="12"/>
        <v>11989.876392368749</v>
      </c>
      <c r="V36" s="37">
        <f t="shared" si="13"/>
        <v>105510.912252845</v>
      </c>
      <c r="W36" s="37">
        <f t="shared" si="14"/>
        <v>0</v>
      </c>
      <c r="X36" s="37">
        <f t="shared" ca="1" si="15"/>
        <v>0</v>
      </c>
      <c r="Y36" s="37">
        <f t="shared" si="16"/>
        <v>0</v>
      </c>
      <c r="Z36" s="37">
        <f t="shared" ca="1" si="17"/>
        <v>0</v>
      </c>
      <c r="AA36" s="111">
        <f t="shared" ca="1" si="18"/>
        <v>1337651.7801928543</v>
      </c>
      <c r="AB36" s="6"/>
      <c r="AC36" s="27"/>
      <c r="AD36" s="27"/>
      <c r="AE36" s="27"/>
      <c r="AF36" s="27"/>
      <c r="AG36" s="27"/>
      <c r="AH36" s="27"/>
      <c r="AI36" s="27"/>
      <c r="AJ36" s="27"/>
      <c r="AK36" s="27"/>
    </row>
    <row r="37" spans="1:37" x14ac:dyDescent="0.2">
      <c r="A37" s="38">
        <f t="shared" ca="1" si="0"/>
        <v>2043</v>
      </c>
      <c r="B37" s="39">
        <f t="shared" ca="1" si="1"/>
        <v>52251</v>
      </c>
      <c r="C37" s="40">
        <f t="shared" si="2"/>
        <v>21</v>
      </c>
      <c r="D37" s="41">
        <f t="shared" si="3"/>
        <v>81</v>
      </c>
      <c r="E37" s="49">
        <f>HLOOKUP($B$6,'RetireUp Market Returns'!A:CT,(1+$B$7+C37),FALSE)</f>
        <v>5.4199999999999998E-2</v>
      </c>
      <c r="F37" s="49">
        <f t="shared" si="4"/>
        <v>2.5000000000000001E-2</v>
      </c>
      <c r="G37" s="112">
        <f t="shared" si="19"/>
        <v>1.6386164402903942</v>
      </c>
      <c r="H37" s="37">
        <f t="shared" si="5"/>
        <v>148594.73959783543</v>
      </c>
      <c r="I37" s="6"/>
      <c r="J37" s="111">
        <f ca="1">IF(C37=1,#REF!,AA36)</f>
        <v>1337651.7801928543</v>
      </c>
      <c r="K37" s="37">
        <f t="shared" ca="1" si="20"/>
        <v>72500.72648645271</v>
      </c>
      <c r="L37" s="37">
        <f t="shared" ca="1" si="21"/>
        <v>1410152.506679307</v>
      </c>
      <c r="M37" s="34">
        <f ca="1">IF(D37="-","-",IF($F$4="Roth","-",IF($E$3="Health Savings Account","-",IF(AND(A37=2033,D37=74),VLOOKUP(D37,Tables!G:H,2,FALSE),IF(AND(A37&gt;2032,D37&lt;75),"-",IF(D37&lt;73,"-",VLOOKUP(D37,Tables!G:H,2,FALSE)))))))</f>
        <v>19.399999999999999</v>
      </c>
      <c r="N37" s="37">
        <f t="shared" ca="1" si="22"/>
        <v>68951.122690353324</v>
      </c>
      <c r="O37" s="37">
        <f t="shared" si="6"/>
        <v>163861.64402903954</v>
      </c>
      <c r="P37" s="37">
        <f t="shared" ca="1" si="7"/>
        <v>163861.64402903954</v>
      </c>
      <c r="Q37" s="37">
        <f t="shared" ca="1" si="8"/>
        <v>1246290.8626502673</v>
      </c>
      <c r="R37" s="37">
        <f t="shared" si="9"/>
        <v>0</v>
      </c>
      <c r="S37" s="37">
        <f t="shared" si="10"/>
        <v>0</v>
      </c>
      <c r="T37" s="37">
        <f t="shared" si="11"/>
        <v>36868.869906533902</v>
      </c>
      <c r="U37" s="37">
        <f t="shared" ca="1" si="12"/>
        <v>12289.623302177966</v>
      </c>
      <c r="V37" s="37">
        <f t="shared" si="13"/>
        <v>108148.68505916611</v>
      </c>
      <c r="W37" s="37">
        <f t="shared" si="14"/>
        <v>0</v>
      </c>
      <c r="X37" s="37">
        <f t="shared" ca="1" si="15"/>
        <v>0</v>
      </c>
      <c r="Y37" s="37">
        <f t="shared" si="16"/>
        <v>0</v>
      </c>
      <c r="Z37" s="37">
        <f t="shared" ca="1" si="17"/>
        <v>0</v>
      </c>
      <c r="AA37" s="111">
        <f t="shared" ca="1" si="18"/>
        <v>1246290.8626502673</v>
      </c>
      <c r="AB37" s="6"/>
      <c r="AC37" s="27"/>
      <c r="AD37" s="27"/>
      <c r="AE37" s="27"/>
      <c r="AF37" s="27"/>
      <c r="AG37" s="27"/>
      <c r="AH37" s="27"/>
      <c r="AI37" s="27"/>
      <c r="AJ37" s="27"/>
      <c r="AK37" s="27"/>
    </row>
    <row r="38" spans="1:37" x14ac:dyDescent="0.2">
      <c r="A38" s="38">
        <f t="shared" ca="1" si="0"/>
        <v>2044</v>
      </c>
      <c r="B38" s="39">
        <f t="shared" ca="1" si="1"/>
        <v>52616</v>
      </c>
      <c r="C38" s="40">
        <f t="shared" si="2"/>
        <v>22</v>
      </c>
      <c r="D38" s="41">
        <f t="shared" si="3"/>
        <v>82</v>
      </c>
      <c r="E38" s="49">
        <f>HLOOKUP($B$6,'RetireUp Market Returns'!A:CT,(1+$B$7+C38),FALSE)</f>
        <v>4.0599999999999997E-2</v>
      </c>
      <c r="F38" s="49">
        <f t="shared" si="4"/>
        <v>2.5000000000000001E-2</v>
      </c>
      <c r="G38" s="112">
        <f t="shared" si="19"/>
        <v>1.6795818512976539</v>
      </c>
      <c r="H38" s="37">
        <f t="shared" si="5"/>
        <v>151566.63438979213</v>
      </c>
      <c r="I38" s="6"/>
      <c r="J38" s="111">
        <f ca="1">IF(C38=1,#REF!,AA37)</f>
        <v>1246290.8626502673</v>
      </c>
      <c r="K38" s="37">
        <f t="shared" ca="1" si="20"/>
        <v>50599.409023600849</v>
      </c>
      <c r="L38" s="37">
        <f t="shared" ca="1" si="21"/>
        <v>1296890.2716738682</v>
      </c>
      <c r="M38" s="34">
        <f ca="1">IF(D38="-","-",IF($F$4="Roth","-",IF($E$3="Health Savings Account","-",IF(AND(A38=2033,D38=74),VLOOKUP(D38,Tables!G:H,2,FALSE),IF(AND(A38&gt;2032,D38&lt;75),"-",IF(D38&lt;73,"-",VLOOKUP(D38,Tables!G:H,2,FALSE)))))))</f>
        <v>18.5</v>
      </c>
      <c r="N38" s="37">
        <f t="shared" ca="1" si="22"/>
        <v>67367.073656771201</v>
      </c>
      <c r="O38" s="37">
        <f t="shared" si="6"/>
        <v>167958.18512976554</v>
      </c>
      <c r="P38" s="37">
        <f t="shared" ca="1" si="7"/>
        <v>167958.18512976554</v>
      </c>
      <c r="Q38" s="37">
        <f t="shared" ca="1" si="8"/>
        <v>1128932.0865441025</v>
      </c>
      <c r="R38" s="37">
        <f t="shared" si="9"/>
        <v>0</v>
      </c>
      <c r="S38" s="37">
        <f t="shared" si="10"/>
        <v>0</v>
      </c>
      <c r="T38" s="37">
        <f t="shared" si="11"/>
        <v>37790.59165419724</v>
      </c>
      <c r="U38" s="37">
        <f t="shared" ca="1" si="12"/>
        <v>12596.863884732415</v>
      </c>
      <c r="V38" s="37">
        <f t="shared" si="13"/>
        <v>110852.40218564525</v>
      </c>
      <c r="W38" s="37">
        <f t="shared" si="14"/>
        <v>0</v>
      </c>
      <c r="X38" s="37">
        <f t="shared" ca="1" si="15"/>
        <v>0</v>
      </c>
      <c r="Y38" s="37">
        <f t="shared" si="16"/>
        <v>0</v>
      </c>
      <c r="Z38" s="37">
        <f t="shared" ca="1" si="17"/>
        <v>0</v>
      </c>
      <c r="AA38" s="111">
        <f t="shared" ca="1" si="18"/>
        <v>1128932.0865441025</v>
      </c>
      <c r="AB38" s="6"/>
      <c r="AC38" s="27"/>
      <c r="AD38" s="27"/>
      <c r="AE38" s="27"/>
      <c r="AF38" s="27"/>
      <c r="AG38" s="27"/>
      <c r="AH38" s="27"/>
      <c r="AI38" s="27"/>
      <c r="AJ38" s="27"/>
      <c r="AK38" s="27"/>
    </row>
    <row r="39" spans="1:37" x14ac:dyDescent="0.2">
      <c r="A39" s="38">
        <f t="shared" ca="1" si="0"/>
        <v>2045</v>
      </c>
      <c r="B39" s="39">
        <f t="shared" ca="1" si="1"/>
        <v>52982</v>
      </c>
      <c r="C39" s="40">
        <f t="shared" si="2"/>
        <v>23</v>
      </c>
      <c r="D39" s="41">
        <f t="shared" si="3"/>
        <v>83</v>
      </c>
      <c r="E39" s="49">
        <f>HLOOKUP($B$6,'RetireUp Market Returns'!A:CT,(1+$B$7+C39),FALSE)</f>
        <v>3.2000000000000001E-2</v>
      </c>
      <c r="F39" s="49">
        <f t="shared" si="4"/>
        <v>2.5000000000000001E-2</v>
      </c>
      <c r="G39" s="112">
        <f t="shared" si="19"/>
        <v>1.721571397580095</v>
      </c>
      <c r="H39" s="37">
        <f t="shared" si="5"/>
        <v>154597.96707758796</v>
      </c>
      <c r="I39" s="6"/>
      <c r="J39" s="111">
        <f ca="1">IF(C39=1,#REF!,AA38)</f>
        <v>1128932.0865441025</v>
      </c>
      <c r="K39" s="37">
        <f t="shared" ca="1" si="20"/>
        <v>36125.82676941128</v>
      </c>
      <c r="L39" s="37">
        <f t="shared" ca="1" si="21"/>
        <v>1165057.9133135139</v>
      </c>
      <c r="M39" s="34">
        <f ca="1">IF(D39="-","-",IF($F$4="Roth","-",IF($E$3="Health Savings Account","-",IF(AND(A39=2033,D39=74),VLOOKUP(D39,Tables!G:H,2,FALSE),IF(AND(A39&gt;2032,D39&lt;75),"-",IF(D39&lt;73,"-",VLOOKUP(D39,Tables!G:H,2,FALSE)))))))</f>
        <v>17.7</v>
      </c>
      <c r="N39" s="37">
        <f t="shared" ca="1" si="22"/>
        <v>63781.473816050995</v>
      </c>
      <c r="O39" s="37">
        <f t="shared" si="6"/>
        <v>172157.13975800967</v>
      </c>
      <c r="P39" s="37">
        <f t="shared" ca="1" si="7"/>
        <v>172157.13975800967</v>
      </c>
      <c r="Q39" s="37">
        <f t="shared" ca="1" si="8"/>
        <v>992900.77355550416</v>
      </c>
      <c r="R39" s="37">
        <f t="shared" si="9"/>
        <v>0</v>
      </c>
      <c r="S39" s="37">
        <f t="shared" si="10"/>
        <v>0</v>
      </c>
      <c r="T39" s="37">
        <f t="shared" si="11"/>
        <v>38735.35644555217</v>
      </c>
      <c r="U39" s="37">
        <f t="shared" ca="1" si="12"/>
        <v>12911.785481850724</v>
      </c>
      <c r="V39" s="37">
        <f t="shared" si="13"/>
        <v>113623.71224028638</v>
      </c>
      <c r="W39" s="37">
        <f t="shared" si="14"/>
        <v>0</v>
      </c>
      <c r="X39" s="37">
        <f t="shared" ca="1" si="15"/>
        <v>0</v>
      </c>
      <c r="Y39" s="37">
        <f t="shared" si="16"/>
        <v>0</v>
      </c>
      <c r="Z39" s="37">
        <f t="shared" ca="1" si="17"/>
        <v>0</v>
      </c>
      <c r="AA39" s="111">
        <f t="shared" ca="1" si="18"/>
        <v>992900.77355550416</v>
      </c>
      <c r="AB39" s="6"/>
      <c r="AC39" s="27"/>
      <c r="AD39" s="27"/>
      <c r="AE39" s="27"/>
      <c r="AF39" s="27"/>
      <c r="AG39" s="27"/>
      <c r="AH39" s="27"/>
      <c r="AI39" s="27"/>
      <c r="AJ39" s="27"/>
      <c r="AK39" s="27"/>
    </row>
    <row r="40" spans="1:37" x14ac:dyDescent="0.2">
      <c r="A40" s="38">
        <f t="shared" ca="1" si="0"/>
        <v>2046</v>
      </c>
      <c r="B40" s="39">
        <f t="shared" ca="1" si="1"/>
        <v>53347</v>
      </c>
      <c r="C40" s="40">
        <f t="shared" si="2"/>
        <v>24</v>
      </c>
      <c r="D40" s="41">
        <f t="shared" si="3"/>
        <v>84</v>
      </c>
      <c r="E40" s="49">
        <f>HLOOKUP($B$6,'RetireUp Market Returns'!A:CT,(1+$B$7+C40),FALSE)</f>
        <v>4.4499999999999998E-2</v>
      </c>
      <c r="F40" s="49">
        <f t="shared" si="4"/>
        <v>2.5000000000000001E-2</v>
      </c>
      <c r="G40" s="112">
        <f t="shared" si="19"/>
        <v>1.7646106825195973</v>
      </c>
      <c r="H40" s="37">
        <f t="shared" si="5"/>
        <v>157689.92641913969</v>
      </c>
      <c r="I40" s="6"/>
      <c r="J40" s="111">
        <f ca="1">IF(C40=1,#REF!,AA39)</f>
        <v>992900.77355550416</v>
      </c>
      <c r="K40" s="37">
        <f t="shared" ca="1" si="20"/>
        <v>44184.084423219931</v>
      </c>
      <c r="L40" s="37">
        <f t="shared" ca="1" si="21"/>
        <v>1037084.8579787241</v>
      </c>
      <c r="M40" s="34">
        <f ca="1">IF(D40="-","-",IF($F$4="Roth","-",IF($E$3="Health Savings Account","-",IF(AND(A40=2033,D40=74),VLOOKUP(D40,Tables!G:H,2,FALSE),IF(AND(A40&gt;2032,D40&lt;75),"-",IF(D40&lt;73,"-",VLOOKUP(D40,Tables!G:H,2,FALSE)))))))</f>
        <v>16.8</v>
      </c>
      <c r="N40" s="37">
        <f t="shared" ca="1" si="22"/>
        <v>59101.236521160958</v>
      </c>
      <c r="O40" s="37">
        <f t="shared" si="6"/>
        <v>176461.06825195992</v>
      </c>
      <c r="P40" s="37">
        <f t="shared" ca="1" si="7"/>
        <v>176461.06825195992</v>
      </c>
      <c r="Q40" s="37">
        <f t="shared" ca="1" si="8"/>
        <v>860623.7897267642</v>
      </c>
      <c r="R40" s="37">
        <f t="shared" si="9"/>
        <v>0</v>
      </c>
      <c r="S40" s="37">
        <f t="shared" si="10"/>
        <v>0</v>
      </c>
      <c r="T40" s="37">
        <f t="shared" si="11"/>
        <v>39703.740356690978</v>
      </c>
      <c r="U40" s="37">
        <f t="shared" ca="1" si="12"/>
        <v>13234.580118896993</v>
      </c>
      <c r="V40" s="37">
        <f t="shared" si="13"/>
        <v>116464.30504629354</v>
      </c>
      <c r="W40" s="37">
        <f t="shared" si="14"/>
        <v>0</v>
      </c>
      <c r="X40" s="37">
        <f t="shared" ca="1" si="15"/>
        <v>0</v>
      </c>
      <c r="Y40" s="37">
        <f t="shared" si="16"/>
        <v>0</v>
      </c>
      <c r="Z40" s="37">
        <f t="shared" ca="1" si="17"/>
        <v>0</v>
      </c>
      <c r="AA40" s="111">
        <f t="shared" ca="1" si="18"/>
        <v>860623.7897267642</v>
      </c>
      <c r="AB40" s="6"/>
      <c r="AC40" s="27"/>
      <c r="AD40" s="27"/>
      <c r="AE40" s="27"/>
      <c r="AF40" s="27"/>
      <c r="AG40" s="27"/>
      <c r="AH40" s="27"/>
      <c r="AI40" s="27"/>
      <c r="AJ40" s="27"/>
      <c r="AK40" s="27"/>
    </row>
    <row r="41" spans="1:37" x14ac:dyDescent="0.2">
      <c r="A41" s="38">
        <f t="shared" ca="1" si="0"/>
        <v>2047</v>
      </c>
      <c r="B41" s="39">
        <f t="shared" ca="1" si="1"/>
        <v>53712</v>
      </c>
      <c r="C41" s="40">
        <f t="shared" si="2"/>
        <v>25</v>
      </c>
      <c r="D41" s="41">
        <f t="shared" si="3"/>
        <v>85</v>
      </c>
      <c r="E41" s="49">
        <f>HLOOKUP($B$6,'RetireUp Market Returns'!A:CT,(1+$B$7+C41),FALSE)</f>
        <v>3.9E-2</v>
      </c>
      <c r="F41" s="49">
        <f t="shared" si="4"/>
        <v>2.5000000000000001E-2</v>
      </c>
      <c r="G41" s="112">
        <f t="shared" si="19"/>
        <v>1.8087259495825871</v>
      </c>
      <c r="H41" s="37">
        <f t="shared" si="5"/>
        <v>160843.72494752251</v>
      </c>
      <c r="I41" s="6"/>
      <c r="J41" s="111">
        <f ca="1">IF(C41=1,#REF!,AA40)</f>
        <v>860623.7897267642</v>
      </c>
      <c r="K41" s="37">
        <f t="shared" ca="1" si="20"/>
        <v>33564.327799343802</v>
      </c>
      <c r="L41" s="37">
        <f t="shared" ca="1" si="21"/>
        <v>894188.11752610805</v>
      </c>
      <c r="M41" s="34">
        <f ca="1">IF(D41="-","-",IF($F$4="Roth","-",IF($E$3="Health Savings Account","-",IF(AND(A41=2033,D41=74),VLOOKUP(D41,Tables!G:H,2,FALSE),IF(AND(A41&gt;2032,D41&lt;75),"-",IF(D41&lt;73,"-",VLOOKUP(D41,Tables!G:H,2,FALSE)))))))</f>
        <v>16</v>
      </c>
      <c r="N41" s="37">
        <f t="shared" ca="1" si="22"/>
        <v>53788.986857922762</v>
      </c>
      <c r="O41" s="37">
        <f t="shared" si="6"/>
        <v>180872.59495825888</v>
      </c>
      <c r="P41" s="37">
        <f t="shared" ca="1" si="7"/>
        <v>180872.59495825888</v>
      </c>
      <c r="Q41" s="37">
        <f t="shared" ca="1" si="8"/>
        <v>713315.52256784914</v>
      </c>
      <c r="R41" s="37">
        <f t="shared" si="9"/>
        <v>0</v>
      </c>
      <c r="S41" s="37">
        <f t="shared" si="10"/>
        <v>0</v>
      </c>
      <c r="T41" s="37">
        <f t="shared" si="11"/>
        <v>40696.333865608249</v>
      </c>
      <c r="U41" s="37">
        <f t="shared" ca="1" si="12"/>
        <v>13565.444621869417</v>
      </c>
      <c r="V41" s="37">
        <f t="shared" si="13"/>
        <v>119375.91267245087</v>
      </c>
      <c r="W41" s="37">
        <f t="shared" si="14"/>
        <v>0</v>
      </c>
      <c r="X41" s="37">
        <f t="shared" ca="1" si="15"/>
        <v>0</v>
      </c>
      <c r="Y41" s="37">
        <f t="shared" si="16"/>
        <v>0</v>
      </c>
      <c r="Z41" s="37">
        <f t="shared" ca="1" si="17"/>
        <v>0</v>
      </c>
      <c r="AA41" s="111">
        <f t="shared" ca="1" si="18"/>
        <v>713315.52256784914</v>
      </c>
      <c r="AB41" s="6"/>
      <c r="AC41" s="27"/>
      <c r="AD41" s="27"/>
      <c r="AE41" s="27"/>
      <c r="AF41" s="27"/>
      <c r="AG41" s="27"/>
      <c r="AH41" s="27"/>
      <c r="AI41" s="27"/>
      <c r="AJ41" s="27"/>
      <c r="AK41" s="27"/>
    </row>
    <row r="42" spans="1:37" x14ac:dyDescent="0.2">
      <c r="A42" s="38">
        <f t="shared" ca="1" si="0"/>
        <v>2048</v>
      </c>
      <c r="B42" s="39">
        <f t="shared" ca="1" si="1"/>
        <v>54077</v>
      </c>
      <c r="C42" s="40">
        <f t="shared" si="2"/>
        <v>26</v>
      </c>
      <c r="D42" s="41">
        <f t="shared" si="3"/>
        <v>86</v>
      </c>
      <c r="E42" s="49">
        <f>HLOOKUP($B$6,'RetireUp Market Returns'!A:CT,(1+$B$7+C42),FALSE)</f>
        <v>-2.1000000000000001E-2</v>
      </c>
      <c r="F42" s="49">
        <f t="shared" si="4"/>
        <v>2.5000000000000001E-2</v>
      </c>
      <c r="G42" s="112">
        <f t="shared" si="19"/>
        <v>1.8539440983221516</v>
      </c>
      <c r="H42" s="37">
        <f t="shared" si="5"/>
        <v>164060.59944647294</v>
      </c>
      <c r="I42" s="6"/>
      <c r="J42" s="111">
        <f ca="1">IF(C42=1,#REF!,AA41)</f>
        <v>713315.52256784914</v>
      </c>
      <c r="K42" s="37">
        <f t="shared" ca="1" si="20"/>
        <v>-14979.625973924833</v>
      </c>
      <c r="L42" s="37">
        <f t="shared" ca="1" si="21"/>
        <v>698335.89659392426</v>
      </c>
      <c r="M42" s="34">
        <f ca="1">IF(D42="-","-",IF($F$4="Roth","-",IF($E$3="Health Savings Account","-",IF(AND(A42=2033,D42=74),VLOOKUP(D42,Tables!G:H,2,FALSE),IF(AND(A42&gt;2032,D42&lt;75),"-",IF(D42&lt;73,"-",VLOOKUP(D42,Tables!G:H,2,FALSE)))))))</f>
        <v>15.2</v>
      </c>
      <c r="N42" s="37">
        <f t="shared" ca="1" si="22"/>
        <v>46928.652800516393</v>
      </c>
      <c r="O42" s="37">
        <f t="shared" si="6"/>
        <v>185394.40983221534</v>
      </c>
      <c r="P42" s="37">
        <f t="shared" ca="1" si="7"/>
        <v>185394.40983221534</v>
      </c>
      <c r="Q42" s="37">
        <f t="shared" ca="1" si="8"/>
        <v>512941.48676170892</v>
      </c>
      <c r="R42" s="37">
        <f t="shared" si="9"/>
        <v>0</v>
      </c>
      <c r="S42" s="37">
        <f t="shared" si="10"/>
        <v>0</v>
      </c>
      <c r="T42" s="37">
        <f t="shared" si="11"/>
        <v>41713.74221224845</v>
      </c>
      <c r="U42" s="37">
        <f t="shared" ca="1" si="12"/>
        <v>13904.58073741615</v>
      </c>
      <c r="V42" s="37">
        <f t="shared" si="13"/>
        <v>122360.31048926212</v>
      </c>
      <c r="W42" s="37">
        <f t="shared" si="14"/>
        <v>0</v>
      </c>
      <c r="X42" s="37">
        <f t="shared" ca="1" si="15"/>
        <v>0</v>
      </c>
      <c r="Y42" s="37">
        <f t="shared" si="16"/>
        <v>0</v>
      </c>
      <c r="Z42" s="37">
        <f t="shared" ca="1" si="17"/>
        <v>0</v>
      </c>
      <c r="AA42" s="111">
        <f t="shared" ca="1" si="18"/>
        <v>512941.48676170892</v>
      </c>
      <c r="AB42" s="6"/>
      <c r="AC42" s="27"/>
      <c r="AD42" s="27"/>
      <c r="AE42" s="27"/>
      <c r="AF42" s="27"/>
      <c r="AG42" s="27"/>
      <c r="AH42" s="27"/>
      <c r="AI42" s="27"/>
      <c r="AJ42" s="27"/>
      <c r="AK42" s="27"/>
    </row>
    <row r="43" spans="1:37" x14ac:dyDescent="0.2">
      <c r="A43" s="38">
        <f t="shared" ca="1" si="0"/>
        <v>2049</v>
      </c>
      <c r="B43" s="39">
        <f t="shared" ca="1" si="1"/>
        <v>54443</v>
      </c>
      <c r="C43" s="40">
        <f t="shared" si="2"/>
        <v>27</v>
      </c>
      <c r="D43" s="41">
        <f t="shared" si="3"/>
        <v>87</v>
      </c>
      <c r="E43" s="49">
        <f>HLOOKUP($B$6,'RetireUp Market Returns'!A:CT,(1+$B$7+C43),FALSE)</f>
        <v>4.8000000000000001E-2</v>
      </c>
      <c r="F43" s="49">
        <f t="shared" si="4"/>
        <v>2.5000000000000001E-2</v>
      </c>
      <c r="G43" s="112">
        <f t="shared" si="19"/>
        <v>1.9002927007802053</v>
      </c>
      <c r="H43" s="37">
        <f t="shared" si="5"/>
        <v>167341.81143540243</v>
      </c>
      <c r="I43" s="6"/>
      <c r="J43" s="111">
        <f ca="1">IF(C43=1,#REF!,AA42)</f>
        <v>512941.48676170892</v>
      </c>
      <c r="K43" s="37">
        <f t="shared" ca="1" si="20"/>
        <v>24621.19136456203</v>
      </c>
      <c r="L43" s="37">
        <f t="shared" ca="1" si="21"/>
        <v>537562.678126271</v>
      </c>
      <c r="M43" s="34">
        <f ca="1">IF(D43="-","-",IF($F$4="Roth","-",IF($E$3="Health Savings Account","-",IF(AND(A43=2033,D43=74),VLOOKUP(D43,Tables!G:H,2,FALSE),IF(AND(A43&gt;2032,D43&lt;75),"-",IF(D43&lt;73,"-",VLOOKUP(D43,Tables!G:H,2,FALSE)))))))</f>
        <v>14.4</v>
      </c>
      <c r="N43" s="37">
        <f t="shared" ca="1" si="22"/>
        <v>35620.936580674228</v>
      </c>
      <c r="O43" s="37">
        <f t="shared" si="6"/>
        <v>190029.27007802069</v>
      </c>
      <c r="P43" s="37">
        <f t="shared" ca="1" si="7"/>
        <v>190029.27007802069</v>
      </c>
      <c r="Q43" s="37">
        <f t="shared" ca="1" si="8"/>
        <v>347533.40804825031</v>
      </c>
      <c r="R43" s="37">
        <f t="shared" si="9"/>
        <v>0</v>
      </c>
      <c r="S43" s="37">
        <f t="shared" si="10"/>
        <v>0</v>
      </c>
      <c r="T43" s="37">
        <f t="shared" si="11"/>
        <v>42756.585767554658</v>
      </c>
      <c r="U43" s="37">
        <f t="shared" ca="1" si="12"/>
        <v>14252.195255851553</v>
      </c>
      <c r="V43" s="37">
        <f t="shared" si="13"/>
        <v>125419.31825149366</v>
      </c>
      <c r="W43" s="37">
        <f t="shared" si="14"/>
        <v>0</v>
      </c>
      <c r="X43" s="37">
        <f t="shared" ca="1" si="15"/>
        <v>0</v>
      </c>
      <c r="Y43" s="37">
        <f t="shared" si="16"/>
        <v>0</v>
      </c>
      <c r="Z43" s="37">
        <f t="shared" ca="1" si="17"/>
        <v>0</v>
      </c>
      <c r="AA43" s="111">
        <f t="shared" ca="1" si="18"/>
        <v>347533.40804825031</v>
      </c>
      <c r="AB43" s="6"/>
      <c r="AC43" s="27"/>
      <c r="AD43" s="27"/>
      <c r="AE43" s="27"/>
      <c r="AF43" s="27"/>
      <c r="AG43" s="27"/>
      <c r="AH43" s="27"/>
      <c r="AI43" s="27"/>
      <c r="AJ43" s="27"/>
      <c r="AK43" s="27"/>
    </row>
    <row r="44" spans="1:37" x14ac:dyDescent="0.2">
      <c r="A44" s="38">
        <f t="shared" ca="1" si="0"/>
        <v>2050</v>
      </c>
      <c r="B44" s="39">
        <f t="shared" ca="1" si="1"/>
        <v>54808</v>
      </c>
      <c r="C44" s="40">
        <f t="shared" si="2"/>
        <v>28</v>
      </c>
      <c r="D44" s="41">
        <f t="shared" si="3"/>
        <v>88</v>
      </c>
      <c r="E44" s="49">
        <f>HLOOKUP($B$6,'RetireUp Market Returns'!A:CT,(1+$B$7+C44),FALSE)</f>
        <v>3.2500000000000001E-2</v>
      </c>
      <c r="F44" s="49">
        <f t="shared" si="4"/>
        <v>2.5000000000000001E-2</v>
      </c>
      <c r="G44" s="112">
        <f t="shared" si="19"/>
        <v>1.9478000182997102</v>
      </c>
      <c r="H44" s="37">
        <f t="shared" si="5"/>
        <v>170688.64766411044</v>
      </c>
      <c r="I44" s="6"/>
      <c r="J44" s="111">
        <f ca="1">IF(C44=1,#REF!,AA43)</f>
        <v>347533.40804825031</v>
      </c>
      <c r="K44" s="37">
        <f t="shared" ca="1" si="20"/>
        <v>11294.835761568136</v>
      </c>
      <c r="L44" s="37">
        <f t="shared" ca="1" si="21"/>
        <v>358828.24380981846</v>
      </c>
      <c r="M44" s="34">
        <f ca="1">IF(D44="-","-",IF($F$4="Roth","-",IF($E$3="Health Savings Account","-",IF(AND(A44=2033,D44=74),VLOOKUP(D44,Tables!G:H,2,FALSE),IF(AND(A44&gt;2032,D44&lt;75),"-",IF(D44&lt;73,"-",VLOOKUP(D44,Tables!G:H,2,FALSE)))))))</f>
        <v>13.7</v>
      </c>
      <c r="N44" s="37">
        <f t="shared" ca="1" si="22"/>
        <v>25367.402047317541</v>
      </c>
      <c r="O44" s="37">
        <f t="shared" si="6"/>
        <v>194780.00182997121</v>
      </c>
      <c r="P44" s="37">
        <f t="shared" ca="1" si="7"/>
        <v>194780.00182997121</v>
      </c>
      <c r="Q44" s="37">
        <f t="shared" ca="1" si="8"/>
        <v>164048.24197984725</v>
      </c>
      <c r="R44" s="37">
        <f t="shared" si="9"/>
        <v>0</v>
      </c>
      <c r="S44" s="37">
        <f t="shared" si="10"/>
        <v>0</v>
      </c>
      <c r="T44" s="37">
        <f t="shared" si="11"/>
        <v>43825.500411743524</v>
      </c>
      <c r="U44" s="37">
        <f t="shared" ca="1" si="12"/>
        <v>14608.500137247842</v>
      </c>
      <c r="V44" s="37">
        <f t="shared" si="13"/>
        <v>128554.801207781</v>
      </c>
      <c r="W44" s="37">
        <f t="shared" si="14"/>
        <v>0</v>
      </c>
      <c r="X44" s="37">
        <f t="shared" ca="1" si="15"/>
        <v>0</v>
      </c>
      <c r="Y44" s="37">
        <f t="shared" si="16"/>
        <v>0</v>
      </c>
      <c r="Z44" s="37">
        <f t="shared" ca="1" si="17"/>
        <v>0</v>
      </c>
      <c r="AA44" s="111">
        <f t="shared" ca="1" si="18"/>
        <v>164048.24197984725</v>
      </c>
      <c r="AB44" s="6"/>
      <c r="AC44" s="27"/>
      <c r="AD44" s="27"/>
      <c r="AE44" s="27"/>
      <c r="AF44" s="27"/>
      <c r="AG44" s="27"/>
      <c r="AH44" s="27"/>
      <c r="AI44" s="27"/>
      <c r="AJ44" s="27"/>
      <c r="AK44" s="27"/>
    </row>
    <row r="45" spans="1:37" x14ac:dyDescent="0.2">
      <c r="A45" s="38">
        <f t="shared" ca="1" si="0"/>
        <v>2051</v>
      </c>
      <c r="B45" s="39">
        <f t="shared" ca="1" si="1"/>
        <v>55173</v>
      </c>
      <c r="C45" s="40">
        <f t="shared" si="2"/>
        <v>29</v>
      </c>
      <c r="D45" s="41">
        <f t="shared" si="3"/>
        <v>89</v>
      </c>
      <c r="E45" s="49">
        <f>HLOOKUP($B$6,'RetireUp Market Returns'!A:CT,(1+$B$7+C45),FALSE)</f>
        <v>4.7500000000000001E-2</v>
      </c>
      <c r="F45" s="49">
        <f t="shared" si="4"/>
        <v>2.5000000000000001E-2</v>
      </c>
      <c r="G45" s="112">
        <f t="shared" si="19"/>
        <v>1.9964950187572028</v>
      </c>
      <c r="H45" s="37">
        <f t="shared" si="5"/>
        <v>174102.42061739269</v>
      </c>
      <c r="I45" s="6"/>
      <c r="J45" s="111">
        <f ca="1">IF(C45=1,#REF!,AA44)</f>
        <v>164048.24197984725</v>
      </c>
      <c r="K45" s="37">
        <f t="shared" ca="1" si="20"/>
        <v>7792.2914940427445</v>
      </c>
      <c r="L45" s="37">
        <f t="shared" ca="1" si="21"/>
        <v>171840.53347389001</v>
      </c>
      <c r="M45" s="34">
        <f ca="1">IF(D45="-","-",IF($F$4="Roth","-",IF($E$3="Health Savings Account","-",IF(AND(A45=2033,D45=74),VLOOKUP(D45,Tables!G:H,2,FALSE),IF(AND(A45&gt;2032,D45&lt;75),"-",IF(D45&lt;73,"-",VLOOKUP(D45,Tables!G:H,2,FALSE)))))))</f>
        <v>12.9</v>
      </c>
      <c r="N45" s="37">
        <f t="shared" ca="1" si="22"/>
        <v>12716.917982933895</v>
      </c>
      <c r="O45" s="37">
        <f t="shared" si="6"/>
        <v>199649.50187572048</v>
      </c>
      <c r="P45" s="37">
        <f t="shared" ca="1" si="7"/>
        <v>199649.50187572048</v>
      </c>
      <c r="Q45" s="37">
        <f t="shared" ca="1" si="8"/>
        <v>0</v>
      </c>
      <c r="R45" s="37">
        <f t="shared" si="9"/>
        <v>0</v>
      </c>
      <c r="S45" s="37">
        <f t="shared" si="10"/>
        <v>0</v>
      </c>
      <c r="T45" s="37">
        <f t="shared" si="11"/>
        <v>44921.137922037109</v>
      </c>
      <c r="U45" s="37">
        <f t="shared" ca="1" si="12"/>
        <v>14973.712640679036</v>
      </c>
      <c r="V45" s="37">
        <f t="shared" si="13"/>
        <v>131768.6712379755</v>
      </c>
      <c r="W45" s="37">
        <f t="shared" si="14"/>
        <v>0</v>
      </c>
      <c r="X45" s="37">
        <f t="shared" ca="1" si="15"/>
        <v>0</v>
      </c>
      <c r="Y45" s="37">
        <f t="shared" si="16"/>
        <v>0</v>
      </c>
      <c r="Z45" s="37">
        <f t="shared" ca="1" si="17"/>
        <v>0</v>
      </c>
      <c r="AA45" s="111">
        <f t="shared" ca="1" si="18"/>
        <v>0</v>
      </c>
      <c r="AB45" s="6"/>
      <c r="AC45" s="27"/>
      <c r="AD45" s="27"/>
      <c r="AE45" s="27"/>
      <c r="AF45" s="27"/>
      <c r="AG45" s="27"/>
      <c r="AH45" s="27"/>
      <c r="AI45" s="27"/>
      <c r="AJ45" s="27"/>
      <c r="AK45" s="27"/>
    </row>
    <row r="46" spans="1:37" x14ac:dyDescent="0.2">
      <c r="A46" s="38">
        <f t="shared" ca="1" si="0"/>
        <v>2052</v>
      </c>
      <c r="B46" s="39">
        <f t="shared" ca="1" si="1"/>
        <v>55538</v>
      </c>
      <c r="C46" s="40">
        <f t="shared" si="2"/>
        <v>30</v>
      </c>
      <c r="D46" s="41">
        <f t="shared" si="3"/>
        <v>90</v>
      </c>
      <c r="E46" s="49">
        <f>HLOOKUP($B$6,'RetireUp Market Returns'!A:CT,(1+$B$7+C46),FALSE)</f>
        <v>2.2599999999999999E-2</v>
      </c>
      <c r="F46" s="49">
        <f t="shared" si="4"/>
        <v>2.5000000000000001E-2</v>
      </c>
      <c r="G46" s="112">
        <f t="shared" si="19"/>
        <v>2.0464073942261325</v>
      </c>
      <c r="H46" s="37">
        <f t="shared" si="5"/>
        <v>177584.46902974052</v>
      </c>
      <c r="I46" s="6"/>
      <c r="J46" s="111">
        <f ca="1">IF(C46=1,#REF!,AA45)</f>
        <v>0</v>
      </c>
      <c r="K46" s="37">
        <f t="shared" ca="1" si="20"/>
        <v>0</v>
      </c>
      <c r="L46" s="37">
        <f t="shared" ca="1" si="21"/>
        <v>0</v>
      </c>
      <c r="M46" s="34">
        <f ca="1">IF(D46="-","-",IF($F$4="Roth","-",IF($E$3="Health Savings Account","-",IF(AND(A46=2033,D46=74),VLOOKUP(D46,Tables!G:H,2,FALSE),IF(AND(A46&gt;2032,D46&lt;75),"-",IF(D46&lt;73,"-",VLOOKUP(D46,Tables!G:H,2,FALSE)))))))</f>
        <v>12.2</v>
      </c>
      <c r="N46" s="37">
        <f t="shared" ca="1" si="22"/>
        <v>0</v>
      </c>
      <c r="O46" s="37">
        <f t="shared" si="6"/>
        <v>204640.73942261352</v>
      </c>
      <c r="P46" s="37">
        <f t="shared" ca="1" si="7"/>
        <v>204640.73942261352</v>
      </c>
      <c r="Q46" s="37">
        <f t="shared" ca="1" si="8"/>
        <v>0</v>
      </c>
      <c r="R46" s="37">
        <f t="shared" si="9"/>
        <v>0</v>
      </c>
      <c r="S46" s="37">
        <f t="shared" si="10"/>
        <v>0</v>
      </c>
      <c r="T46" s="37">
        <f t="shared" si="11"/>
        <v>46044.166370088038</v>
      </c>
      <c r="U46" s="37">
        <f t="shared" ca="1" si="12"/>
        <v>15348.055456696015</v>
      </c>
      <c r="V46" s="37">
        <f t="shared" si="13"/>
        <v>135062.88801892492</v>
      </c>
      <c r="W46" s="37">
        <f t="shared" si="14"/>
        <v>0</v>
      </c>
      <c r="X46" s="37">
        <f t="shared" ca="1" si="15"/>
        <v>0</v>
      </c>
      <c r="Y46" s="37">
        <f t="shared" si="16"/>
        <v>0</v>
      </c>
      <c r="Z46" s="37">
        <f t="shared" ca="1" si="17"/>
        <v>0</v>
      </c>
      <c r="AA46" s="111">
        <f t="shared" ca="1" si="18"/>
        <v>0</v>
      </c>
      <c r="AB46" s="6"/>
      <c r="AC46" s="27"/>
      <c r="AD46" s="27"/>
      <c r="AE46" s="27"/>
      <c r="AF46" s="27"/>
      <c r="AG46" s="27"/>
      <c r="AH46" s="27"/>
      <c r="AI46" s="27"/>
      <c r="AJ46" s="27"/>
      <c r="AK46" s="27"/>
    </row>
    <row r="47" spans="1:37" x14ac:dyDescent="0.2">
      <c r="A47" s="38">
        <f t="shared" ca="1" si="0"/>
        <v>2053</v>
      </c>
      <c r="B47" s="39">
        <f t="shared" ca="1" si="1"/>
        <v>55904</v>
      </c>
      <c r="C47" s="40">
        <f t="shared" si="2"/>
        <v>31</v>
      </c>
      <c r="D47" s="41" t="str">
        <f t="shared" si="3"/>
        <v>-</v>
      </c>
      <c r="E47" s="49">
        <f>HLOOKUP($B$6,'RetireUp Market Returns'!A:CT,(1+$B$7+C47),FALSE)</f>
        <v>5.5100000000000003E-2</v>
      </c>
      <c r="F47" s="49">
        <f t="shared" si="4"/>
        <v>2.5000000000000001E-2</v>
      </c>
      <c r="G47" s="112">
        <f t="shared" si="19"/>
        <v>2.0975675790817858</v>
      </c>
      <c r="H47" s="37">
        <f t="shared" si="5"/>
        <v>181136.15841033534</v>
      </c>
      <c r="I47" s="6"/>
      <c r="J47" s="111">
        <f ca="1">IF(C47=1,#REF!,AA46)</f>
        <v>0</v>
      </c>
      <c r="K47" s="37">
        <f t="shared" ca="1" si="20"/>
        <v>0</v>
      </c>
      <c r="L47" s="37">
        <f t="shared" ca="1" si="21"/>
        <v>0</v>
      </c>
      <c r="M47" s="34" t="str">
        <f>IF(D47="-","-",IF($F$4="Roth","-",IF($E$3="Health Savings Account","-",IF(AND(A47=2033,D47=74),VLOOKUP(D47,Tables!G:H,2,FALSE),IF(AND(A47&gt;2032,D47&lt;75),"-",IF(D47&lt;73,"-",VLOOKUP(D47,Tables!G:H,2,FALSE)))))))</f>
        <v>-</v>
      </c>
      <c r="N47" s="37">
        <f t="shared" si="22"/>
        <v>0</v>
      </c>
      <c r="O47" s="37">
        <f t="shared" si="6"/>
        <v>0</v>
      </c>
      <c r="P47" s="37">
        <f t="shared" si="7"/>
        <v>0</v>
      </c>
      <c r="Q47" s="37">
        <f t="shared" ca="1" si="8"/>
        <v>0</v>
      </c>
      <c r="R47" s="37">
        <f t="shared" si="9"/>
        <v>0</v>
      </c>
      <c r="S47" s="37">
        <f t="shared" si="10"/>
        <v>0</v>
      </c>
      <c r="T47" s="37">
        <f t="shared" si="11"/>
        <v>47195.270529340232</v>
      </c>
      <c r="U47" s="37">
        <f t="shared" ca="1" si="12"/>
        <v>15731.75684311341</v>
      </c>
      <c r="V47" s="37">
        <f t="shared" si="13"/>
        <v>138439.46021939802</v>
      </c>
      <c r="W47" s="37">
        <f t="shared" si="14"/>
        <v>0</v>
      </c>
      <c r="X47" s="37">
        <f t="shared" ca="1" si="15"/>
        <v>0</v>
      </c>
      <c r="Y47" s="37">
        <f t="shared" si="16"/>
        <v>0</v>
      </c>
      <c r="Z47" s="37">
        <f t="shared" ca="1" si="17"/>
        <v>0</v>
      </c>
      <c r="AA47" s="111">
        <f t="shared" ca="1" si="18"/>
        <v>0</v>
      </c>
      <c r="AB47" s="6"/>
      <c r="AC47" s="27"/>
      <c r="AD47" s="27"/>
      <c r="AE47" s="27"/>
      <c r="AF47" s="27"/>
      <c r="AG47" s="27"/>
      <c r="AH47" s="27"/>
      <c r="AI47" s="27"/>
      <c r="AJ47" s="27"/>
      <c r="AK47" s="27"/>
    </row>
    <row r="48" spans="1:37" x14ac:dyDescent="0.2">
      <c r="A48" s="38">
        <f t="shared" ca="1" si="0"/>
        <v>2054</v>
      </c>
      <c r="B48" s="39">
        <f t="shared" ca="1" si="1"/>
        <v>56269</v>
      </c>
      <c r="C48" s="40">
        <f t="shared" si="2"/>
        <v>32</v>
      </c>
      <c r="D48" s="41" t="str">
        <f t="shared" si="3"/>
        <v>-</v>
      </c>
      <c r="E48" s="49">
        <f>HLOOKUP($B$6,'RetireUp Market Returns'!A:CT,(1+$B$7+C48),FALSE)</f>
        <v>2.0199999999999999E-2</v>
      </c>
      <c r="F48" s="49">
        <f t="shared" si="4"/>
        <v>2.5000000000000001E-2</v>
      </c>
      <c r="G48" s="112">
        <f t="shared" si="19"/>
        <v>2.1500067685588302</v>
      </c>
      <c r="H48" s="37">
        <f t="shared" si="5"/>
        <v>184758.881578542</v>
      </c>
      <c r="I48" s="6"/>
      <c r="J48" s="111">
        <f ca="1">IF(C48=1,#REF!,AA47)</f>
        <v>0</v>
      </c>
      <c r="K48" s="37">
        <f t="shared" ca="1" si="20"/>
        <v>0</v>
      </c>
      <c r="L48" s="37">
        <f t="shared" ca="1" si="21"/>
        <v>0</v>
      </c>
      <c r="M48" s="34" t="str">
        <f>IF(D48="-","-",IF($F$4="Roth","-",IF($E$3="Health Savings Account","-",IF(AND(A48=2033,D48=74),VLOOKUP(D48,Tables!G:H,2,FALSE),IF(AND(A48&gt;2032,D48&lt;75),"-",IF(D48&lt;73,"-",VLOOKUP(D48,Tables!G:H,2,FALSE)))))))</f>
        <v>-</v>
      </c>
      <c r="N48" s="37">
        <f t="shared" si="22"/>
        <v>0</v>
      </c>
      <c r="O48" s="37">
        <f t="shared" si="6"/>
        <v>0</v>
      </c>
      <c r="P48" s="37">
        <f t="shared" si="7"/>
        <v>0</v>
      </c>
      <c r="Q48" s="37">
        <f t="shared" ca="1" si="8"/>
        <v>0</v>
      </c>
      <c r="R48" s="37">
        <f t="shared" si="9"/>
        <v>0</v>
      </c>
      <c r="S48" s="37">
        <f t="shared" si="10"/>
        <v>0</v>
      </c>
      <c r="T48" s="37">
        <f t="shared" si="11"/>
        <v>48375.152292573752</v>
      </c>
      <c r="U48" s="37">
        <f t="shared" ca="1" si="12"/>
        <v>16125.05076419125</v>
      </c>
      <c r="V48" s="37">
        <f t="shared" si="13"/>
        <v>141900.44672488299</v>
      </c>
      <c r="W48" s="37">
        <f t="shared" si="14"/>
        <v>0</v>
      </c>
      <c r="X48" s="37">
        <f t="shared" ca="1" si="15"/>
        <v>0</v>
      </c>
      <c r="Y48" s="37">
        <f t="shared" si="16"/>
        <v>0</v>
      </c>
      <c r="Z48" s="37">
        <f t="shared" ca="1" si="17"/>
        <v>0</v>
      </c>
      <c r="AA48" s="111">
        <f t="shared" ca="1" si="18"/>
        <v>0</v>
      </c>
      <c r="AB48" s="6"/>
      <c r="AC48" s="27"/>
      <c r="AD48" s="27"/>
      <c r="AE48" s="27"/>
      <c r="AF48" s="27"/>
      <c r="AG48" s="27"/>
      <c r="AH48" s="27"/>
      <c r="AI48" s="27"/>
      <c r="AJ48" s="27"/>
      <c r="AK48" s="27"/>
    </row>
    <row r="49" spans="1:37" x14ac:dyDescent="0.2">
      <c r="A49" s="38">
        <f t="shared" ca="1" si="0"/>
        <v>2055</v>
      </c>
      <c r="B49" s="39">
        <f t="shared" ca="1" si="1"/>
        <v>56634</v>
      </c>
      <c r="C49" s="40">
        <f t="shared" si="2"/>
        <v>33</v>
      </c>
      <c r="D49" s="41" t="str">
        <f t="shared" si="3"/>
        <v>-</v>
      </c>
      <c r="E49" s="49">
        <f>HLOOKUP($B$6,'RetireUp Market Returns'!A:CT,(1+$B$7+C49),FALSE)</f>
        <v>2.7E-2</v>
      </c>
      <c r="F49" s="49">
        <f t="shared" si="4"/>
        <v>2.5000000000000001E-2</v>
      </c>
      <c r="G49" s="112">
        <f t="shared" si="19"/>
        <v>2.2037569377728006</v>
      </c>
      <c r="H49" s="37">
        <f t="shared" si="5"/>
        <v>188454.0592101129</v>
      </c>
      <c r="I49" s="6"/>
      <c r="J49" s="111">
        <f ca="1">IF(C49=1,#REF!,AA48)</f>
        <v>0</v>
      </c>
      <c r="K49" s="37">
        <f t="shared" ca="1" si="20"/>
        <v>0</v>
      </c>
      <c r="L49" s="37">
        <f t="shared" ca="1" si="21"/>
        <v>0</v>
      </c>
      <c r="M49" s="34" t="str">
        <f>IF(D49="-","-",IF($F$4="Roth","-",IF($E$3="Health Savings Account","-",IF(AND(A49=2033,D49=74),VLOOKUP(D49,Tables!G:H,2,FALSE),IF(AND(A49&gt;2032,D49&lt;75),"-",IF(D49&lt;73,"-",VLOOKUP(D49,Tables!G:H,2,FALSE)))))))</f>
        <v>-</v>
      </c>
      <c r="N49" s="37">
        <f t="shared" si="22"/>
        <v>0</v>
      </c>
      <c r="O49" s="37">
        <f t="shared" si="6"/>
        <v>0</v>
      </c>
      <c r="P49" s="37">
        <f t="shared" si="7"/>
        <v>0</v>
      </c>
      <c r="Q49" s="37">
        <f t="shared" ca="1" si="8"/>
        <v>0</v>
      </c>
      <c r="R49" s="37">
        <f t="shared" si="9"/>
        <v>0</v>
      </c>
      <c r="S49" s="37">
        <f t="shared" si="10"/>
        <v>0</v>
      </c>
      <c r="T49" s="37">
        <f t="shared" si="11"/>
        <v>49584.531099888081</v>
      </c>
      <c r="U49" s="37">
        <f t="shared" ca="1" si="12"/>
        <v>16528.177033296026</v>
      </c>
      <c r="V49" s="37">
        <f t="shared" si="13"/>
        <v>145447.95789300505</v>
      </c>
      <c r="W49" s="37">
        <f t="shared" si="14"/>
        <v>0</v>
      </c>
      <c r="X49" s="37">
        <f t="shared" ca="1" si="15"/>
        <v>0</v>
      </c>
      <c r="Y49" s="37">
        <f t="shared" si="16"/>
        <v>0</v>
      </c>
      <c r="Z49" s="37">
        <f t="shared" ca="1" si="17"/>
        <v>0</v>
      </c>
      <c r="AA49" s="111">
        <f t="shared" ca="1" si="18"/>
        <v>0</v>
      </c>
      <c r="AB49" s="6"/>
      <c r="AC49" s="27"/>
      <c r="AD49" s="27"/>
      <c r="AE49" s="27"/>
      <c r="AF49" s="27"/>
      <c r="AG49" s="27"/>
      <c r="AH49" s="27"/>
      <c r="AI49" s="27"/>
      <c r="AJ49" s="27"/>
      <c r="AK49" s="27"/>
    </row>
    <row r="50" spans="1:37" x14ac:dyDescent="0.2">
      <c r="A50" s="38">
        <f t="shared" ca="1" si="0"/>
        <v>2056</v>
      </c>
      <c r="B50" s="39">
        <f t="shared" ca="1" si="1"/>
        <v>56999</v>
      </c>
      <c r="C50" s="40">
        <f t="shared" si="2"/>
        <v>34</v>
      </c>
      <c r="D50" s="41" t="str">
        <f t="shared" si="3"/>
        <v>-</v>
      </c>
      <c r="E50" s="49">
        <f>HLOOKUP($B$6,'RetireUp Market Returns'!A:CT,(1+$B$7+C50),FALSE)</f>
        <v>6.6000000000000003E-2</v>
      </c>
      <c r="F50" s="49">
        <f t="shared" si="4"/>
        <v>2.5000000000000001E-2</v>
      </c>
      <c r="G50" s="112">
        <f t="shared" si="19"/>
        <v>2.2588508612171205</v>
      </c>
      <c r="H50" s="37">
        <f t="shared" si="5"/>
        <v>192223.14039431515</v>
      </c>
      <c r="I50" s="6"/>
      <c r="J50" s="111">
        <f ca="1">IF(C50=1,#REF!,AA49)</f>
        <v>0</v>
      </c>
      <c r="K50" s="37">
        <f t="shared" ca="1" si="20"/>
        <v>0</v>
      </c>
      <c r="L50" s="37">
        <f t="shared" ca="1" si="21"/>
        <v>0</v>
      </c>
      <c r="M50" s="34" t="str">
        <f>IF(D50="-","-",IF($F$4="Roth","-",IF($E$3="Health Savings Account","-",IF(AND(A50=2033,D50=74),VLOOKUP(D50,Tables!G:H,2,FALSE),IF(AND(A50&gt;2032,D50&lt;75),"-",IF(D50&lt;73,"-",VLOOKUP(D50,Tables!G:H,2,FALSE)))))))</f>
        <v>-</v>
      </c>
      <c r="N50" s="37">
        <f t="shared" si="22"/>
        <v>0</v>
      </c>
      <c r="O50" s="37">
        <f t="shared" si="6"/>
        <v>0</v>
      </c>
      <c r="P50" s="37">
        <f t="shared" si="7"/>
        <v>0</v>
      </c>
      <c r="Q50" s="37">
        <f t="shared" ca="1" si="8"/>
        <v>0</v>
      </c>
      <c r="R50" s="37">
        <f t="shared" si="9"/>
        <v>0</v>
      </c>
      <c r="S50" s="37">
        <f t="shared" si="10"/>
        <v>0</v>
      </c>
      <c r="T50" s="37">
        <f t="shared" si="11"/>
        <v>50824.144377385281</v>
      </c>
      <c r="U50" s="37">
        <f t="shared" ca="1" si="12"/>
        <v>16941.381459128428</v>
      </c>
      <c r="V50" s="37">
        <f t="shared" si="13"/>
        <v>149084.15684033016</v>
      </c>
      <c r="W50" s="37">
        <f t="shared" si="14"/>
        <v>0</v>
      </c>
      <c r="X50" s="37">
        <f t="shared" ca="1" si="15"/>
        <v>0</v>
      </c>
      <c r="Y50" s="37">
        <f t="shared" si="16"/>
        <v>0</v>
      </c>
      <c r="Z50" s="37">
        <f t="shared" ca="1" si="17"/>
        <v>0</v>
      </c>
      <c r="AA50" s="111">
        <f t="shared" ca="1" si="18"/>
        <v>0</v>
      </c>
      <c r="AB50" s="6"/>
      <c r="AC50" s="27"/>
      <c r="AD50" s="27"/>
      <c r="AE50" s="27"/>
      <c r="AF50" s="27"/>
      <c r="AG50" s="27"/>
      <c r="AH50" s="27"/>
      <c r="AI50" s="27"/>
      <c r="AJ50" s="27"/>
      <c r="AK50" s="27"/>
    </row>
    <row r="51" spans="1:37" x14ac:dyDescent="0.2">
      <c r="A51" s="38">
        <f t="shared" ca="1" si="0"/>
        <v>2057</v>
      </c>
      <c r="B51" s="39">
        <f t="shared" ca="1" si="1"/>
        <v>57365</v>
      </c>
      <c r="C51" s="40">
        <f t="shared" si="2"/>
        <v>35</v>
      </c>
      <c r="D51" s="41" t="str">
        <f t="shared" si="3"/>
        <v>-</v>
      </c>
      <c r="E51" s="49">
        <f>HLOOKUP($B$6,'RetireUp Market Returns'!A:CT,(1+$B$7+C51),FALSE)</f>
        <v>5.2499999999999998E-2</v>
      </c>
      <c r="F51" s="49">
        <f t="shared" si="4"/>
        <v>2.5000000000000001E-2</v>
      </c>
      <c r="G51" s="112">
        <f t="shared" si="19"/>
        <v>2.3153221327475482</v>
      </c>
      <c r="H51" s="37">
        <f t="shared" si="5"/>
        <v>196067.60320220146</v>
      </c>
      <c r="I51" s="6"/>
      <c r="J51" s="111">
        <f ca="1">IF(C51=1,#REF!,AA50)</f>
        <v>0</v>
      </c>
      <c r="K51" s="37">
        <f t="shared" ca="1" si="20"/>
        <v>0</v>
      </c>
      <c r="L51" s="37">
        <f t="shared" ca="1" si="21"/>
        <v>0</v>
      </c>
      <c r="M51" s="34" t="str">
        <f>IF(D51="-","-",IF($F$4="Roth","-",IF($E$3="Health Savings Account","-",IF(AND(A51=2033,D51=74),VLOOKUP(D51,Tables!G:H,2,FALSE),IF(AND(A51&gt;2032,D51&lt;75),"-",IF(D51&lt;73,"-",VLOOKUP(D51,Tables!G:H,2,FALSE)))))))</f>
        <v>-</v>
      </c>
      <c r="N51" s="37">
        <f t="shared" si="22"/>
        <v>0</v>
      </c>
      <c r="O51" s="37">
        <f t="shared" si="6"/>
        <v>0</v>
      </c>
      <c r="P51" s="37">
        <f t="shared" si="7"/>
        <v>0</v>
      </c>
      <c r="Q51" s="37">
        <f t="shared" ca="1" si="8"/>
        <v>0</v>
      </c>
      <c r="R51" s="37">
        <f t="shared" si="9"/>
        <v>0</v>
      </c>
      <c r="S51" s="37">
        <f t="shared" si="10"/>
        <v>0</v>
      </c>
      <c r="T51" s="37">
        <f t="shared" si="11"/>
        <v>52094.747986819915</v>
      </c>
      <c r="U51" s="37">
        <f t="shared" ca="1" si="12"/>
        <v>17364.91599560664</v>
      </c>
      <c r="V51" s="37">
        <f t="shared" si="13"/>
        <v>152811.2607613384</v>
      </c>
      <c r="W51" s="37">
        <f t="shared" si="14"/>
        <v>0</v>
      </c>
      <c r="X51" s="37">
        <f t="shared" ca="1" si="15"/>
        <v>0</v>
      </c>
      <c r="Y51" s="37">
        <f t="shared" si="16"/>
        <v>0</v>
      </c>
      <c r="Z51" s="37">
        <f t="shared" ca="1" si="17"/>
        <v>0</v>
      </c>
      <c r="AA51" s="111">
        <f t="shared" ca="1" si="18"/>
        <v>0</v>
      </c>
      <c r="AB51" s="6"/>
      <c r="AC51" s="27"/>
      <c r="AD51" s="27"/>
      <c r="AE51" s="27"/>
      <c r="AF51" s="27"/>
      <c r="AG51" s="27"/>
      <c r="AH51" s="27"/>
      <c r="AI51" s="27"/>
      <c r="AJ51" s="27"/>
      <c r="AK51" s="27"/>
    </row>
    <row r="52" spans="1:37" x14ac:dyDescent="0.2">
      <c r="A52" s="38">
        <f t="shared" ca="1" si="0"/>
        <v>2058</v>
      </c>
      <c r="B52" s="39">
        <f t="shared" ca="1" si="1"/>
        <v>57730</v>
      </c>
      <c r="C52" s="40">
        <f t="shared" si="2"/>
        <v>36</v>
      </c>
      <c r="D52" s="41" t="str">
        <f t="shared" si="3"/>
        <v>-</v>
      </c>
      <c r="E52" s="49">
        <f>HLOOKUP($B$6,'RetireUp Market Returns'!A:CT,(1+$B$7+C52),FALSE)</f>
        <v>-2.8000000000000001E-2</v>
      </c>
      <c r="F52" s="49">
        <f t="shared" si="4"/>
        <v>2.5000000000000001E-2</v>
      </c>
      <c r="G52" s="112">
        <f t="shared" si="19"/>
        <v>2.3732051860662366</v>
      </c>
      <c r="H52" s="37">
        <f t="shared" si="5"/>
        <v>199988.95526624547</v>
      </c>
      <c r="I52" s="6"/>
      <c r="J52" s="111">
        <f ca="1">IF(C52=1,#REF!,AA51)</f>
        <v>0</v>
      </c>
      <c r="K52" s="37">
        <f t="shared" ca="1" si="20"/>
        <v>0</v>
      </c>
      <c r="L52" s="37">
        <f t="shared" ca="1" si="21"/>
        <v>0</v>
      </c>
      <c r="M52" s="34" t="str">
        <f>IF(D52="-","-",IF($F$4="Roth","-",IF($E$3="Health Savings Account","-",IF(AND(A52=2033,D52=74),VLOOKUP(D52,Tables!G:H,2,FALSE),IF(AND(A52&gt;2032,D52&lt;75),"-",IF(D52&lt;73,"-",VLOOKUP(D52,Tables!G:H,2,FALSE)))))))</f>
        <v>-</v>
      </c>
      <c r="N52" s="37">
        <f t="shared" si="22"/>
        <v>0</v>
      </c>
      <c r="O52" s="37">
        <f t="shared" si="6"/>
        <v>0</v>
      </c>
      <c r="P52" s="37">
        <f t="shared" si="7"/>
        <v>0</v>
      </c>
      <c r="Q52" s="37">
        <f t="shared" ca="1" si="8"/>
        <v>0</v>
      </c>
      <c r="R52" s="37">
        <f t="shared" si="9"/>
        <v>0</v>
      </c>
      <c r="S52" s="37">
        <f t="shared" si="10"/>
        <v>0</v>
      </c>
      <c r="T52" s="37">
        <f t="shared" si="11"/>
        <v>53397.116686490408</v>
      </c>
      <c r="U52" s="37">
        <f t="shared" ca="1" si="12"/>
        <v>17799.0388954968</v>
      </c>
      <c r="V52" s="37">
        <f t="shared" si="13"/>
        <v>156631.54228037185</v>
      </c>
      <c r="W52" s="37">
        <f t="shared" si="14"/>
        <v>0</v>
      </c>
      <c r="X52" s="37">
        <f t="shared" ca="1" si="15"/>
        <v>0</v>
      </c>
      <c r="Y52" s="37">
        <f t="shared" si="16"/>
        <v>0</v>
      </c>
      <c r="Z52" s="37">
        <f t="shared" ca="1" si="17"/>
        <v>0</v>
      </c>
      <c r="AA52" s="111">
        <f t="shared" ca="1" si="18"/>
        <v>0</v>
      </c>
      <c r="AB52" s="6"/>
      <c r="AC52" s="27"/>
      <c r="AD52" s="27"/>
      <c r="AE52" s="27"/>
      <c r="AF52" s="27"/>
      <c r="AG52" s="27"/>
      <c r="AH52" s="27"/>
      <c r="AI52" s="27"/>
      <c r="AJ52" s="27"/>
      <c r="AK52" s="27"/>
    </row>
    <row r="53" spans="1:37" x14ac:dyDescent="0.2">
      <c r="A53" s="38">
        <f t="shared" ca="1" si="0"/>
        <v>2059</v>
      </c>
      <c r="B53" s="39">
        <f t="shared" ca="1" si="1"/>
        <v>58095</v>
      </c>
      <c r="C53" s="40">
        <f t="shared" si="2"/>
        <v>37</v>
      </c>
      <c r="D53" s="41" t="str">
        <f t="shared" si="3"/>
        <v>-</v>
      </c>
      <c r="E53" s="49">
        <f>HLOOKUP($B$6,'RetireUp Market Returns'!A:CT,(1+$B$7+C53),FALSE)</f>
        <v>-4.2500000000000003E-2</v>
      </c>
      <c r="F53" s="49">
        <f t="shared" si="4"/>
        <v>2.5000000000000001E-2</v>
      </c>
      <c r="G53" s="112">
        <f t="shared" si="19"/>
        <v>2.4325353157178924</v>
      </c>
      <c r="H53" s="37">
        <f t="shared" si="5"/>
        <v>203988.73437157038</v>
      </c>
      <c r="I53" s="6"/>
      <c r="J53" s="111">
        <f ca="1">IF(C53=1,#REF!,AA52)</f>
        <v>0</v>
      </c>
      <c r="K53" s="37">
        <f t="shared" ca="1" si="20"/>
        <v>0</v>
      </c>
      <c r="L53" s="37">
        <f t="shared" ca="1" si="21"/>
        <v>0</v>
      </c>
      <c r="M53" s="34" t="str">
        <f>IF(D53="-","-",IF($F$4="Roth","-",IF($E$3="Health Savings Account","-",IF(AND(A53=2033,D53=74),VLOOKUP(D53,Tables!G:H,2,FALSE),IF(AND(A53&gt;2032,D53&lt;75),"-",IF(D53&lt;73,"-",VLOOKUP(D53,Tables!G:H,2,FALSE)))))))</f>
        <v>-</v>
      </c>
      <c r="N53" s="37">
        <f t="shared" si="22"/>
        <v>0</v>
      </c>
      <c r="O53" s="37">
        <f t="shared" si="6"/>
        <v>0</v>
      </c>
      <c r="P53" s="37">
        <f t="shared" si="7"/>
        <v>0</v>
      </c>
      <c r="Q53" s="37">
        <f t="shared" ca="1" si="8"/>
        <v>0</v>
      </c>
      <c r="R53" s="37">
        <f t="shared" si="9"/>
        <v>0</v>
      </c>
      <c r="S53" s="37">
        <f t="shared" si="10"/>
        <v>0</v>
      </c>
      <c r="T53" s="37">
        <f t="shared" si="11"/>
        <v>54732.04460365267</v>
      </c>
      <c r="U53" s="37">
        <f t="shared" ca="1" si="12"/>
        <v>18244.014867884223</v>
      </c>
      <c r="V53" s="37">
        <f t="shared" si="13"/>
        <v>160547.33083738116</v>
      </c>
      <c r="W53" s="37">
        <f t="shared" si="14"/>
        <v>0</v>
      </c>
      <c r="X53" s="37">
        <f t="shared" ca="1" si="15"/>
        <v>0</v>
      </c>
      <c r="Y53" s="37">
        <f t="shared" si="16"/>
        <v>0</v>
      </c>
      <c r="Z53" s="37">
        <f t="shared" ca="1" si="17"/>
        <v>0</v>
      </c>
      <c r="AA53" s="111">
        <f t="shared" ca="1" si="18"/>
        <v>0</v>
      </c>
      <c r="AB53" s="6"/>
      <c r="AC53" s="27"/>
      <c r="AD53" s="27"/>
      <c r="AE53" s="27"/>
      <c r="AF53" s="27"/>
      <c r="AG53" s="27"/>
      <c r="AH53" s="27"/>
      <c r="AI53" s="27"/>
      <c r="AJ53" s="27"/>
      <c r="AK53" s="27"/>
    </row>
    <row r="54" spans="1:37" x14ac:dyDescent="0.2">
      <c r="A54" s="38">
        <f t="shared" ca="1" si="0"/>
        <v>2060</v>
      </c>
      <c r="B54" s="39">
        <f t="shared" ca="1" si="1"/>
        <v>58460</v>
      </c>
      <c r="C54" s="40">
        <f t="shared" si="2"/>
        <v>38</v>
      </c>
      <c r="D54" s="41" t="str">
        <f t="shared" si="3"/>
        <v>-</v>
      </c>
      <c r="E54" s="49">
        <f>HLOOKUP($B$6,'RetireUp Market Returns'!A:CT,(1+$B$7+C54),FALSE)</f>
        <v>-8.09E-2</v>
      </c>
      <c r="F54" s="49">
        <f t="shared" si="4"/>
        <v>2.5000000000000001E-2</v>
      </c>
      <c r="G54" s="112">
        <f t="shared" si="19"/>
        <v>2.4933486986108395</v>
      </c>
      <c r="H54" s="37">
        <f t="shared" si="5"/>
        <v>208068.50905900181</v>
      </c>
      <c r="I54" s="6"/>
      <c r="J54" s="111">
        <f ca="1">IF(C54=1,#REF!,AA53)</f>
        <v>0</v>
      </c>
      <c r="K54" s="37">
        <f t="shared" ca="1" si="20"/>
        <v>0</v>
      </c>
      <c r="L54" s="37">
        <f t="shared" ca="1" si="21"/>
        <v>0</v>
      </c>
      <c r="M54" s="34" t="str">
        <f>IF(D54="-","-",IF($F$4="Roth","-",IF($E$3="Health Savings Account","-",IF(AND(A54=2033,D54=74),VLOOKUP(D54,Tables!G:H,2,FALSE),IF(AND(A54&gt;2032,D54&lt;75),"-",IF(D54&lt;73,"-",VLOOKUP(D54,Tables!G:H,2,FALSE)))))))</f>
        <v>-</v>
      </c>
      <c r="N54" s="37">
        <f t="shared" si="22"/>
        <v>0</v>
      </c>
      <c r="O54" s="37">
        <f t="shared" si="6"/>
        <v>0</v>
      </c>
      <c r="P54" s="37">
        <f t="shared" si="7"/>
        <v>0</v>
      </c>
      <c r="Q54" s="37">
        <f t="shared" ca="1" si="8"/>
        <v>0</v>
      </c>
      <c r="R54" s="37">
        <f t="shared" si="9"/>
        <v>0</v>
      </c>
      <c r="S54" s="37">
        <f t="shared" si="10"/>
        <v>0</v>
      </c>
      <c r="T54" s="37">
        <f t="shared" si="11"/>
        <v>56100.345718743978</v>
      </c>
      <c r="U54" s="37">
        <f t="shared" ca="1" si="12"/>
        <v>18700.115239581326</v>
      </c>
      <c r="V54" s="37">
        <f t="shared" si="13"/>
        <v>164561.01410831566</v>
      </c>
      <c r="W54" s="37">
        <f t="shared" si="14"/>
        <v>0</v>
      </c>
      <c r="X54" s="37">
        <f t="shared" ca="1" si="15"/>
        <v>0</v>
      </c>
      <c r="Y54" s="37">
        <f t="shared" si="16"/>
        <v>0</v>
      </c>
      <c r="Z54" s="37">
        <f t="shared" ca="1" si="17"/>
        <v>0</v>
      </c>
      <c r="AA54" s="111">
        <f t="shared" ca="1" si="18"/>
        <v>0</v>
      </c>
      <c r="AB54" s="6"/>
      <c r="AC54" s="27"/>
      <c r="AD54" s="27"/>
      <c r="AE54" s="27"/>
      <c r="AF54" s="27"/>
      <c r="AG54" s="27"/>
      <c r="AH54" s="27"/>
      <c r="AI54" s="27"/>
      <c r="AJ54" s="27"/>
      <c r="AK54" s="27"/>
    </row>
    <row r="55" spans="1:37" x14ac:dyDescent="0.2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27"/>
      <c r="AD55" s="27"/>
      <c r="AE55" s="27"/>
      <c r="AF55" s="27"/>
      <c r="AG55" s="27"/>
      <c r="AH55" s="27"/>
      <c r="AI55" s="27"/>
      <c r="AJ55" s="27"/>
      <c r="AK55" s="27"/>
    </row>
    <row r="56" spans="1:37" x14ac:dyDescent="0.2"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C56" s="27"/>
      <c r="AD56" s="27"/>
      <c r="AE56" s="27"/>
      <c r="AF56" s="27"/>
      <c r="AG56" s="27"/>
      <c r="AH56" s="27"/>
      <c r="AI56" s="27"/>
      <c r="AJ56" s="27"/>
      <c r="AK56" s="27"/>
    </row>
    <row r="57" spans="1:37" x14ac:dyDescent="0.2">
      <c r="AC57" s="27"/>
      <c r="AD57" s="27"/>
      <c r="AE57" s="27"/>
      <c r="AF57" s="27"/>
      <c r="AG57" s="27"/>
      <c r="AH57" s="27"/>
      <c r="AI57" s="27"/>
      <c r="AJ57" s="27"/>
      <c r="AK57" s="27"/>
    </row>
    <row r="58" spans="1:37" x14ac:dyDescent="0.2">
      <c r="AC58" s="27"/>
      <c r="AD58" s="27"/>
      <c r="AE58" s="27"/>
      <c r="AF58" s="27"/>
      <c r="AG58" s="27"/>
      <c r="AH58" s="27"/>
      <c r="AI58" s="27"/>
      <c r="AJ58" s="27"/>
      <c r="AK58" s="27"/>
    </row>
    <row r="59" spans="1:37" x14ac:dyDescent="0.2">
      <c r="AC59" s="27"/>
      <c r="AD59" s="27"/>
      <c r="AE59" s="27"/>
      <c r="AF59" s="27"/>
      <c r="AG59" s="27"/>
      <c r="AH59" s="27"/>
      <c r="AI59" s="27"/>
      <c r="AJ59" s="27"/>
      <c r="AK59" s="27"/>
    </row>
    <row r="60" spans="1:37" x14ac:dyDescent="0.2">
      <c r="AC60" s="27"/>
      <c r="AD60" s="27"/>
      <c r="AE60" s="27"/>
      <c r="AF60" s="27"/>
      <c r="AG60" s="27"/>
      <c r="AH60" s="27"/>
      <c r="AI60" s="27"/>
      <c r="AJ60" s="27"/>
      <c r="AK60" s="27"/>
    </row>
    <row r="61" spans="1:37" x14ac:dyDescent="0.2">
      <c r="AC61" s="27"/>
      <c r="AD61" s="27"/>
      <c r="AE61" s="27"/>
      <c r="AF61" s="27"/>
      <c r="AG61" s="27"/>
      <c r="AH61" s="27"/>
      <c r="AI61" s="27"/>
      <c r="AJ61" s="27"/>
      <c r="AK61" s="27"/>
    </row>
    <row r="62" spans="1:37" x14ac:dyDescent="0.2">
      <c r="AC62" s="27"/>
      <c r="AD62" s="27"/>
      <c r="AE62" s="27"/>
      <c r="AF62" s="27"/>
      <c r="AG62" s="27"/>
      <c r="AH62" s="27"/>
      <c r="AI62" s="27"/>
      <c r="AJ62" s="27"/>
      <c r="AK62" s="27"/>
    </row>
    <row r="63" spans="1:37" x14ac:dyDescent="0.2">
      <c r="AC63" s="27"/>
      <c r="AD63" s="27"/>
      <c r="AE63" s="27"/>
      <c r="AF63" s="27"/>
      <c r="AG63" s="27"/>
      <c r="AH63" s="27"/>
      <c r="AI63" s="27"/>
      <c r="AJ63" s="27"/>
      <c r="AK63" s="27"/>
    </row>
    <row r="64" spans="1:37" x14ac:dyDescent="0.2">
      <c r="AC64" s="27"/>
      <c r="AD64" s="27"/>
      <c r="AE64" s="27"/>
      <c r="AF64" s="27"/>
      <c r="AG64" s="27"/>
      <c r="AH64" s="27"/>
      <c r="AI64" s="27"/>
      <c r="AJ64" s="27"/>
      <c r="AK64" s="27"/>
    </row>
  </sheetData>
  <conditionalFormatting sqref="AC65:AC72 N56:O56 E17:G54">
    <cfRule type="cellIs" dxfId="0" priority="1" operator="lessThan">
      <formula>0</formula>
    </cfRule>
  </conditionalFormatting>
  <dataValidations count="2">
    <dataValidation type="list" allowBlank="1" showInputMessage="1" showErrorMessage="1" sqref="E2" xr:uid="{BF79E6B9-0833-3D48-B715-2E73927D265B}">
      <formula1>"Qualified, Non-Qualified"</formula1>
    </dataValidation>
    <dataValidation type="list" allowBlank="1" showInputMessage="1" showErrorMessage="1" sqref="E5 H2" xr:uid="{3D2D2A2E-9B4E-5549-8577-D1D4FF856420}">
      <formula1>"Maximum Allowable, Monthly, Annual, % of Salary"</formula1>
    </dataValidation>
  </dataValidations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AFF06D-7511-4944-AD62-BF8BEC14EAFA}">
          <x14:formula1>
            <xm:f>Scenarios!A3:A100</xm:f>
          </x14:formula1>
          <xm:sqref>A14</xm:sqref>
        </x14:dataValidation>
        <x14:dataValidation type="list" allowBlank="1" showInputMessage="1" showErrorMessage="1" xr:uid="{3A8F212A-3817-AB45-B818-A3153D96BD1C}">
          <x14:formula1>
            <xm:f>Tables!$B$20:$B$36</xm:f>
          </x14:formula1>
          <xm:sqref>E3:E4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70</vt:i4>
      </vt:variant>
    </vt:vector>
  </HeadingPairs>
  <TitlesOfParts>
    <vt:vector size="70" baseType="lpstr">
      <vt:lpstr>Scenarios</vt:lpstr>
      <vt:lpstr>Contributions</vt:lpstr>
      <vt:lpstr>RetireUp Market Returns</vt:lpstr>
      <vt:lpstr>Tables</vt:lpstr>
      <vt:lpstr>IRS Changes</vt:lpstr>
      <vt:lpstr>Notes</vt:lpstr>
      <vt:lpstr>Scenario1</vt:lpstr>
      <vt:lpstr>Scenario2</vt:lpstr>
      <vt:lpstr>Scenario3</vt:lpstr>
      <vt:lpstr>Scenario4</vt:lpstr>
      <vt:lpstr>Scenario5</vt:lpstr>
      <vt:lpstr>Scenario6</vt:lpstr>
      <vt:lpstr>Scenario7</vt:lpstr>
      <vt:lpstr>Scenario8</vt:lpstr>
      <vt:lpstr>Scenario9</vt:lpstr>
      <vt:lpstr>Scenario10</vt:lpstr>
      <vt:lpstr>Scenario11</vt:lpstr>
      <vt:lpstr>Scenario12</vt:lpstr>
      <vt:lpstr>Scenario13</vt:lpstr>
      <vt:lpstr>Scenario14</vt:lpstr>
      <vt:lpstr>Scenario15</vt:lpstr>
      <vt:lpstr>Scenario16</vt:lpstr>
      <vt:lpstr>Scenario17</vt:lpstr>
      <vt:lpstr>Scenario18</vt:lpstr>
      <vt:lpstr>Scenario19</vt:lpstr>
      <vt:lpstr>Scenario20</vt:lpstr>
      <vt:lpstr>Scenario21</vt:lpstr>
      <vt:lpstr>Scenario22</vt:lpstr>
      <vt:lpstr>Scenario23</vt:lpstr>
      <vt:lpstr>Scenario24</vt:lpstr>
      <vt:lpstr>Scenario25</vt:lpstr>
      <vt:lpstr>Scenario26</vt:lpstr>
      <vt:lpstr>Scenario27</vt:lpstr>
      <vt:lpstr>Scenario28</vt:lpstr>
      <vt:lpstr>Scenario29</vt:lpstr>
      <vt:lpstr>Scenario30</vt:lpstr>
      <vt:lpstr>Scenario31</vt:lpstr>
      <vt:lpstr>Scenario32</vt:lpstr>
      <vt:lpstr>Scenario33</vt:lpstr>
      <vt:lpstr>Scenario34</vt:lpstr>
      <vt:lpstr>Scenario35</vt:lpstr>
      <vt:lpstr>Scenario36</vt:lpstr>
      <vt:lpstr>Scenario37</vt:lpstr>
      <vt:lpstr>Scenario38</vt:lpstr>
      <vt:lpstr>Scenario39</vt:lpstr>
      <vt:lpstr>Scenario40</vt:lpstr>
      <vt:lpstr>Scenario41</vt:lpstr>
      <vt:lpstr>Scenario42</vt:lpstr>
      <vt:lpstr>Scenario43</vt:lpstr>
      <vt:lpstr>Scenario44</vt:lpstr>
      <vt:lpstr>Scenario45</vt:lpstr>
      <vt:lpstr>Scenario46</vt:lpstr>
      <vt:lpstr>Scenario47</vt:lpstr>
      <vt:lpstr>Scenario48</vt:lpstr>
      <vt:lpstr>Scenario49</vt:lpstr>
      <vt:lpstr>Scenario50</vt:lpstr>
      <vt:lpstr>Scenario51</vt:lpstr>
      <vt:lpstr>Scenario52</vt:lpstr>
      <vt:lpstr>Scenario53</vt:lpstr>
      <vt:lpstr>Scenario54</vt:lpstr>
      <vt:lpstr>Scenario55</vt:lpstr>
      <vt:lpstr>Scenario56</vt:lpstr>
      <vt:lpstr>Scenario57</vt:lpstr>
      <vt:lpstr>Scenario58</vt:lpstr>
      <vt:lpstr>Scenario59</vt:lpstr>
      <vt:lpstr>Scenario60</vt:lpstr>
      <vt:lpstr>Scenario61</vt:lpstr>
      <vt:lpstr>Scenario62</vt:lpstr>
      <vt:lpstr>Scenario63</vt:lpstr>
      <vt:lpstr>Scenario64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Howard Kagay</dc:creator>
  <cp:keywords/>
  <dc:description/>
  <cp:lastModifiedBy>Howard Kagay</cp:lastModifiedBy>
  <cp:revision/>
  <dcterms:created xsi:type="dcterms:W3CDTF">2020-09-28T14:38:15Z</dcterms:created>
  <dcterms:modified xsi:type="dcterms:W3CDTF">2023-01-20T18:05:37Z</dcterms:modified>
  <cp:category/>
  <cp:contentStatus/>
</cp:coreProperties>
</file>