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mc:AlternateContent xmlns:mc="http://schemas.openxmlformats.org/markup-compatibility/2006">
    <mc:Choice Requires="x15">
      <x15ac:absPath xmlns:x15ac="http://schemas.microsoft.com/office/spreadsheetml/2010/11/ac" url="https://uofc-my.sharepoint.com/personal/joshua_oyedemi_ucalgary_ca/Documents/"/>
    </mc:Choice>
  </mc:AlternateContent>
  <xr:revisionPtr revIDLastSave="974" documentId="11_0B1D56BE9CDCCE836B02CE7A5FB0D4A9BBFD1C62" xr6:coauthVersionLast="47" xr6:coauthVersionMax="47" xr10:uidLastSave="{E9C385AF-2F6E-4BCE-99BC-BBBB7715B8D3}"/>
  <bookViews>
    <workbookView xWindow="37395" yWindow="0" windowWidth="12480" windowHeight="16305" activeTab="1" xr2:uid="{00000000-000D-0000-FFFF-FFFF00000000}"/>
  </bookViews>
  <sheets>
    <sheet name="Q2(c)" sheetId="1" r:id="rId1"/>
    <sheet name="Q3"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1" l="1"/>
  <c r="F9" i="1"/>
  <c r="F10" i="1"/>
  <c r="F11" i="1"/>
  <c r="F12" i="1"/>
  <c r="F13" i="1"/>
  <c r="F14" i="1"/>
  <c r="F15" i="1"/>
  <c r="F16" i="1"/>
  <c r="F17" i="1"/>
  <c r="F18" i="1"/>
  <c r="F19" i="1"/>
  <c r="F20" i="1"/>
  <c r="E9" i="1"/>
  <c r="E10" i="1"/>
  <c r="E11" i="1"/>
  <c r="E12" i="1"/>
  <c r="E13" i="1"/>
  <c r="E14" i="1"/>
  <c r="E15" i="1"/>
  <c r="E16" i="1"/>
  <c r="E17" i="1"/>
  <c r="E18" i="1"/>
  <c r="E19" i="1"/>
  <c r="E20" i="1"/>
  <c r="E8" i="1"/>
  <c r="G8" i="1" s="1"/>
  <c r="D9" i="1"/>
  <c r="D8" i="1"/>
  <c r="D10" i="1"/>
  <c r="D11" i="1"/>
  <c r="D12" i="1"/>
  <c r="D13" i="1"/>
  <c r="D14" i="1"/>
  <c r="D15" i="1"/>
  <c r="D16" i="1"/>
  <c r="D17" i="1"/>
  <c r="D18" i="1"/>
  <c r="D19" i="1"/>
  <c r="D20" i="1"/>
  <c r="B9" i="1"/>
  <c r="G47" i="2"/>
  <c r="C47" i="2"/>
  <c r="F10" i="2"/>
  <c r="F9" i="2"/>
  <c r="F11" i="2"/>
  <c r="F12" i="2"/>
  <c r="F13" i="2"/>
  <c r="F14" i="2"/>
  <c r="F15" i="2"/>
  <c r="F16" i="2"/>
  <c r="F17" i="2"/>
  <c r="F18" i="2"/>
  <c r="F8" i="2"/>
  <c r="E9" i="2"/>
  <c r="E10" i="2"/>
  <c r="E11" i="2"/>
  <c r="E12" i="2"/>
  <c r="E13" i="2"/>
  <c r="E14" i="2"/>
  <c r="E15" i="2"/>
  <c r="E16" i="2"/>
  <c r="E17" i="2"/>
  <c r="E18" i="2"/>
  <c r="E8" i="2"/>
  <c r="F2" i="2"/>
  <c r="B10" i="1"/>
  <c r="F3" i="2"/>
  <c r="F4" i="2"/>
  <c r="H2" i="2"/>
  <c r="G8" i="2" s="1"/>
  <c r="G18" i="2" l="1"/>
  <c r="G17" i="2"/>
  <c r="G14" i="2"/>
  <c r="G16" i="2"/>
  <c r="G15" i="2"/>
  <c r="G13" i="2"/>
  <c r="G12" i="2"/>
  <c r="G11" i="2"/>
  <c r="G10" i="2"/>
  <c r="G9" i="2"/>
  <c r="C55" i="2"/>
  <c r="C66" i="2"/>
  <c r="C61" i="2"/>
  <c r="C69" i="2" s="1"/>
  <c r="G9" i="1"/>
  <c r="G10" i="1" s="1"/>
  <c r="G11" i="1" s="1"/>
  <c r="G12" i="1" s="1"/>
  <c r="G13" i="1" s="1"/>
  <c r="G14" i="1" s="1"/>
  <c r="G15" i="1" s="1"/>
  <c r="G16" i="1" s="1"/>
  <c r="G17" i="1" s="1"/>
  <c r="G18" i="1" s="1"/>
  <c r="G19" i="1" s="1"/>
  <c r="G20" i="1" s="1"/>
  <c r="B11" i="1"/>
  <c r="C58" i="2" l="1"/>
  <c r="B12" i="1"/>
  <c r="B13" i="1" l="1"/>
  <c r="B14" i="1" l="1"/>
  <c r="B15" i="1" l="1"/>
  <c r="B16" i="1" l="1"/>
  <c r="B17" i="1" l="1"/>
  <c r="B18" i="1" l="1"/>
  <c r="B19" i="1" l="1"/>
  <c r="B20" i="1" l="1"/>
</calcChain>
</file>

<file path=xl/sharedStrings.xml><?xml version="1.0" encoding="utf-8"?>
<sst xmlns="http://schemas.openxmlformats.org/spreadsheetml/2006/main" count="62" uniqueCount="58">
  <si>
    <t>c.</t>
  </si>
  <si>
    <t>constants</t>
  </si>
  <si>
    <t>s = 2a</t>
  </si>
  <si>
    <t>s =14a</t>
  </si>
  <si>
    <t>Schlumberger Array Source current (mA)</t>
  </si>
  <si>
    <t>Potential Electrode spacing (a) (meters)</t>
  </si>
  <si>
    <t>s [m]</t>
  </si>
  <si>
    <t>Delta V [mV]</t>
  </si>
  <si>
    <t>Effective Depth [Z]</t>
  </si>
  <si>
    <t>=</t>
  </si>
  <si>
    <t>pa</t>
  </si>
  <si>
    <t>v / I G</t>
  </si>
  <si>
    <t>Z</t>
  </si>
  <si>
    <t>a.</t>
  </si>
  <si>
    <t>Diameter (mean) (mm)</t>
  </si>
  <si>
    <t>Radius (mm)</t>
  </si>
  <si>
    <t>Area (mm^2)</t>
  </si>
  <si>
    <t>Height (mean) (mm)</t>
  </si>
  <si>
    <t>Volume (mm^3)</t>
  </si>
  <si>
    <t>dry mass (g)</t>
  </si>
  <si>
    <t>Density (g/mm^3)</t>
  </si>
  <si>
    <t>Delta_H Avg (mm)</t>
  </si>
  <si>
    <t>Delta_R Avg (mm)</t>
  </si>
  <si>
    <t>F (N)</t>
  </si>
  <si>
    <t>Axial strain</t>
  </si>
  <si>
    <t>Radial strain</t>
  </si>
  <si>
    <t>b.</t>
  </si>
  <si>
    <t>Slope</t>
  </si>
  <si>
    <t xml:space="preserve">Youngs Modulus (E) </t>
  </si>
  <si>
    <t>Poissons Ratio (v)</t>
  </si>
  <si>
    <t>Bulk Modulus</t>
  </si>
  <si>
    <t>K [Mpa]</t>
  </si>
  <si>
    <t>First Lame Parameter</t>
  </si>
  <si>
    <t>λ [Mpa]</t>
  </si>
  <si>
    <t>Shear Modulus</t>
  </si>
  <si>
    <t>μ [Mpa]</t>
  </si>
  <si>
    <t>d.</t>
  </si>
  <si>
    <t>P-wave velocity</t>
  </si>
  <si>
    <t>Vp [m/s]</t>
  </si>
  <si>
    <t>S-wave velocity</t>
  </si>
  <si>
    <t>Vs [m/s]</t>
  </si>
  <si>
    <t>e.</t>
  </si>
  <si>
    <t>G(Geometric Factor)</t>
  </si>
  <si>
    <t>s</t>
  </si>
  <si>
    <t>Apparent Resistivity  [Ωm]</t>
  </si>
  <si>
    <t>Cummulative App resis   [Ωm]</t>
  </si>
  <si>
    <t>G</t>
  </si>
  <si>
    <t>pi()*(a/s(s+a))</t>
  </si>
  <si>
    <t>Schlumberger Array</t>
  </si>
  <si>
    <t>Axial stress (Pa)</t>
  </si>
  <si>
    <t>The curves are shaped like a hysterical loop due to the way that the material behaves under stress due to the area between the loop created by the loading and unloading curves that shows energy lost as heat during the loading and unloading process.  They are very plausible from an energy perspectixveas the curves flow and are directed in the idea of increase and decrease or loss in energy.</t>
  </si>
  <si>
    <t>Constants and Dimensions</t>
  </si>
  <si>
    <t>Comment on the shape of curves and wether they are plausible from an energy perspective.</t>
  </si>
  <si>
    <t>Water Depth</t>
  </si>
  <si>
    <t>4m</t>
  </si>
  <si>
    <t>Explaining the method applied and how/ why it works?</t>
  </si>
  <si>
    <t>For this data collection method we applied the vertical electrical resistivity sounding by the schlumberger array method. This method is a geophysical technique that is used to investigate subsurface electrical resistivity variations with depth and used for mineral exploration and subsurface or groundwater exploration. It works by connecting two and injecting current into the ground and measuring the potential difference between the other two electrodes and systematically increasing the spacing between the current electrodes while keeping the potential electrodes fixed, thereby measuring the subsurface resistivity by varying depths.</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</si>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</sst>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6" x14ac:knownFonts="1">
    <font>
      <sz val="11"/>
      <color theme="1"/>
      <name val="Aptos Narrow"/>
      <family val="2"/>
      <scheme val="minor"/>
    </font>
    <font>
      <sz val="11"/>
      <color theme="1"/>
      <name val="Aptos Narrow"/>
      <scheme val="minor"/>
    </font>
    <font>
      <sz val="11"/>
      <color rgb="FF000000"/>
      <name val="Aptos Narrow"/>
      <family val="2"/>
    </font>
    <font>
      <sz val="11"/>
      <color rgb="FF000000"/>
      <name val="Aptos Narrow"/>
      <scheme val="minor"/>
    </font>
    <font>
      <sz val="11"/>
      <color rgb="FF006100"/>
      <name val="Aptos Narrow"/>
      <family val="2"/>
      <scheme val="minor"/>
    </font>
    <font>
      <sz val="11"/>
      <color rgb="FF9C5700"/>
      <name val="Aptos Narrow"/>
      <family val="2"/>
      <scheme val="minor"/>
    </font>
  </fonts>
  <fills count="5">
    <fill>
      <patternFill patternType="none"/>
    </fill>
    <fill>
      <patternFill patternType="gray125"/>
    </fill>
    <fill>
      <patternFill patternType="solid">
        <fgColor theme="5" tint="0.59999389629810485"/>
        <bgColor indexed="65"/>
      </patternFill>
    </fill>
    <fill>
      <patternFill patternType="solid">
        <fgColor rgb="FFC6EFCE"/>
      </patternFill>
    </fill>
    <fill>
      <patternFill patternType="solid">
        <fgColor rgb="FFFFEB9C"/>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cellStyleXfs>
  <cellXfs count="61">
    <xf numFmtId="0" fontId="0" fillId="0" borderId="0" xfId="0"/>
    <xf numFmtId="0" fontId="0" fillId="0" borderId="1" xfId="0" applyBorder="1"/>
    <xf numFmtId="0" fontId="0" fillId="0" borderId="1" xfId="0" applyBorder="1" applyAlignment="1">
      <alignment horizontal="right" vertical="center"/>
    </xf>
    <xf numFmtId="0" fontId="0" fillId="0" borderId="1" xfId="0" applyBorder="1" applyAlignment="1">
      <alignment horizontal="right" vertical="center" wrapText="1"/>
    </xf>
    <xf numFmtId="165" fontId="0" fillId="0" borderId="1" xfId="0" applyNumberFormat="1" applyBorder="1" applyAlignment="1">
      <alignment horizontal="right" vertical="center"/>
    </xf>
    <xf numFmtId="164" fontId="0" fillId="0" borderId="3" xfId="0" applyNumberFormat="1" applyBorder="1" applyAlignment="1">
      <alignment horizontal="right" vertical="center"/>
    </xf>
    <xf numFmtId="0" fontId="0" fillId="0" borderId="3" xfId="0" applyBorder="1" applyAlignment="1">
      <alignment horizontal="right" vertical="center"/>
    </xf>
    <xf numFmtId="0" fontId="2" fillId="0" borderId="4" xfId="0" applyFont="1" applyBorder="1" applyAlignment="1">
      <alignment horizontal="right" vertical="center" wrapText="1"/>
    </xf>
    <xf numFmtId="0" fontId="0" fillId="0" borderId="3" xfId="0" applyBorder="1"/>
    <xf numFmtId="0" fontId="0" fillId="0" borderId="0" xfId="0" applyAlignment="1">
      <alignment horizontal="right"/>
    </xf>
    <xf numFmtId="0" fontId="0" fillId="0" borderId="2" xfId="0" applyBorder="1" applyAlignment="1">
      <alignment horizontal="right" vertical="center"/>
    </xf>
    <xf numFmtId="0" fontId="0" fillId="0" borderId="3" xfId="0" applyBorder="1" applyAlignment="1">
      <alignment horizontal="right" vertical="center" wrapText="1"/>
    </xf>
    <xf numFmtId="164" fontId="0" fillId="0" borderId="1" xfId="0" applyNumberFormat="1" applyBorder="1" applyAlignment="1">
      <alignment horizontal="right" vertical="center" wrapText="1"/>
    </xf>
    <xf numFmtId="0" fontId="0" fillId="0" borderId="5" xfId="0" applyBorder="1"/>
    <xf numFmtId="0" fontId="0" fillId="0" borderId="5" xfId="0" applyBorder="1" applyAlignment="1">
      <alignment horizontal="right" vertical="center"/>
    </xf>
    <xf numFmtId="0" fontId="2" fillId="0" borderId="0" xfId="0" applyFont="1"/>
    <xf numFmtId="0" fontId="2" fillId="0" borderId="0" xfId="0" applyFont="1" applyAlignment="1">
      <alignment horizontal="right" vertical="center" wrapText="1"/>
    </xf>
    <xf numFmtId="0" fontId="2" fillId="0" borderId="1" xfId="0" applyFont="1" applyBorder="1" applyAlignment="1">
      <alignment horizontal="right" vertical="center" wrapText="1"/>
    </xf>
    <xf numFmtId="0" fontId="0" fillId="0" borderId="6" xfId="0" applyBorder="1" applyAlignment="1">
      <alignment horizontal="right"/>
    </xf>
    <xf numFmtId="0" fontId="3" fillId="0" borderId="3" xfId="0" applyFont="1" applyBorder="1" applyAlignment="1">
      <alignment horizontal="right" vertical="center" wrapText="1"/>
    </xf>
    <xf numFmtId="0" fontId="0" fillId="0" borderId="4" xfId="0" applyBorder="1" applyAlignment="1">
      <alignment horizontal="right" vertical="center" wrapText="1"/>
    </xf>
    <xf numFmtId="0" fontId="0" fillId="0" borderId="3" xfId="0" applyBorder="1" applyAlignment="1">
      <alignment horizontal="right"/>
    </xf>
    <xf numFmtId="0" fontId="1" fillId="2" borderId="1" xfId="1" applyBorder="1" applyAlignment="1">
      <alignment horizontal="right" wrapText="1"/>
    </xf>
    <xf numFmtId="0" fontId="0" fillId="0" borderId="8" xfId="0" applyBorder="1" applyAlignment="1">
      <alignment horizontal="right" vertical="center"/>
    </xf>
    <xf numFmtId="164" fontId="0" fillId="0" borderId="3" xfId="0" applyNumberFormat="1" applyBorder="1" applyAlignment="1">
      <alignment horizontal="right"/>
    </xf>
    <xf numFmtId="0" fontId="0" fillId="0" borderId="5" xfId="0" applyBorder="1" applyAlignment="1">
      <alignment horizontal="right" vertical="center" wrapText="1"/>
    </xf>
    <xf numFmtId="2" fontId="4" fillId="3" borderId="5" xfId="2" applyNumberFormat="1" applyBorder="1"/>
    <xf numFmtId="2" fontId="4" fillId="3" borderId="7" xfId="2" applyNumberFormat="1" applyBorder="1" applyAlignment="1">
      <alignment horizontal="right" vertical="center" wrapText="1"/>
    </xf>
    <xf numFmtId="0" fontId="0" fillId="0" borderId="6" xfId="0" applyBorder="1" applyAlignment="1">
      <alignment horizontal="right" vertical="center"/>
    </xf>
    <xf numFmtId="0" fontId="0" fillId="0" borderId="9" xfId="0" applyBorder="1" applyAlignment="1">
      <alignment horizontal="right" vertical="center"/>
    </xf>
    <xf numFmtId="0" fontId="0" fillId="0" borderId="9" xfId="0" applyBorder="1" applyAlignment="1">
      <alignment horizontal="right"/>
    </xf>
    <xf numFmtId="0" fontId="0" fillId="0" borderId="6" xfId="0" applyBorder="1" applyAlignment="1">
      <alignment horizontal="right" vertical="center" wrapText="1"/>
    </xf>
    <xf numFmtId="0" fontId="0" fillId="0" borderId="5" xfId="0" applyBorder="1" applyAlignment="1">
      <alignment horizontal="center" wrapText="1"/>
    </xf>
    <xf numFmtId="0" fontId="0" fillId="0" borderId="16" xfId="0" applyBorder="1" applyAlignment="1">
      <alignment horizontal="center" vertical="center" wrapText="1"/>
    </xf>
    <xf numFmtId="0" fontId="0" fillId="0" borderId="0" xfId="0" applyAlignment="1">
      <alignment horizontal="center" vertical="center" wrapText="1"/>
    </xf>
    <xf numFmtId="0" fontId="5" fillId="4" borderId="5" xfId="3" applyBorder="1" applyAlignment="1">
      <alignment horizontal="center"/>
    </xf>
    <xf numFmtId="0" fontId="0" fillId="0" borderId="8" xfId="0" applyBorder="1" applyAlignment="1">
      <alignment horizontal="right" vertical="center" wrapText="1"/>
    </xf>
    <xf numFmtId="0" fontId="0" fillId="0" borderId="2" xfId="0" applyBorder="1" applyAlignment="1">
      <alignment horizontal="right" vertical="center" wrapText="1"/>
    </xf>
    <xf numFmtId="0" fontId="0" fillId="0" borderId="8" xfId="0" applyBorder="1" applyAlignment="1">
      <alignment horizontal="right" vertical="center"/>
    </xf>
    <xf numFmtId="0" fontId="0" fillId="0" borderId="2" xfId="0" applyBorder="1" applyAlignment="1">
      <alignment horizontal="right"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9" xfId="0" applyBorder="1" applyAlignment="1">
      <alignment horizontal="right" vertical="center"/>
    </xf>
    <xf numFmtId="0" fontId="0" fillId="0" borderId="3" xfId="0" applyBorder="1" applyAlignment="1">
      <alignment horizontal="right" vertical="center"/>
    </xf>
    <xf numFmtId="0" fontId="0" fillId="0" borderId="6" xfId="0" applyBorder="1" applyAlignment="1">
      <alignment horizontal="right" vertical="center"/>
    </xf>
    <xf numFmtId="0" fontId="0" fillId="0" borderId="11" xfId="0" applyBorder="1" applyAlignment="1">
      <alignment horizontal="center" wrapText="1"/>
    </xf>
    <xf numFmtId="0" fontId="0" fillId="0" borderId="0" xfId="0" applyAlignment="1">
      <alignment horizontal="center" wrapText="1"/>
    </xf>
    <xf numFmtId="0" fontId="0" fillId="0" borderId="10" xfId="0" applyBorder="1" applyAlignment="1">
      <alignment horizontal="center" wrapText="1"/>
    </xf>
    <xf numFmtId="0" fontId="0" fillId="0" borderId="9" xfId="0" applyBorder="1" applyAlignment="1">
      <alignment horizontal="center" wrapText="1"/>
    </xf>
    <xf numFmtId="0" fontId="0" fillId="0" borderId="12" xfId="0" applyBorder="1" applyAlignment="1">
      <alignment horizontal="center" wrapText="1"/>
    </xf>
    <xf numFmtId="0" fontId="0" fillId="0" borderId="8" xfId="0" applyBorder="1" applyAlignment="1">
      <alignment horizontal="center" wrapText="1"/>
    </xf>
    <xf numFmtId="0" fontId="0" fillId="0" borderId="5" xfId="0" applyBorder="1" applyAlignment="1">
      <alignment horizontal="center" vertical="center"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2" fillId="0" borderId="4" xfId="0" applyFont="1" applyBorder="1" applyAlignment="1">
      <alignment horizontal="right" vertical="center"/>
    </xf>
    <xf numFmtId="0" fontId="2" fillId="0" borderId="2" xfId="0" applyFont="1" applyBorder="1" applyAlignment="1">
      <alignment horizontal="right" vertical="center"/>
    </xf>
    <xf numFmtId="0" fontId="0" fillId="0" borderId="4" xfId="0" applyBorder="1" applyAlignment="1">
      <alignment horizontal="right" vertical="center"/>
    </xf>
    <xf numFmtId="0" fontId="0" fillId="0" borderId="1" xfId="0" applyBorder="1" applyAlignment="1">
      <alignment horizontal="center" wrapText="1"/>
    </xf>
    <xf numFmtId="0" fontId="0" fillId="0" borderId="4" xfId="0" applyBorder="1" applyAlignment="1">
      <alignment horizontal="right" vertical="center" wrapText="1"/>
    </xf>
    <xf numFmtId="0" fontId="0" fillId="0" borderId="5" xfId="0" applyBorder="1" applyAlignment="1">
      <alignment horizontal="right"/>
    </xf>
  </cellXfs>
  <cellStyles count="4">
    <cellStyle name="40% - Accent2" xfId="1" builtinId="35"/>
    <cellStyle name="Good" xfId="2"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Apparent Resistivity vs</a:t>
            </a:r>
            <a:r>
              <a:rPr lang="en-CA" baseline="0"/>
              <a:t> Effective depth</a:t>
            </a:r>
          </a:p>
        </c:rich>
      </c:tx>
      <c:layout>
        <c:manualLayout>
          <c:xMode val="edge"/>
          <c:yMode val="edge"/>
          <c:x val="0.35797818625888639"/>
          <c:y val="3.95010395010395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42750604979309"/>
          <c:y val="0.16656904861002558"/>
          <c:w val="0.71130729465173304"/>
          <c:h val="0.61254814875000907"/>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'Q2(c)'!$F$8:$F$20</c:f>
              <c:numCache>
                <c:formatCode>0.0</c:formatCode>
                <c:ptCount val="13"/>
                <c:pt idx="0">
                  <c:v>1</c:v>
                </c:pt>
                <c:pt idx="1">
                  <c:v>1.5</c:v>
                </c:pt>
                <c:pt idx="2">
                  <c:v>2</c:v>
                </c:pt>
                <c:pt idx="3">
                  <c:v>2.5</c:v>
                </c:pt>
                <c:pt idx="4">
                  <c:v>3</c:v>
                </c:pt>
                <c:pt idx="5">
                  <c:v>3.5</c:v>
                </c:pt>
                <c:pt idx="6">
                  <c:v>4</c:v>
                </c:pt>
                <c:pt idx="7">
                  <c:v>4.5</c:v>
                </c:pt>
                <c:pt idx="8">
                  <c:v>5</c:v>
                </c:pt>
                <c:pt idx="9">
                  <c:v>5.5</c:v>
                </c:pt>
                <c:pt idx="10">
                  <c:v>6</c:v>
                </c:pt>
                <c:pt idx="11">
                  <c:v>6.5</c:v>
                </c:pt>
                <c:pt idx="12">
                  <c:v>7</c:v>
                </c:pt>
              </c:numCache>
            </c:numRef>
          </c:xVal>
          <c:yVal>
            <c:numRef>
              <c:f>'Q2(c)'!$G$8:$G$20</c:f>
              <c:numCache>
                <c:formatCode>0.00</c:formatCode>
                <c:ptCount val="13"/>
                <c:pt idx="0">
                  <c:v>906.66363982601433</c:v>
                </c:pt>
                <c:pt idx="1">
                  <c:v>1800.1325905069516</c:v>
                </c:pt>
                <c:pt idx="2">
                  <c:v>2673.4953482049141</c:v>
                </c:pt>
                <c:pt idx="3">
                  <c:v>3502.8758087526194</c:v>
                </c:pt>
                <c:pt idx="4">
                  <c:v>4281.3624683121707</c:v>
                </c:pt>
                <c:pt idx="5">
                  <c:v>4985.0792227162847</c:v>
                </c:pt>
                <c:pt idx="6">
                  <c:v>5595.8048345741408</c:v>
                </c:pt>
                <c:pt idx="7">
                  <c:v>6161.291512220303</c:v>
                </c:pt>
                <c:pt idx="8">
                  <c:v>6679.6543000626189</c:v>
                </c:pt>
                <c:pt idx="9">
                  <c:v>7177.2825763912424</c:v>
                </c:pt>
                <c:pt idx="10">
                  <c:v>7618.3621849552492</c:v>
                </c:pt>
                <c:pt idx="11">
                  <c:v>8075.7780753179231</c:v>
                </c:pt>
                <c:pt idx="12">
                  <c:v>8471.6187496702369</c:v>
                </c:pt>
              </c:numCache>
            </c:numRef>
          </c:yVal>
          <c:smooth val="0"/>
          <c:extLst>
            <c:ext xmlns:c16="http://schemas.microsoft.com/office/drawing/2014/chart" uri="{C3380CC4-5D6E-409C-BE32-E72D297353CC}">
              <c16:uniqueId val="{00000001-857A-47B4-BC05-B3B8C10A7D60}"/>
            </c:ext>
          </c:extLst>
        </c:ser>
        <c:ser>
          <c:idx val="1"/>
          <c:order val="1"/>
          <c:tx>
            <c:v>L2</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forward val="0.5"/>
            <c:backward val="0.5"/>
            <c:dispRSqr val="0"/>
            <c:dispEq val="0"/>
          </c:trendline>
          <c:xVal>
            <c:numRef>
              <c:f>'Q2(c)'!$F$8:$F$13</c:f>
              <c:numCache>
                <c:formatCode>0.0</c:formatCode>
                <c:ptCount val="6"/>
                <c:pt idx="0">
                  <c:v>1</c:v>
                </c:pt>
                <c:pt idx="1">
                  <c:v>1.5</c:v>
                </c:pt>
                <c:pt idx="2">
                  <c:v>2</c:v>
                </c:pt>
                <c:pt idx="3">
                  <c:v>2.5</c:v>
                </c:pt>
                <c:pt idx="4">
                  <c:v>3</c:v>
                </c:pt>
                <c:pt idx="5">
                  <c:v>3.5</c:v>
                </c:pt>
              </c:numCache>
            </c:numRef>
          </c:xVal>
          <c:yVal>
            <c:numRef>
              <c:f>'Q2(c)'!$G$8:$G$13</c:f>
              <c:numCache>
                <c:formatCode>0.00</c:formatCode>
                <c:ptCount val="6"/>
                <c:pt idx="0">
                  <c:v>906.66363982601433</c:v>
                </c:pt>
                <c:pt idx="1">
                  <c:v>1800.1325905069516</c:v>
                </c:pt>
                <c:pt idx="2">
                  <c:v>2673.4953482049141</c:v>
                </c:pt>
                <c:pt idx="3">
                  <c:v>3502.8758087526194</c:v>
                </c:pt>
                <c:pt idx="4">
                  <c:v>4281.3624683121707</c:v>
                </c:pt>
                <c:pt idx="5">
                  <c:v>4985.0792227162847</c:v>
                </c:pt>
              </c:numCache>
            </c:numRef>
          </c:yVal>
          <c:smooth val="0"/>
          <c:extLst>
            <c:ext xmlns:c16="http://schemas.microsoft.com/office/drawing/2014/chart" uri="{C3380CC4-5D6E-409C-BE32-E72D297353CC}">
              <c16:uniqueId val="{00000000-4494-4801-BBA8-6B38864E467C}"/>
            </c:ext>
          </c:extLst>
        </c:ser>
        <c:ser>
          <c:idx val="2"/>
          <c:order val="2"/>
          <c:tx>
            <c:v>L1</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forward val="0.5"/>
            <c:backward val="0.8"/>
            <c:dispRSqr val="0"/>
            <c:dispEq val="0"/>
          </c:trendline>
          <c:xVal>
            <c:numRef>
              <c:f>'Q2(c)'!$F$14:$F$20</c:f>
              <c:numCache>
                <c:formatCode>0.0</c:formatCode>
                <c:ptCount val="7"/>
                <c:pt idx="0">
                  <c:v>4</c:v>
                </c:pt>
                <c:pt idx="1">
                  <c:v>4.5</c:v>
                </c:pt>
                <c:pt idx="2">
                  <c:v>5</c:v>
                </c:pt>
                <c:pt idx="3">
                  <c:v>5.5</c:v>
                </c:pt>
                <c:pt idx="4">
                  <c:v>6</c:v>
                </c:pt>
                <c:pt idx="5">
                  <c:v>6.5</c:v>
                </c:pt>
                <c:pt idx="6">
                  <c:v>7</c:v>
                </c:pt>
              </c:numCache>
            </c:numRef>
          </c:xVal>
          <c:yVal>
            <c:numRef>
              <c:f>'Q2(c)'!$G$14:$G$20</c:f>
              <c:numCache>
                <c:formatCode>0.00</c:formatCode>
                <c:ptCount val="7"/>
                <c:pt idx="0">
                  <c:v>5595.8048345741408</c:v>
                </c:pt>
                <c:pt idx="1">
                  <c:v>6161.291512220303</c:v>
                </c:pt>
                <c:pt idx="2">
                  <c:v>6679.6543000626189</c:v>
                </c:pt>
                <c:pt idx="3">
                  <c:v>7177.2825763912424</c:v>
                </c:pt>
                <c:pt idx="4">
                  <c:v>7618.3621849552492</c:v>
                </c:pt>
                <c:pt idx="5">
                  <c:v>8075.7780753179231</c:v>
                </c:pt>
                <c:pt idx="6">
                  <c:v>8471.6187496702369</c:v>
                </c:pt>
              </c:numCache>
            </c:numRef>
          </c:yVal>
          <c:smooth val="0"/>
          <c:extLst>
            <c:ext xmlns:c16="http://schemas.microsoft.com/office/drawing/2014/chart" uri="{C3380CC4-5D6E-409C-BE32-E72D297353CC}">
              <c16:uniqueId val="{00000001-4494-4801-BBA8-6B38864E467C}"/>
            </c:ext>
          </c:extLst>
        </c:ser>
        <c:dLbls>
          <c:showLegendKey val="0"/>
          <c:showVal val="0"/>
          <c:showCatName val="0"/>
          <c:showSerName val="0"/>
          <c:showPercent val="0"/>
          <c:showBubbleSize val="0"/>
        </c:dLbls>
        <c:axId val="916359687"/>
        <c:axId val="916362759"/>
      </c:scatterChart>
      <c:valAx>
        <c:axId val="9163596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Effective</a:t>
                </a:r>
                <a:r>
                  <a:rPr lang="en-CA" baseline="0"/>
                  <a:t> depth</a:t>
                </a:r>
                <a:endParaRPr lang="en-CA"/>
              </a:p>
            </c:rich>
          </c:tx>
          <c:layout>
            <c:manualLayout>
              <c:xMode val="edge"/>
              <c:yMode val="edge"/>
              <c:x val="0.45954947507634225"/>
              <c:y val="0.874696572019406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A"/>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362759"/>
        <c:crosses val="autoZero"/>
        <c:crossBetween val="midCat"/>
      </c:valAx>
      <c:valAx>
        <c:axId val="916362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Apparent resistivity</a:t>
                </a:r>
              </a:p>
            </c:rich>
          </c:tx>
          <c:layout>
            <c:manualLayout>
              <c:xMode val="edge"/>
              <c:yMode val="edge"/>
              <c:x val="3.5144570419770704E-2"/>
              <c:y val="0.3349619933871902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35968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kern="1200" spc="0" baseline="0">
                <a:solidFill>
                  <a:sysClr val="windowText" lastClr="000000">
                    <a:lumMod val="65000"/>
                    <a:lumOff val="35000"/>
                  </a:sysClr>
                </a:solidFill>
              </a:rPr>
              <a:t>Plot of Radial Strain vs Axial strain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Loading Curve</c:v>
          </c:tx>
          <c:spPr>
            <a:ln w="25400" cap="rnd">
              <a:solidFill>
                <a:schemeClr val="accent5"/>
              </a:solidFill>
              <a:prstDash val="lgDashDot"/>
              <a:round/>
            </a:ln>
            <a:effectLst/>
          </c:spPr>
          <c:marker>
            <c:symbol val="circle"/>
            <c:size val="5"/>
            <c:spPr>
              <a:solidFill>
                <a:schemeClr val="accent1"/>
              </a:solidFill>
              <a:ln w="9525">
                <a:solidFill>
                  <a:schemeClr val="accent1"/>
                </a:solidFill>
              </a:ln>
              <a:effectLst/>
            </c:spPr>
          </c:marker>
          <c:xVal>
            <c:numRef>
              <c:f>'Q3'!$E$8:$E$13</c:f>
              <c:numCache>
                <c:formatCode>General</c:formatCode>
                <c:ptCount val="6"/>
                <c:pt idx="0">
                  <c:v>0</c:v>
                </c:pt>
                <c:pt idx="1">
                  <c:v>1.6203059805285118E-5</c:v>
                </c:pt>
                <c:pt idx="2">
                  <c:v>3.3657858136300415E-5</c:v>
                </c:pt>
                <c:pt idx="3">
                  <c:v>5.2503477051460362E-5</c:v>
                </c:pt>
                <c:pt idx="4">
                  <c:v>8.2197496522948542E-5</c:v>
                </c:pt>
                <c:pt idx="5">
                  <c:v>1.2406119610570236E-4</c:v>
                </c:pt>
              </c:numCache>
            </c:numRef>
          </c:xVal>
          <c:yVal>
            <c:numRef>
              <c:f>'Q3'!$F$8:$F$13</c:f>
              <c:numCache>
                <c:formatCode>General</c:formatCode>
                <c:ptCount val="6"/>
                <c:pt idx="0">
                  <c:v>0</c:v>
                </c:pt>
                <c:pt idx="1">
                  <c:v>-7.6495132127955486E-7</c:v>
                </c:pt>
                <c:pt idx="2">
                  <c:v>-1.5994436717663421E-6</c:v>
                </c:pt>
                <c:pt idx="3">
                  <c:v>-2.4339360222531291E-6</c:v>
                </c:pt>
                <c:pt idx="4">
                  <c:v>-3.5465924895688455E-6</c:v>
                </c:pt>
                <c:pt idx="5">
                  <c:v>-5.0764951321279546E-6</c:v>
                </c:pt>
              </c:numCache>
            </c:numRef>
          </c:yVal>
          <c:smooth val="0"/>
          <c:extLst>
            <c:ext xmlns:c16="http://schemas.microsoft.com/office/drawing/2014/chart" uri="{C3380CC4-5D6E-409C-BE32-E72D297353CC}">
              <c16:uniqueId val="{00000000-6856-4510-92BC-3AA63E9E4306}"/>
            </c:ext>
          </c:extLst>
        </c:ser>
        <c:ser>
          <c:idx val="1"/>
          <c:order val="1"/>
          <c:tx>
            <c:v>Unloading curve</c:v>
          </c:tx>
          <c:spPr>
            <a:ln w="25400" cap="rnd">
              <a:solidFill>
                <a:srgbClr val="FF0000"/>
              </a:solidFill>
              <a:prstDash val="dashDot"/>
              <a:round/>
            </a:ln>
            <a:effectLst/>
          </c:spPr>
          <c:marker>
            <c:symbol val="circle"/>
            <c:size val="5"/>
            <c:spPr>
              <a:solidFill>
                <a:schemeClr val="accent2"/>
              </a:solidFill>
              <a:ln w="9525">
                <a:solidFill>
                  <a:schemeClr val="accent2"/>
                </a:solidFill>
              </a:ln>
              <a:effectLst/>
            </c:spPr>
          </c:marker>
          <c:xVal>
            <c:numRef>
              <c:f>'Q3'!$E$13:$E$18</c:f>
              <c:numCache>
                <c:formatCode>General</c:formatCode>
                <c:ptCount val="6"/>
                <c:pt idx="0">
                  <c:v>1.2406119610570236E-4</c:v>
                </c:pt>
                <c:pt idx="1">
                  <c:v>9.471488178025034E-5</c:v>
                </c:pt>
                <c:pt idx="2">
                  <c:v>7.6356050069541028E-5</c:v>
                </c:pt>
                <c:pt idx="3">
                  <c:v>5.3546592489568846E-5</c:v>
                </c:pt>
                <c:pt idx="4">
                  <c:v>2.6425591098748258E-5</c:v>
                </c:pt>
                <c:pt idx="5">
                  <c:v>0</c:v>
                </c:pt>
              </c:numCache>
            </c:numRef>
          </c:xVal>
          <c:yVal>
            <c:numRef>
              <c:f>'Q3'!$F$13:$F$18</c:f>
              <c:numCache>
                <c:formatCode>General</c:formatCode>
                <c:ptCount val="6"/>
                <c:pt idx="0">
                  <c:v>-5.0764951321279546E-6</c:v>
                </c:pt>
                <c:pt idx="1">
                  <c:v>-3.8247566063977749E-6</c:v>
                </c:pt>
                <c:pt idx="2">
                  <c:v>-2.9902642559109873E-6</c:v>
                </c:pt>
                <c:pt idx="3">
                  <c:v>-2.1557719054242003E-6</c:v>
                </c:pt>
                <c:pt idx="4">
                  <c:v>-1.0431154381084839E-6</c:v>
                </c:pt>
                <c:pt idx="5">
                  <c:v>0</c:v>
                </c:pt>
              </c:numCache>
            </c:numRef>
          </c:yVal>
          <c:smooth val="0"/>
          <c:extLst>
            <c:ext xmlns:c16="http://schemas.microsoft.com/office/drawing/2014/chart" uri="{C3380CC4-5D6E-409C-BE32-E72D297353CC}">
              <c16:uniqueId val="{00000003-6856-4510-92BC-3AA63E9E4306}"/>
            </c:ext>
          </c:extLst>
        </c:ser>
        <c:ser>
          <c:idx val="2"/>
          <c:order val="2"/>
          <c:tx>
            <c:v>Combined L and UL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intercept val="0"/>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'Q3'!$E$8:$E$18</c:f>
              <c:numCache>
                <c:formatCode>General</c:formatCode>
                <c:ptCount val="11"/>
                <c:pt idx="0">
                  <c:v>0</c:v>
                </c:pt>
                <c:pt idx="1">
                  <c:v>1.6203059805285118E-5</c:v>
                </c:pt>
                <c:pt idx="2">
                  <c:v>3.3657858136300415E-5</c:v>
                </c:pt>
                <c:pt idx="3">
                  <c:v>5.2503477051460362E-5</c:v>
                </c:pt>
                <c:pt idx="4">
                  <c:v>8.2197496522948542E-5</c:v>
                </c:pt>
                <c:pt idx="5">
                  <c:v>1.2406119610570236E-4</c:v>
                </c:pt>
                <c:pt idx="6">
                  <c:v>9.471488178025034E-5</c:v>
                </c:pt>
                <c:pt idx="7">
                  <c:v>7.6356050069541028E-5</c:v>
                </c:pt>
                <c:pt idx="8">
                  <c:v>5.3546592489568846E-5</c:v>
                </c:pt>
                <c:pt idx="9">
                  <c:v>2.6425591098748258E-5</c:v>
                </c:pt>
                <c:pt idx="10">
                  <c:v>0</c:v>
                </c:pt>
              </c:numCache>
            </c:numRef>
          </c:xVal>
          <c:yVal>
            <c:numRef>
              <c:f>'Q3'!$F$8:$F$18</c:f>
              <c:numCache>
                <c:formatCode>General</c:formatCode>
                <c:ptCount val="11"/>
                <c:pt idx="0">
                  <c:v>0</c:v>
                </c:pt>
                <c:pt idx="1">
                  <c:v>-7.6495132127955486E-7</c:v>
                </c:pt>
                <c:pt idx="2">
                  <c:v>-1.5994436717663421E-6</c:v>
                </c:pt>
                <c:pt idx="3">
                  <c:v>-2.4339360222531291E-6</c:v>
                </c:pt>
                <c:pt idx="4">
                  <c:v>-3.5465924895688455E-6</c:v>
                </c:pt>
                <c:pt idx="5">
                  <c:v>-5.0764951321279546E-6</c:v>
                </c:pt>
                <c:pt idx="6">
                  <c:v>-3.8247566063977749E-6</c:v>
                </c:pt>
                <c:pt idx="7">
                  <c:v>-2.9902642559109873E-6</c:v>
                </c:pt>
                <c:pt idx="8">
                  <c:v>-2.1557719054242003E-6</c:v>
                </c:pt>
                <c:pt idx="9">
                  <c:v>-1.0431154381084839E-6</c:v>
                </c:pt>
                <c:pt idx="10">
                  <c:v>0</c:v>
                </c:pt>
              </c:numCache>
            </c:numRef>
          </c:yVal>
          <c:smooth val="0"/>
          <c:extLst>
            <c:ext xmlns:c16="http://schemas.microsoft.com/office/drawing/2014/chart" uri="{C3380CC4-5D6E-409C-BE32-E72D297353CC}">
              <c16:uniqueId val="{00000001-EBB0-40E0-9882-64FEF3B6D7E6}"/>
            </c:ext>
          </c:extLst>
        </c:ser>
        <c:dLbls>
          <c:showLegendKey val="0"/>
          <c:showVal val="0"/>
          <c:showCatName val="0"/>
          <c:showSerName val="0"/>
          <c:showPercent val="0"/>
          <c:showBubbleSize val="0"/>
        </c:dLbls>
        <c:axId val="1172466000"/>
        <c:axId val="1577564160"/>
      </c:scatterChart>
      <c:valAx>
        <c:axId val="1172466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Axial Strain</a:t>
                </a:r>
              </a:p>
            </c:rich>
          </c:tx>
          <c:layout>
            <c:manualLayout>
              <c:xMode val="edge"/>
              <c:yMode val="edge"/>
              <c:x val="0.43618595198981519"/>
              <c:y val="0.937656916842320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564160"/>
        <c:crosses val="autoZero"/>
        <c:crossBetween val="midCat"/>
      </c:valAx>
      <c:valAx>
        <c:axId val="157756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Radial</a:t>
                </a:r>
                <a:r>
                  <a:rPr lang="en-CA" baseline="0"/>
                  <a:t> Strain</a:t>
                </a:r>
              </a:p>
            </c:rich>
          </c:tx>
          <c:layout>
            <c:manualLayout>
              <c:xMode val="edge"/>
              <c:yMode val="edge"/>
              <c:x val="2.5106207163769569E-2"/>
              <c:y val="0.409642744475071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46600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Plot</a:t>
            </a:r>
            <a:r>
              <a:rPr lang="en-CA" baseline="0"/>
              <a:t> of </a:t>
            </a:r>
            <a:r>
              <a:rPr lang="en-CA"/>
              <a:t>Axial Stress vs Axial strain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Loading Curve</c:v>
          </c:tx>
          <c:spPr>
            <a:ln w="19050" cap="rnd">
              <a:solidFill>
                <a:srgbClr val="FF0000"/>
              </a:solidFill>
              <a:prstDash val="dashDot"/>
              <a:round/>
            </a:ln>
            <a:effectLst/>
          </c:spPr>
          <c:marker>
            <c:symbol val="circle"/>
            <c:size val="5"/>
            <c:spPr>
              <a:solidFill>
                <a:schemeClr val="accent1"/>
              </a:solidFill>
              <a:ln w="9525">
                <a:solidFill>
                  <a:schemeClr val="accent1"/>
                </a:solidFill>
              </a:ln>
              <a:effectLst/>
            </c:spPr>
          </c:marker>
          <c:xVal>
            <c:numRef>
              <c:f>'Q3'!$E$8:$E$13</c:f>
              <c:numCache>
                <c:formatCode>General</c:formatCode>
                <c:ptCount val="6"/>
                <c:pt idx="0">
                  <c:v>0</c:v>
                </c:pt>
                <c:pt idx="1">
                  <c:v>1.6203059805285118E-5</c:v>
                </c:pt>
                <c:pt idx="2">
                  <c:v>3.3657858136300415E-5</c:v>
                </c:pt>
                <c:pt idx="3">
                  <c:v>5.2503477051460362E-5</c:v>
                </c:pt>
                <c:pt idx="4">
                  <c:v>8.2197496522948542E-5</c:v>
                </c:pt>
                <c:pt idx="5">
                  <c:v>1.2406119610570236E-4</c:v>
                </c:pt>
              </c:numCache>
            </c:numRef>
          </c:xVal>
          <c:yVal>
            <c:numRef>
              <c:f>'Q3'!$G$8:$G$13</c:f>
              <c:numCache>
                <c:formatCode>General</c:formatCode>
                <c:ptCount val="6"/>
                <c:pt idx="0">
                  <c:v>0</c:v>
                </c:pt>
                <c:pt idx="1">
                  <c:v>1.4048426585206979</c:v>
                </c:pt>
                <c:pt idx="2">
                  <c:v>2.7713785731350473</c:v>
                </c:pt>
                <c:pt idx="3">
                  <c:v>3.9626754279390108</c:v>
                </c:pt>
                <c:pt idx="4">
                  <c:v>5.5541919951973631</c:v>
                </c:pt>
                <c:pt idx="5">
                  <c:v>7.6169672738707561</c:v>
                </c:pt>
              </c:numCache>
            </c:numRef>
          </c:yVal>
          <c:smooth val="0"/>
          <c:extLst>
            <c:ext xmlns:c16="http://schemas.microsoft.com/office/drawing/2014/chart" uri="{C3380CC4-5D6E-409C-BE32-E72D297353CC}">
              <c16:uniqueId val="{00000001-DAA8-48B7-9E1B-8872479D47FD}"/>
            </c:ext>
          </c:extLst>
        </c:ser>
        <c:ser>
          <c:idx val="1"/>
          <c:order val="1"/>
          <c:spPr>
            <a:ln w="19050" cap="rnd">
              <a:solidFill>
                <a:schemeClr val="accent5"/>
              </a:solidFill>
              <a:prstDash val="lgDashDotDot"/>
              <a:round/>
            </a:ln>
            <a:effectLst/>
          </c:spPr>
          <c:marker>
            <c:symbol val="circle"/>
            <c:size val="5"/>
            <c:spPr>
              <a:solidFill>
                <a:schemeClr val="accent2"/>
              </a:solidFill>
              <a:ln w="9525">
                <a:solidFill>
                  <a:schemeClr val="accent2"/>
                </a:solidFill>
              </a:ln>
              <a:effectLst/>
            </c:spPr>
          </c:marker>
          <c:xVal>
            <c:numRef>
              <c:f>'Q3'!$E$13:$E$18</c:f>
              <c:numCache>
                <c:formatCode>General</c:formatCode>
                <c:ptCount val="6"/>
                <c:pt idx="0">
                  <c:v>1.2406119610570236E-4</c:v>
                </c:pt>
                <c:pt idx="1">
                  <c:v>9.471488178025034E-5</c:v>
                </c:pt>
                <c:pt idx="2">
                  <c:v>7.6356050069541028E-5</c:v>
                </c:pt>
                <c:pt idx="3">
                  <c:v>5.3546592489568846E-5</c:v>
                </c:pt>
                <c:pt idx="4">
                  <c:v>2.6425591098748258E-5</c:v>
                </c:pt>
                <c:pt idx="5">
                  <c:v>0</c:v>
                </c:pt>
              </c:numCache>
            </c:numRef>
          </c:xVal>
          <c:yVal>
            <c:numRef>
              <c:f>'Q3'!$G$13:$G$18</c:f>
              <c:numCache>
                <c:formatCode>General</c:formatCode>
                <c:ptCount val="6"/>
                <c:pt idx="0">
                  <c:v>7.6169672738707561</c:v>
                </c:pt>
                <c:pt idx="1">
                  <c:v>5.5198159806097626</c:v>
                </c:pt>
                <c:pt idx="2">
                  <c:v>4.151207499627346</c:v>
                </c:pt>
                <c:pt idx="3">
                  <c:v>2.7920327690099254</c:v>
                </c:pt>
                <c:pt idx="4">
                  <c:v>1.4102742117611502</c:v>
                </c:pt>
                <c:pt idx="5">
                  <c:v>0</c:v>
                </c:pt>
              </c:numCache>
            </c:numRef>
          </c:yVal>
          <c:smooth val="0"/>
          <c:extLst>
            <c:ext xmlns:c16="http://schemas.microsoft.com/office/drawing/2014/chart" uri="{C3380CC4-5D6E-409C-BE32-E72D297353CC}">
              <c16:uniqueId val="{00000002-DAA8-48B7-9E1B-8872479D47FD}"/>
            </c:ext>
          </c:extLst>
        </c:ser>
        <c:ser>
          <c:idx val="2"/>
          <c:order val="2"/>
          <c:tx>
            <c:v>Combined UL and 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intercept val="0"/>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'Q3'!$E$8:$E$18</c:f>
              <c:numCache>
                <c:formatCode>General</c:formatCode>
                <c:ptCount val="11"/>
                <c:pt idx="0">
                  <c:v>0</c:v>
                </c:pt>
                <c:pt idx="1">
                  <c:v>1.6203059805285118E-5</c:v>
                </c:pt>
                <c:pt idx="2">
                  <c:v>3.3657858136300415E-5</c:v>
                </c:pt>
                <c:pt idx="3">
                  <c:v>5.2503477051460362E-5</c:v>
                </c:pt>
                <c:pt idx="4">
                  <c:v>8.2197496522948542E-5</c:v>
                </c:pt>
                <c:pt idx="5">
                  <c:v>1.2406119610570236E-4</c:v>
                </c:pt>
                <c:pt idx="6">
                  <c:v>9.471488178025034E-5</c:v>
                </c:pt>
                <c:pt idx="7">
                  <c:v>7.6356050069541028E-5</c:v>
                </c:pt>
                <c:pt idx="8">
                  <c:v>5.3546592489568846E-5</c:v>
                </c:pt>
                <c:pt idx="9">
                  <c:v>2.6425591098748258E-5</c:v>
                </c:pt>
                <c:pt idx="10">
                  <c:v>0</c:v>
                </c:pt>
              </c:numCache>
            </c:numRef>
          </c:xVal>
          <c:yVal>
            <c:numRef>
              <c:f>'Q3'!$G$8:$G$18</c:f>
              <c:numCache>
                <c:formatCode>General</c:formatCode>
                <c:ptCount val="11"/>
                <c:pt idx="0">
                  <c:v>0</c:v>
                </c:pt>
                <c:pt idx="1">
                  <c:v>1.4048426585206979</c:v>
                </c:pt>
                <c:pt idx="2">
                  <c:v>2.7713785731350473</c:v>
                </c:pt>
                <c:pt idx="3">
                  <c:v>3.9626754279390108</c:v>
                </c:pt>
                <c:pt idx="4">
                  <c:v>5.5541919951973631</c:v>
                </c:pt>
                <c:pt idx="5">
                  <c:v>7.6169672738707561</c:v>
                </c:pt>
                <c:pt idx="6">
                  <c:v>5.5198159806097626</c:v>
                </c:pt>
                <c:pt idx="7">
                  <c:v>4.151207499627346</c:v>
                </c:pt>
                <c:pt idx="8">
                  <c:v>2.7920327690099254</c:v>
                </c:pt>
                <c:pt idx="9">
                  <c:v>1.4102742117611502</c:v>
                </c:pt>
                <c:pt idx="10">
                  <c:v>0</c:v>
                </c:pt>
              </c:numCache>
            </c:numRef>
          </c:yVal>
          <c:smooth val="0"/>
          <c:extLst>
            <c:ext xmlns:c16="http://schemas.microsoft.com/office/drawing/2014/chart" uri="{C3380CC4-5D6E-409C-BE32-E72D297353CC}">
              <c16:uniqueId val="{00000003-DAA8-48B7-9E1B-8872479D47FD}"/>
            </c:ext>
          </c:extLst>
        </c:ser>
        <c:dLbls>
          <c:showLegendKey val="0"/>
          <c:showVal val="0"/>
          <c:showCatName val="0"/>
          <c:showSerName val="0"/>
          <c:showPercent val="0"/>
          <c:showBubbleSize val="0"/>
        </c:dLbls>
        <c:axId val="999990064"/>
        <c:axId val="999986704"/>
      </c:scatterChart>
      <c:valAx>
        <c:axId val="9999900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Axial</a:t>
                </a:r>
                <a:r>
                  <a:rPr lang="en-CA" baseline="0"/>
                  <a:t> Strain</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A"/>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986704"/>
        <c:crosses val="autoZero"/>
        <c:crossBetween val="midCat"/>
      </c:valAx>
      <c:valAx>
        <c:axId val="999986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Axial Stress</a:t>
                </a:r>
              </a:p>
            </c:rich>
          </c:tx>
          <c:layout>
            <c:manualLayout>
              <c:xMode val="edge"/>
              <c:yMode val="edge"/>
              <c:x val="2.7480449931879172E-2"/>
              <c:y val="0.3929232180083921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9900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562187</xdr:colOff>
      <xdr:row>6</xdr:row>
      <xdr:rowOff>1694</xdr:rowOff>
    </xdr:from>
    <xdr:to>
      <xdr:col>15</xdr:col>
      <xdr:colOff>357927</xdr:colOff>
      <xdr:row>26</xdr:row>
      <xdr:rowOff>77894</xdr:rowOff>
    </xdr:to>
    <xdr:graphicFrame macro="">
      <xdr:nvGraphicFramePr>
        <xdr:cNvPr id="8" name="Chart 4">
          <a:extLst>
            <a:ext uri="{FF2B5EF4-FFF2-40B4-BE49-F238E27FC236}">
              <a16:creationId xmlns:a16="http://schemas.microsoft.com/office/drawing/2014/main" id="{84E6D462-14E4-4E7A-37B8-57896A0512C9}"/>
            </a:ext>
            <a:ext uri="{147F2762-F138-4A5C-976F-8EAC2B608ADB}">
              <a16:predDERef xmlns:a16="http://schemas.microsoft.com/office/drawing/2014/main" pred="{F84C0C17-50EB-9D7E-2901-F713B9B87C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757992</xdr:colOff>
      <xdr:row>23</xdr:row>
      <xdr:rowOff>86989</xdr:rowOff>
    </xdr:from>
    <xdr:to>
      <xdr:col>11</xdr:col>
      <xdr:colOff>249946</xdr:colOff>
      <xdr:row>43</xdr:row>
      <xdr:rowOff>172865</xdr:rowOff>
    </xdr:to>
    <xdr:graphicFrame macro="">
      <xdr:nvGraphicFramePr>
        <xdr:cNvPr id="2" name="Chart 3">
          <a:extLst>
            <a:ext uri="{FF2B5EF4-FFF2-40B4-BE49-F238E27FC236}">
              <a16:creationId xmlns:a16="http://schemas.microsoft.com/office/drawing/2014/main" id="{7E216FB1-E9BA-517F-70F1-EB484A59C2E1}"/>
            </a:ext>
            <a:ext uri="{147F2762-F138-4A5C-976F-8EAC2B608ADB}">
              <a16:predDERef xmlns:a16="http://schemas.microsoft.com/office/drawing/2014/main" pred="{620F944B-9892-071C-5FE3-3C96BD2711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176873</xdr:colOff>
      <xdr:row>23</xdr:row>
      <xdr:rowOff>51240</xdr:rowOff>
    </xdr:from>
    <xdr:to>
      <xdr:col>4</xdr:col>
      <xdr:colOff>726196</xdr:colOff>
      <xdr:row>43</xdr:row>
      <xdr:rowOff>144633</xdr:rowOff>
    </xdr:to>
    <xdr:graphicFrame macro="">
      <xdr:nvGraphicFramePr>
        <xdr:cNvPr id="3" name="Chart 2">
          <a:extLst>
            <a:ext uri="{FF2B5EF4-FFF2-40B4-BE49-F238E27FC236}">
              <a16:creationId xmlns:a16="http://schemas.microsoft.com/office/drawing/2014/main" id="{8E855861-E4C7-47A7-90CA-84654ECA4D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2"/>
  <sheetViews>
    <sheetView zoomScale="78" zoomScaleNormal="78" workbookViewId="0">
      <selection activeCell="D35" sqref="D35"/>
    </sheetView>
  </sheetViews>
  <sheetFormatPr defaultRowHeight="14.4" x14ac:dyDescent="0.3"/>
  <cols>
    <col min="2" max="3" width="15.21875" customWidth="1"/>
    <col min="4" max="4" width="23" customWidth="1"/>
    <col min="5" max="5" width="24.5546875" customWidth="1"/>
    <col min="6" max="6" width="19.21875" customWidth="1"/>
    <col min="7" max="7" width="26.33203125" customWidth="1"/>
    <col min="14" max="14" width="9.77734375" bestFit="1" customWidth="1"/>
  </cols>
  <sheetData>
    <row r="1" spans="1:10" x14ac:dyDescent="0.3">
      <c r="B1" s="35" t="s">
        <v>48</v>
      </c>
      <c r="C1" s="35"/>
      <c r="D1" s="35"/>
      <c r="E1" s="35"/>
      <c r="F1" s="35"/>
      <c r="G1" s="35"/>
      <c r="H1" s="35"/>
      <c r="I1" s="35"/>
      <c r="J1" s="35"/>
    </row>
    <row r="2" spans="1:10" ht="14.4" customHeight="1" x14ac:dyDescent="0.3">
      <c r="A2" s="13" t="s">
        <v>0</v>
      </c>
      <c r="B2" s="40" t="s">
        <v>1</v>
      </c>
      <c r="C2" s="23" t="s">
        <v>2</v>
      </c>
      <c r="D2" s="29" t="s">
        <v>3</v>
      </c>
      <c r="E2" s="30"/>
      <c r="F2" s="10" t="s">
        <v>46</v>
      </c>
      <c r="G2" s="10" t="s">
        <v>9</v>
      </c>
      <c r="H2" s="42" t="s">
        <v>47</v>
      </c>
      <c r="I2" s="38"/>
      <c r="J2" s="10"/>
    </row>
    <row r="3" spans="1:10" ht="14.4" customHeight="1" x14ac:dyDescent="0.3">
      <c r="B3" s="41"/>
      <c r="C3" s="38" t="s">
        <v>4</v>
      </c>
      <c r="D3" s="39"/>
      <c r="E3" s="2">
        <v>5</v>
      </c>
      <c r="F3" s="2" t="s">
        <v>10</v>
      </c>
      <c r="G3" s="2" t="s">
        <v>9</v>
      </c>
      <c r="H3" s="43" t="s">
        <v>11</v>
      </c>
      <c r="I3" s="44"/>
      <c r="J3" s="2"/>
    </row>
    <row r="4" spans="1:10" ht="14.4" customHeight="1" x14ac:dyDescent="0.3">
      <c r="B4" s="41"/>
      <c r="C4" s="36" t="s">
        <v>5</v>
      </c>
      <c r="D4" s="37"/>
      <c r="E4" s="10">
        <v>0.5</v>
      </c>
      <c r="F4" s="2" t="s">
        <v>12</v>
      </c>
      <c r="G4" s="2" t="s">
        <v>9</v>
      </c>
      <c r="H4" s="43" t="s">
        <v>43</v>
      </c>
      <c r="I4" s="44"/>
      <c r="J4" s="2"/>
    </row>
    <row r="5" spans="1:10" x14ac:dyDescent="0.3">
      <c r="C5" s="9"/>
      <c r="D5" s="9"/>
      <c r="E5" s="9"/>
      <c r="F5" s="9"/>
      <c r="G5" s="9"/>
      <c r="H5" s="9"/>
    </row>
    <row r="6" spans="1:10" ht="16.5" customHeight="1" x14ac:dyDescent="0.3"/>
    <row r="7" spans="1:10" ht="15" customHeight="1" x14ac:dyDescent="0.3">
      <c r="B7" s="3" t="s">
        <v>6</v>
      </c>
      <c r="C7" s="11" t="s">
        <v>7</v>
      </c>
      <c r="D7" s="20" t="s">
        <v>42</v>
      </c>
      <c r="E7" s="19" t="s">
        <v>44</v>
      </c>
      <c r="F7" s="21" t="s">
        <v>8</v>
      </c>
      <c r="G7" s="25" t="s">
        <v>45</v>
      </c>
    </row>
    <row r="8" spans="1:10" x14ac:dyDescent="0.3">
      <c r="B8" s="12">
        <v>1</v>
      </c>
      <c r="C8" s="11">
        <v>481</v>
      </c>
      <c r="D8" s="22">
        <f>(1/(PI())*(($E$4)/(B8*(B8+$E$4))))</f>
        <v>0.1061032953945969</v>
      </c>
      <c r="E8" s="27">
        <f>C8/(D8*$E$3)</f>
        <v>906.66363982601433</v>
      </c>
      <c r="F8" s="24">
        <f>B8</f>
        <v>1</v>
      </c>
      <c r="G8" s="26">
        <f>E8</f>
        <v>906.66363982601433</v>
      </c>
    </row>
    <row r="9" spans="1:10" x14ac:dyDescent="0.3">
      <c r="B9" s="12">
        <f>B8+0.5</f>
        <v>1.5</v>
      </c>
      <c r="C9" s="11">
        <v>237</v>
      </c>
      <c r="D9" s="22">
        <f>(1/(PI())*(($E$4)/(B9*(B9+$E$4))))</f>
        <v>5.3051647697298449E-2</v>
      </c>
      <c r="E9" s="27">
        <f>C9/(D9*$E$3)</f>
        <v>893.46895068093727</v>
      </c>
      <c r="F9" s="24">
        <f t="shared" ref="F9:F20" si="0">B9</f>
        <v>1.5</v>
      </c>
      <c r="G9" s="26">
        <f>G8+E9</f>
        <v>1800.1325905069516</v>
      </c>
    </row>
    <row r="10" spans="1:10" x14ac:dyDescent="0.3">
      <c r="B10" s="12">
        <f t="shared" ref="B10:B19" si="1">B9+0.5</f>
        <v>2</v>
      </c>
      <c r="C10" s="11">
        <v>139</v>
      </c>
      <c r="D10" s="22">
        <f t="shared" ref="D10:D20" si="2">(1/(PI())*(($E$4)/(B10*(B10+$E$4))))</f>
        <v>3.1830988618379068E-2</v>
      </c>
      <c r="E10" s="27">
        <f t="shared" ref="E10:E20" si="3">C10/(D10*$E$3)</f>
        <v>873.36275769796248</v>
      </c>
      <c r="F10" s="24">
        <f t="shared" si="0"/>
        <v>2</v>
      </c>
      <c r="G10" s="26">
        <f t="shared" ref="G10:G20" si="4">G9+E10</f>
        <v>2673.4953482049141</v>
      </c>
    </row>
    <row r="11" spans="1:10" x14ac:dyDescent="0.3">
      <c r="B11" s="12">
        <f t="shared" si="1"/>
        <v>2.5</v>
      </c>
      <c r="C11" s="11">
        <v>88</v>
      </c>
      <c r="D11" s="22">
        <f t="shared" si="2"/>
        <v>2.1220659078919381E-2</v>
      </c>
      <c r="E11" s="27">
        <f t="shared" si="3"/>
        <v>829.38046054770541</v>
      </c>
      <c r="F11" s="24">
        <f t="shared" si="0"/>
        <v>2.5</v>
      </c>
      <c r="G11" s="26">
        <f t="shared" si="4"/>
        <v>3502.8758087526194</v>
      </c>
    </row>
    <row r="12" spans="1:10" x14ac:dyDescent="0.3">
      <c r="B12" s="12">
        <f t="shared" si="1"/>
        <v>3</v>
      </c>
      <c r="C12" s="11">
        <v>59</v>
      </c>
      <c r="D12" s="22">
        <f t="shared" si="2"/>
        <v>1.5157613627799556E-2</v>
      </c>
      <c r="E12" s="27">
        <f t="shared" si="3"/>
        <v>778.48665955955084</v>
      </c>
      <c r="F12" s="24">
        <f t="shared" si="0"/>
        <v>3</v>
      </c>
      <c r="G12" s="26">
        <f t="shared" si="4"/>
        <v>4281.3624683121707</v>
      </c>
    </row>
    <row r="13" spans="1:10" x14ac:dyDescent="0.3">
      <c r="B13" s="12">
        <f t="shared" si="1"/>
        <v>3.5</v>
      </c>
      <c r="C13" s="11">
        <v>40</v>
      </c>
      <c r="D13" s="22">
        <f t="shared" si="2"/>
        <v>1.1368210220849667E-2</v>
      </c>
      <c r="E13" s="27">
        <f t="shared" si="3"/>
        <v>703.71675440411366</v>
      </c>
      <c r="F13" s="24">
        <f t="shared" si="0"/>
        <v>3.5</v>
      </c>
      <c r="G13" s="26">
        <f t="shared" si="4"/>
        <v>4985.0792227162847</v>
      </c>
    </row>
    <row r="14" spans="1:10" x14ac:dyDescent="0.3">
      <c r="B14" s="12">
        <f t="shared" si="1"/>
        <v>4</v>
      </c>
      <c r="C14" s="11">
        <v>27</v>
      </c>
      <c r="D14" s="22">
        <f t="shared" si="2"/>
        <v>8.8419412828830736E-3</v>
      </c>
      <c r="E14" s="27">
        <f t="shared" si="3"/>
        <v>610.72561185785594</v>
      </c>
      <c r="F14" s="24">
        <f t="shared" si="0"/>
        <v>4</v>
      </c>
      <c r="G14" s="26">
        <f>G13+E14</f>
        <v>5595.8048345741408</v>
      </c>
    </row>
    <row r="15" spans="1:10" x14ac:dyDescent="0.3">
      <c r="B15" s="12">
        <f t="shared" si="1"/>
        <v>4.5</v>
      </c>
      <c r="C15" s="11">
        <v>20</v>
      </c>
      <c r="D15" s="22">
        <f t="shared" si="2"/>
        <v>7.0735530263064603E-3</v>
      </c>
      <c r="E15" s="27">
        <f t="shared" si="3"/>
        <v>565.48667764616266</v>
      </c>
      <c r="F15" s="24">
        <f t="shared" si="0"/>
        <v>4.5</v>
      </c>
      <c r="G15" s="26">
        <f t="shared" si="4"/>
        <v>6161.291512220303</v>
      </c>
    </row>
    <row r="16" spans="1:10" x14ac:dyDescent="0.3">
      <c r="B16" s="12">
        <f t="shared" si="1"/>
        <v>5</v>
      </c>
      <c r="C16" s="11">
        <v>15</v>
      </c>
      <c r="D16" s="22">
        <f t="shared" si="2"/>
        <v>5.7874524760689215E-3</v>
      </c>
      <c r="E16" s="27">
        <f t="shared" si="3"/>
        <v>518.36278784231581</v>
      </c>
      <c r="F16" s="24">
        <f t="shared" si="0"/>
        <v>5</v>
      </c>
      <c r="G16" s="26">
        <f t="shared" si="4"/>
        <v>6679.6543000626189</v>
      </c>
    </row>
    <row r="17" spans="2:7" x14ac:dyDescent="0.3">
      <c r="B17" s="12">
        <f t="shared" si="1"/>
        <v>5.5</v>
      </c>
      <c r="C17" s="11">
        <v>12</v>
      </c>
      <c r="D17" s="22">
        <f t="shared" si="2"/>
        <v>4.822877063390768E-3</v>
      </c>
      <c r="E17" s="27">
        <f t="shared" si="3"/>
        <v>497.6282763286232</v>
      </c>
      <c r="F17" s="24">
        <f t="shared" si="0"/>
        <v>5.5</v>
      </c>
      <c r="G17" s="26">
        <f t="shared" si="4"/>
        <v>7177.2825763912424</v>
      </c>
    </row>
    <row r="18" spans="2:7" x14ac:dyDescent="0.3">
      <c r="B18" s="12">
        <f t="shared" si="1"/>
        <v>6</v>
      </c>
      <c r="C18" s="11">
        <v>9</v>
      </c>
      <c r="D18" s="22">
        <f t="shared" si="2"/>
        <v>4.0808959767152653E-3</v>
      </c>
      <c r="E18" s="27">
        <f t="shared" si="3"/>
        <v>441.07960856400695</v>
      </c>
      <c r="F18" s="24">
        <f t="shared" si="0"/>
        <v>6</v>
      </c>
      <c r="G18" s="26">
        <f t="shared" si="4"/>
        <v>7618.3621849552492</v>
      </c>
    </row>
    <row r="19" spans="2:7" x14ac:dyDescent="0.3">
      <c r="B19" s="12">
        <f t="shared" si="1"/>
        <v>6.5</v>
      </c>
      <c r="C19" s="11">
        <v>8</v>
      </c>
      <c r="D19" s="22">
        <f t="shared" si="2"/>
        <v>3.4979108371845135E-3</v>
      </c>
      <c r="E19" s="27">
        <f t="shared" si="3"/>
        <v>457.41589036267385</v>
      </c>
      <c r="F19" s="24">
        <f t="shared" si="0"/>
        <v>6.5</v>
      </c>
      <c r="G19" s="26">
        <f t="shared" si="4"/>
        <v>8075.7780753179231</v>
      </c>
    </row>
    <row r="20" spans="2:7" x14ac:dyDescent="0.3">
      <c r="B20" s="12">
        <f>B19+0.5</f>
        <v>7</v>
      </c>
      <c r="C20" s="11">
        <v>6</v>
      </c>
      <c r="D20" s="22">
        <f t="shared" si="2"/>
        <v>3.0315227255599117E-3</v>
      </c>
      <c r="E20" s="27">
        <f t="shared" si="3"/>
        <v>395.84067435231384</v>
      </c>
      <c r="F20" s="24">
        <f t="shared" si="0"/>
        <v>7</v>
      </c>
      <c r="G20" s="26">
        <f t="shared" si="4"/>
        <v>8471.6187496702369</v>
      </c>
    </row>
    <row r="22" spans="2:7" x14ac:dyDescent="0.3">
      <c r="B22" s="60" t="s">
        <v>53</v>
      </c>
      <c r="C22" s="60" t="s">
        <v>54</v>
      </c>
    </row>
    <row r="24" spans="2:7" x14ac:dyDescent="0.3">
      <c r="B24" s="32" t="s">
        <v>55</v>
      </c>
      <c r="C24" s="32"/>
      <c r="D24" s="32"/>
      <c r="E24" s="32"/>
      <c r="F24" s="32"/>
      <c r="G24" s="32"/>
    </row>
    <row r="25" spans="2:7" ht="16.5" customHeight="1" x14ac:dyDescent="0.3">
      <c r="B25" s="33" t="s">
        <v>56</v>
      </c>
      <c r="C25" s="33"/>
      <c r="D25" s="33"/>
      <c r="E25" s="33"/>
      <c r="F25" s="33"/>
      <c r="G25" s="33"/>
    </row>
    <row r="26" spans="2:7" x14ac:dyDescent="0.3">
      <c r="B26" s="34"/>
      <c r="C26" s="34"/>
      <c r="D26" s="34"/>
      <c r="E26" s="34"/>
      <c r="F26" s="34"/>
      <c r="G26" s="34"/>
    </row>
    <row r="27" spans="2:7" ht="14.25" customHeight="1" x14ac:dyDescent="0.3">
      <c r="B27" s="34"/>
      <c r="C27" s="34"/>
      <c r="D27" s="34"/>
      <c r="E27" s="34"/>
      <c r="F27" s="34"/>
      <c r="G27" s="34"/>
    </row>
    <row r="28" spans="2:7" x14ac:dyDescent="0.3">
      <c r="B28" s="34"/>
      <c r="C28" s="34"/>
      <c r="D28" s="34"/>
      <c r="E28" s="34"/>
      <c r="F28" s="34"/>
      <c r="G28" s="34"/>
    </row>
    <row r="29" spans="2:7" x14ac:dyDescent="0.3">
      <c r="B29" s="34"/>
      <c r="C29" s="34"/>
      <c r="D29" s="34"/>
      <c r="E29" s="34"/>
      <c r="F29" s="34"/>
      <c r="G29" s="34"/>
    </row>
    <row r="30" spans="2:7" x14ac:dyDescent="0.3">
      <c r="B30" s="34"/>
      <c r="C30" s="34"/>
      <c r="D30" s="34"/>
      <c r="E30" s="34"/>
      <c r="F30" s="34"/>
      <c r="G30" s="34"/>
    </row>
    <row r="31" spans="2:7" x14ac:dyDescent="0.3">
      <c r="B31" s="34"/>
      <c r="C31" s="34"/>
      <c r="D31" s="34"/>
      <c r="E31" s="34"/>
      <c r="F31" s="34"/>
      <c r="G31" s="34"/>
    </row>
    <row r="32" spans="2:7" x14ac:dyDescent="0.3">
      <c r="B32" s="34"/>
      <c r="C32" s="34"/>
      <c r="D32" s="34"/>
      <c r="E32" s="34"/>
      <c r="F32" s="34"/>
      <c r="G32" s="34"/>
    </row>
  </sheetData>
  <mergeCells count="9">
    <mergeCell ref="B24:G24"/>
    <mergeCell ref="B25:G32"/>
    <mergeCell ref="B1:J1"/>
    <mergeCell ref="C4:D4"/>
    <mergeCell ref="C3:D3"/>
    <mergeCell ref="B2:B4"/>
    <mergeCell ref="H2:I2"/>
    <mergeCell ref="H3:I3"/>
    <mergeCell ref="H4:I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C7249-E799-4059-8DBD-39E569008973}">
  <dimension ref="A1:H77"/>
  <sheetViews>
    <sheetView tabSelected="1" topLeftCell="A18" zoomScale="78" zoomScaleNormal="78" workbookViewId="0">
      <selection activeCell="B49" sqref="B49:G51"/>
    </sheetView>
  </sheetViews>
  <sheetFormatPr defaultRowHeight="14.4" x14ac:dyDescent="0.3"/>
  <cols>
    <col min="2" max="2" width="20.88671875" customWidth="1"/>
    <col min="3" max="3" width="18.77734375" customWidth="1"/>
    <col min="4" max="4" width="17.6640625" customWidth="1"/>
    <col min="5" max="5" width="20.77734375" customWidth="1"/>
    <col min="6" max="6" width="18.21875" customWidth="1"/>
    <col min="7" max="7" width="17.33203125" customWidth="1"/>
  </cols>
  <sheetData>
    <row r="1" spans="1:8" x14ac:dyDescent="0.3">
      <c r="A1" s="13" t="s">
        <v>13</v>
      </c>
    </row>
    <row r="2" spans="1:8" ht="16.5" customHeight="1" x14ac:dyDescent="0.3">
      <c r="B2" s="51" t="s">
        <v>51</v>
      </c>
      <c r="C2" s="31" t="s">
        <v>14</v>
      </c>
      <c r="D2" s="2">
        <v>42.2</v>
      </c>
      <c r="E2" s="3" t="s">
        <v>15</v>
      </c>
      <c r="F2" s="2">
        <f>D2/2</f>
        <v>21.1</v>
      </c>
      <c r="G2" s="3" t="s">
        <v>16</v>
      </c>
      <c r="H2" s="3">
        <f>(22/7)*(F2*F2)</f>
        <v>1399.2314285714288</v>
      </c>
    </row>
    <row r="3" spans="1:8" ht="16.5" customHeight="1" x14ac:dyDescent="0.3">
      <c r="B3" s="51"/>
      <c r="C3" s="28" t="s">
        <v>17</v>
      </c>
      <c r="D3" s="2">
        <v>143.80000000000001</v>
      </c>
      <c r="E3" s="3" t="s">
        <v>18</v>
      </c>
      <c r="F3" s="2">
        <f>(22/7)*(F2*F2)*D3</f>
        <v>201209.47942857147</v>
      </c>
      <c r="G3" s="2"/>
      <c r="H3" s="2"/>
    </row>
    <row r="4" spans="1:8" ht="16.5" customHeight="1" x14ac:dyDescent="0.3">
      <c r="B4" s="51"/>
      <c r="C4" s="28" t="s">
        <v>19</v>
      </c>
      <c r="D4" s="2">
        <v>662.63</v>
      </c>
      <c r="E4" s="3" t="s">
        <v>20</v>
      </c>
      <c r="F4" s="2">
        <f>D4/F3</f>
        <v>3.293234503075343E-3</v>
      </c>
      <c r="G4" s="2"/>
      <c r="H4" s="2"/>
    </row>
    <row r="7" spans="1:8" x14ac:dyDescent="0.3">
      <c r="B7" s="3" t="s">
        <v>21</v>
      </c>
      <c r="C7" s="3" t="s">
        <v>22</v>
      </c>
      <c r="D7" s="2" t="s">
        <v>23</v>
      </c>
      <c r="E7" s="7" t="s">
        <v>24</v>
      </c>
      <c r="F7" s="7" t="s">
        <v>25</v>
      </c>
      <c r="G7" s="7" t="s">
        <v>49</v>
      </c>
    </row>
    <row r="8" spans="1:8" x14ac:dyDescent="0.3">
      <c r="B8" s="4">
        <v>0</v>
      </c>
      <c r="C8" s="4">
        <v>0</v>
      </c>
      <c r="D8" s="5">
        <v>0</v>
      </c>
      <c r="E8" s="1">
        <f t="shared" ref="E8:E18" si="0">B8/$D$3</f>
        <v>0</v>
      </c>
      <c r="F8" s="8">
        <f t="shared" ref="F8:F18" si="1">C8/$D$3</f>
        <v>0</v>
      </c>
      <c r="G8" s="1">
        <f t="shared" ref="G8:G18" si="2">D8/$H$2</f>
        <v>0</v>
      </c>
    </row>
    <row r="9" spans="1:8" x14ac:dyDescent="0.3">
      <c r="B9" s="2">
        <v>2.33E-3</v>
      </c>
      <c r="C9" s="2">
        <v>-1.1E-4</v>
      </c>
      <c r="D9" s="6">
        <v>1965.7</v>
      </c>
      <c r="E9" s="1">
        <f t="shared" si="0"/>
        <v>1.6203059805285118E-5</v>
      </c>
      <c r="F9" s="8">
        <f t="shared" si="1"/>
        <v>-7.6495132127955486E-7</v>
      </c>
      <c r="G9" s="1">
        <f t="shared" si="2"/>
        <v>1.4048426585206979</v>
      </c>
    </row>
    <row r="10" spans="1:8" x14ac:dyDescent="0.3">
      <c r="B10" s="2">
        <v>4.8399999999999997E-3</v>
      </c>
      <c r="C10" s="2">
        <v>-2.3000000000000001E-4</v>
      </c>
      <c r="D10" s="6">
        <v>3877.8</v>
      </c>
      <c r="E10" s="1">
        <f t="shared" si="0"/>
        <v>3.3657858136300415E-5</v>
      </c>
      <c r="F10" s="8">
        <f t="shared" si="1"/>
        <v>-1.5994436717663421E-6</v>
      </c>
      <c r="G10" s="1">
        <f t="shared" si="2"/>
        <v>2.7713785731350473</v>
      </c>
    </row>
    <row r="11" spans="1:8" x14ac:dyDescent="0.3">
      <c r="B11" s="2">
        <v>7.5500000000000003E-3</v>
      </c>
      <c r="C11" s="2">
        <v>-3.5E-4</v>
      </c>
      <c r="D11" s="6">
        <v>5544.7</v>
      </c>
      <c r="E11" s="1">
        <f t="shared" si="0"/>
        <v>5.2503477051460362E-5</v>
      </c>
      <c r="F11" s="8">
        <f t="shared" si="1"/>
        <v>-2.4339360222531291E-6</v>
      </c>
      <c r="G11" s="1">
        <f t="shared" si="2"/>
        <v>3.9626754279390108</v>
      </c>
    </row>
    <row r="12" spans="1:8" x14ac:dyDescent="0.3">
      <c r="B12" s="2">
        <v>1.1820000000000001E-2</v>
      </c>
      <c r="C12" s="2">
        <v>-5.1000000000000004E-4</v>
      </c>
      <c r="D12" s="6">
        <v>7771.6</v>
      </c>
      <c r="E12" s="1">
        <f t="shared" si="0"/>
        <v>8.2197496522948542E-5</v>
      </c>
      <c r="F12" s="8">
        <f t="shared" si="1"/>
        <v>-3.5465924895688455E-6</v>
      </c>
      <c r="G12" s="1">
        <f t="shared" si="2"/>
        <v>5.5541919951973631</v>
      </c>
    </row>
    <row r="13" spans="1:8" x14ac:dyDescent="0.3">
      <c r="B13" s="2">
        <v>1.7840000000000002E-2</v>
      </c>
      <c r="C13" s="2">
        <v>-7.2999999999999996E-4</v>
      </c>
      <c r="D13" s="6">
        <v>10657.9</v>
      </c>
      <c r="E13" s="1">
        <f t="shared" si="0"/>
        <v>1.2406119610570236E-4</v>
      </c>
      <c r="F13" s="8">
        <f t="shared" si="1"/>
        <v>-5.0764951321279546E-6</v>
      </c>
      <c r="G13" s="1">
        <f t="shared" si="2"/>
        <v>7.6169672738707561</v>
      </c>
    </row>
    <row r="14" spans="1:8" x14ac:dyDescent="0.3">
      <c r="B14" s="2">
        <v>1.362E-2</v>
      </c>
      <c r="C14" s="2">
        <v>-5.5000000000000003E-4</v>
      </c>
      <c r="D14" s="6">
        <v>7723.5</v>
      </c>
      <c r="E14" s="1">
        <f t="shared" si="0"/>
        <v>9.471488178025034E-5</v>
      </c>
      <c r="F14" s="8">
        <f t="shared" si="1"/>
        <v>-3.8247566063977749E-6</v>
      </c>
      <c r="G14" s="1">
        <f t="shared" si="2"/>
        <v>5.5198159806097626</v>
      </c>
    </row>
    <row r="15" spans="1:8" x14ac:dyDescent="0.3">
      <c r="B15" s="2">
        <v>1.098E-2</v>
      </c>
      <c r="C15" s="2">
        <v>-4.2999999999999999E-4</v>
      </c>
      <c r="D15" s="6">
        <v>5808.5</v>
      </c>
      <c r="E15" s="1">
        <f t="shared" si="0"/>
        <v>7.6356050069541028E-5</v>
      </c>
      <c r="F15" s="8">
        <f t="shared" si="1"/>
        <v>-2.9902642559109873E-6</v>
      </c>
      <c r="G15" s="1">
        <f t="shared" si="2"/>
        <v>4.151207499627346</v>
      </c>
    </row>
    <row r="16" spans="1:8" x14ac:dyDescent="0.3">
      <c r="B16" s="4">
        <v>7.7000000000000002E-3</v>
      </c>
      <c r="C16" s="2">
        <v>-3.1E-4</v>
      </c>
      <c r="D16" s="6">
        <v>3906.7</v>
      </c>
      <c r="E16" s="1">
        <f t="shared" si="0"/>
        <v>5.3546592489568846E-5</v>
      </c>
      <c r="F16" s="8">
        <f t="shared" si="1"/>
        <v>-2.1557719054242003E-6</v>
      </c>
      <c r="G16" s="1">
        <f t="shared" si="2"/>
        <v>2.7920327690099254</v>
      </c>
    </row>
    <row r="17" spans="2:7" x14ac:dyDescent="0.3">
      <c r="B17" s="4">
        <v>3.8E-3</v>
      </c>
      <c r="C17" s="2">
        <v>-1.4999999999999999E-4</v>
      </c>
      <c r="D17" s="6">
        <v>1973.3</v>
      </c>
      <c r="E17" s="1">
        <f t="shared" si="0"/>
        <v>2.6425591098748258E-5</v>
      </c>
      <c r="F17" s="8">
        <f t="shared" si="1"/>
        <v>-1.0431154381084839E-6</v>
      </c>
      <c r="G17" s="1">
        <f t="shared" si="2"/>
        <v>1.4102742117611502</v>
      </c>
    </row>
    <row r="18" spans="2:7" x14ac:dyDescent="0.3">
      <c r="B18" s="4">
        <v>0</v>
      </c>
      <c r="C18" s="4">
        <v>0</v>
      </c>
      <c r="D18" s="5">
        <v>0</v>
      </c>
      <c r="E18" s="1">
        <f t="shared" si="0"/>
        <v>0</v>
      </c>
      <c r="F18" s="8">
        <f t="shared" si="1"/>
        <v>0</v>
      </c>
      <c r="G18" s="1">
        <f t="shared" si="2"/>
        <v>0</v>
      </c>
    </row>
    <row r="20" spans="2:7" x14ac:dyDescent="0.3">
      <c r="B20" s="52" t="s">
        <v>52</v>
      </c>
      <c r="C20" s="53"/>
      <c r="D20" s="53"/>
      <c r="E20" s="53"/>
      <c r="F20" s="53"/>
      <c r="G20" s="54"/>
    </row>
    <row r="21" spans="2:7" ht="14.4" customHeight="1" x14ac:dyDescent="0.3">
      <c r="B21" s="45" t="s">
        <v>50</v>
      </c>
      <c r="C21" s="46"/>
      <c r="D21" s="46"/>
      <c r="E21" s="46"/>
      <c r="F21" s="46"/>
      <c r="G21" s="47"/>
    </row>
    <row r="22" spans="2:7" x14ac:dyDescent="0.3">
      <c r="B22" s="45"/>
      <c r="C22" s="46"/>
      <c r="D22" s="46"/>
      <c r="E22" s="46"/>
      <c r="F22" s="46"/>
      <c r="G22" s="47"/>
    </row>
    <row r="23" spans="2:7" x14ac:dyDescent="0.3">
      <c r="B23" s="48"/>
      <c r="C23" s="49"/>
      <c r="D23" s="49"/>
      <c r="E23" s="49"/>
      <c r="F23" s="49"/>
      <c r="G23" s="50"/>
    </row>
    <row r="46" spans="1:7" x14ac:dyDescent="0.3">
      <c r="A46" s="13" t="s">
        <v>26</v>
      </c>
      <c r="B46" s="14" t="s">
        <v>27</v>
      </c>
      <c r="C46" s="13">
        <v>61616</v>
      </c>
      <c r="F46" s="14" t="s">
        <v>27</v>
      </c>
      <c r="G46" s="13">
        <v>-4.1399999999999999E-2</v>
      </c>
    </row>
    <row r="47" spans="1:7" x14ac:dyDescent="0.3">
      <c r="B47" s="14" t="s">
        <v>28</v>
      </c>
      <c r="C47" s="13">
        <f>C46</f>
        <v>61616</v>
      </c>
      <c r="F47" s="14" t="s">
        <v>29</v>
      </c>
      <c r="G47" s="13">
        <f>ABS(G46)</f>
        <v>4.1399999999999999E-2</v>
      </c>
    </row>
    <row r="49" spans="1:7" x14ac:dyDescent="0.3">
      <c r="B49" s="58" t="s">
        <v>57</v>
      </c>
      <c r="C49" s="58"/>
      <c r="D49" s="58"/>
      <c r="E49" s="58"/>
      <c r="F49" s="58"/>
      <c r="G49" s="58"/>
    </row>
    <row r="50" spans="1:7" x14ac:dyDescent="0.3">
      <c r="B50" s="58"/>
      <c r="C50" s="58"/>
      <c r="D50" s="58"/>
      <c r="E50" s="58"/>
      <c r="F50" s="58"/>
      <c r="G50" s="58"/>
    </row>
    <row r="51" spans="1:7" x14ac:dyDescent="0.3">
      <c r="B51" s="58"/>
      <c r="C51" s="58"/>
      <c r="D51" s="58"/>
      <c r="E51" s="58"/>
      <c r="F51" s="58"/>
      <c r="G51" s="58"/>
    </row>
    <row r="52" spans="1:7" x14ac:dyDescent="0.3">
      <c r="D52" s="15"/>
      <c r="E52" s="15"/>
      <c r="F52" s="15"/>
    </row>
    <row r="55" spans="1:7" x14ac:dyDescent="0.3">
      <c r="A55" s="1" t="s">
        <v>0</v>
      </c>
      <c r="B55" s="18" t="s">
        <v>30</v>
      </c>
      <c r="C55" s="57">
        <f xml:space="preserve"> (C47)/3*(1-(2*G47))</f>
        <v>18838.06506666667</v>
      </c>
    </row>
    <row r="56" spans="1:7" x14ac:dyDescent="0.3">
      <c r="B56" s="17" t="s">
        <v>31</v>
      </c>
      <c r="C56" s="39"/>
    </row>
    <row r="57" spans="1:7" x14ac:dyDescent="0.3">
      <c r="B57" s="17"/>
      <c r="C57" s="2"/>
    </row>
    <row r="58" spans="1:7" x14ac:dyDescent="0.3">
      <c r="B58" s="3" t="s">
        <v>32</v>
      </c>
      <c r="C58" s="55">
        <f>(C55-((2/3)*C61))</f>
        <v>-884.10380856538541</v>
      </c>
    </row>
    <row r="59" spans="1:7" x14ac:dyDescent="0.3">
      <c r="B59" s="17" t="s">
        <v>33</v>
      </c>
      <c r="C59" s="56"/>
    </row>
    <row r="60" spans="1:7" x14ac:dyDescent="0.3">
      <c r="B60" s="1"/>
      <c r="C60" s="2"/>
    </row>
    <row r="61" spans="1:7" x14ac:dyDescent="0.3">
      <c r="B61" s="3" t="s">
        <v>34</v>
      </c>
      <c r="C61" s="57">
        <f>(C47)/(2*(1+G47))</f>
        <v>29583.253312848086</v>
      </c>
    </row>
    <row r="62" spans="1:7" x14ac:dyDescent="0.3">
      <c r="B62" s="17" t="s">
        <v>35</v>
      </c>
      <c r="C62" s="39"/>
    </row>
    <row r="63" spans="1:7" x14ac:dyDescent="0.3">
      <c r="B63" s="16"/>
    </row>
    <row r="66" spans="1:3" x14ac:dyDescent="0.3">
      <c r="A66" s="1" t="s">
        <v>36</v>
      </c>
      <c r="B66" s="3" t="s">
        <v>37</v>
      </c>
      <c r="C66" s="59">
        <f>(SQRT((C55+((4/3)*C61))/F4))*100</f>
        <v>420685.35708716424</v>
      </c>
    </row>
    <row r="67" spans="1:3" x14ac:dyDescent="0.3">
      <c r="B67" s="17" t="s">
        <v>38</v>
      </c>
      <c r="C67" s="37"/>
    </row>
    <row r="68" spans="1:3" ht="14.4" customHeight="1" x14ac:dyDescent="0.3">
      <c r="B68" s="17"/>
      <c r="C68" s="1"/>
    </row>
    <row r="69" spans="1:3" ht="14.4" customHeight="1" x14ac:dyDescent="0.3">
      <c r="B69" s="3" t="s">
        <v>39</v>
      </c>
      <c r="C69" s="59">
        <f>(SQRT(C61/F4))*100</f>
        <v>299717.17999217147</v>
      </c>
    </row>
    <row r="70" spans="1:3" ht="14.4" customHeight="1" x14ac:dyDescent="0.3">
      <c r="B70" s="17" t="s">
        <v>40</v>
      </c>
      <c r="C70" s="37"/>
    </row>
    <row r="71" spans="1:3" ht="14.4" customHeight="1" x14ac:dyDescent="0.3">
      <c r="B71" s="16"/>
    </row>
    <row r="72" spans="1:3" ht="14.4" customHeight="1" x14ac:dyDescent="0.3"/>
    <row r="73" spans="1:3" ht="14.4" customHeight="1" x14ac:dyDescent="0.3">
      <c r="A73" s="1" t="s">
        <v>41</v>
      </c>
    </row>
    <row r="74" spans="1:3" ht="14.4" customHeight="1" x14ac:dyDescent="0.3"/>
    <row r="75" spans="1:3" ht="14.4" customHeight="1" x14ac:dyDescent="0.3"/>
    <row r="76" spans="1:3" ht="14.4" customHeight="1" x14ac:dyDescent="0.3"/>
    <row r="77" spans="1:3" ht="14.4" customHeight="1" x14ac:dyDescent="0.3"/>
  </sheetData>
  <mergeCells count="9">
    <mergeCell ref="C66:C67"/>
    <mergeCell ref="C69:C70"/>
    <mergeCell ref="C55:C56"/>
    <mergeCell ref="B21:G23"/>
    <mergeCell ref="B2:B4"/>
    <mergeCell ref="B20:G20"/>
    <mergeCell ref="C58:C59"/>
    <mergeCell ref="C61:C62"/>
    <mergeCell ref="B49:G51"/>
  </mergeCells>
  <conditionalFormatting sqref="B8:B13">
    <cfRule type="colorScale" priority="4">
      <colorScale>
        <cfvo type="min"/>
        <cfvo type="percentile" val="50"/>
        <cfvo type="max"/>
        <color rgb="FF63BE7B"/>
        <color rgb="FFFFEB84"/>
        <color rgb="FFF8696B"/>
      </colorScale>
    </cfRule>
  </conditionalFormatting>
  <conditionalFormatting sqref="B14:B18">
    <cfRule type="colorScale" priority="3">
      <colorScale>
        <cfvo type="min"/>
        <cfvo type="percentile" val="50"/>
        <cfvo type="max"/>
        <color rgb="FF63BE7B"/>
        <color rgb="FFFFEB84"/>
        <color rgb="FFF8696B"/>
      </colorScale>
    </cfRule>
  </conditionalFormatting>
  <conditionalFormatting sqref="C8:C13">
    <cfRule type="colorScale" priority="2">
      <colorScale>
        <cfvo type="min"/>
        <cfvo type="percentile" val="50"/>
        <cfvo type="max"/>
        <color rgb="FFF8696B"/>
        <color rgb="FFFFEB84"/>
        <color rgb="FF63BE7B"/>
      </colorScale>
    </cfRule>
  </conditionalFormatting>
  <conditionalFormatting sqref="C14:C18">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Q2(c)</vt:lpstr>
      <vt:lpstr>Q3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JOSHUA OYEDEMI</cp:lastModifiedBy>
  <cp:revision/>
  <dcterms:created xsi:type="dcterms:W3CDTF">2025-04-07T19:32:56Z</dcterms:created>
  <dcterms:modified xsi:type="dcterms:W3CDTF">2025-04-12T01:57:38Z</dcterms:modified>
  <cp:category/>
  <cp:contentStatus/>
</cp:coreProperties>
</file>