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Dashboard" sheetId="2" r:id="rId5"/>
    <sheet state="visible" name="Calculations" sheetId="3" r:id="rId6"/>
  </sheets>
  <definedNames>
    <definedName hidden="1" localSheetId="0" name="_xlnm._FilterDatabase">bike_buyers!$A$1:$M$1001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<sst xmlns="http://schemas.openxmlformats.org/spreadsheetml/2006/main" count="8057" uniqueCount="72">
  <si>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</si>
  <si>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</si>
  <si>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</si>
  <si>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</si>
  <si>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</si>
  <si>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</si>
  <si>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</si>
  <si>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</si>
  <si>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</si>
  <si>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</si>
  <si>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</si>
  <si>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</si>
  <si>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</si>
  <si>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</si>
  <si>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</si>
  <si>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</si>
  <si>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</si>
  <si>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</si>
  <si>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</si>
  <si>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</si>
  <si>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</si>
  <si>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</si>
  <si>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</si>
  <si>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</si>
  <si>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</si>
  <si>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</si>
  <si>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</si>
  <si>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</si>
  <si>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</si>
  <si>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</si>
  <si>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</si>
  <si>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</si>
  <si>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</si>
  <si>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</si>
  <si>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</si>
  <si>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</si>
  <si>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</si>
  <si>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Buyers Dashboard</t>
  </si>
  <si>
    <t>Bike Purchase W.r.t Marital status</t>
  </si>
  <si>
    <t>Bike Purchase w.r.t Age</t>
  </si>
  <si>
    <t>Region Wise buyers</t>
  </si>
  <si>
    <t>Bike Purchase W.r.t Gender</t>
  </si>
  <si>
    <t>Relation Between Income and age</t>
  </si>
  <si>
    <t xml:space="preserve">Young age </t>
  </si>
  <si>
    <t xml:space="preserve">Middle Age </t>
  </si>
  <si>
    <t>Old Age</t>
  </si>
  <si>
    <t xml:space="preserve">Income </t>
  </si>
  <si>
    <t>Purchased Bikes</t>
  </si>
  <si>
    <t>0-10000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</si>
  <si>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</si>
  <si>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</si>
  <si>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</si>
  <si>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</si>
  <si>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</si>
  <si>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</si>
  <si>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</si>
  <si>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</si>
  <si>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</si>
  <si>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100000-110000</t>
  </si>
  <si>
    <t>110000-120000</t>
  </si>
  <si>
    <t>120000-130000</t>
  </si>
  <si>
    <t>130000-140000</t>
  </si>
  <si>
    <t>140000-150000</t>
  </si>
  <si>
    <t>Min</t>
  </si>
  <si>
    <t>Quartile 1</t>
  </si>
  <si>
    <t>Quartile 3</t>
  </si>
  <si>
    <t>High</t>
  </si>
  <si>
    <t>150000-160000</t>
  </si>
  <si>
    <t>Income outliers</t>
  </si>
  <si>
    <t>160000-170000</t>
  </si>
  <si>
    <t>Bike Purchase W.r.t Gender &amp; Marital Status</t>
  </si>
  <si>
    <t>COUNTA of Purchased Bike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</si>
</sst>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Verdana"/>
      <scheme val="minor"/>
    </font>
    <font>
      <color theme="1"/>
      <name val="Verdana"/>
      <scheme val="minor"/>
    </font>
    <font>
      <b/>
      <i/>
      <sz val="24.0"/>
      <color rgb="FF1C4587"/>
      <name val="Verdana"/>
      <scheme val="minor"/>
    </font>
    <font>
      <color theme="1"/>
      <name val="Verdana"/>
    </font>
    <font>
      <i/>
      <color rgb="FF000000"/>
      <name val="Verdana"/>
    </font>
    <font>
      <b/>
      <i/>
      <color theme="1"/>
      <name val="Arial"/>
    </font>
    <font>
      <b/>
      <i/>
      <color rgb="FFFFFFFF"/>
      <name val="Arial"/>
    </font>
    <font>
      <color theme="1"/>
      <name val="Arial"/>
    </font>
    <font>
      <i/>
      <color rgb="FF000000"/>
      <name val="Verdana"/>
      <scheme val="minor"/>
    </font>
    <font>
      <i/>
      <color rgb="FFF3F3F3"/>
      <name val="Verdana"/>
      <scheme val="minor"/>
    </font>
    <font>
      <color rgb="FFFFFFFF"/>
      <name val="Verdana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vertical="bottom"/>
    </xf>
    <xf borderId="0" fillId="3" fontId="4" numFmtId="0" xfId="0" applyAlignment="1" applyFill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vertical="top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0" fontId="1" numFmtId="0" xfId="0" applyBorder="1" applyFont="1"/>
    <xf borderId="1" fillId="4" fontId="5" numFmtId="0" xfId="0" applyAlignment="1" applyBorder="1" applyFont="1">
      <alignment readingOrder="0" vertical="bottom"/>
    </xf>
    <xf borderId="1" fillId="4" fontId="5" numFmtId="0" xfId="0" applyAlignment="1" applyBorder="1" applyFont="1">
      <alignment vertical="bottom"/>
    </xf>
    <xf borderId="1" fillId="5" fontId="6" numFmtId="0" xfId="0" applyAlignment="1" applyBorder="1" applyFont="1">
      <alignment readingOrder="0" vertical="bottom"/>
    </xf>
    <xf borderId="1" fillId="6" fontId="7" numFmtId="0" xfId="0" applyAlignment="1" applyBorder="1" applyFont="1">
      <alignment horizontal="right" vertical="bottom"/>
    </xf>
    <xf borderId="1" fillId="3" fontId="7" numFmtId="0" xfId="0" applyAlignment="1" applyBorder="1" applyFont="1">
      <alignment horizontal="right" readingOrder="0" vertical="bottom"/>
    </xf>
    <xf borderId="1" fillId="6" fontId="7" numFmtId="0" xfId="0" applyAlignment="1" applyBorder="1" applyFont="1">
      <alignment horizontal="right" readingOrder="0" vertical="bottom"/>
    </xf>
    <xf borderId="2" fillId="4" fontId="8" numFmtId="0" xfId="0" applyAlignment="1" applyBorder="1" applyFont="1">
      <alignment readingOrder="0"/>
    </xf>
    <xf borderId="2" fillId="5" fontId="9" numFmtId="0" xfId="0" applyAlignment="1" applyBorder="1" applyFont="1">
      <alignment readingOrder="0"/>
    </xf>
    <xf borderId="2" fillId="6" fontId="1" numFmtId="0" xfId="0" applyAlignment="1" applyBorder="1" applyFont="1">
      <alignment readingOrder="0"/>
    </xf>
    <xf borderId="2" fillId="0" fontId="1" numFmtId="0" xfId="0" applyBorder="1" applyFont="1"/>
    <xf borderId="0" fillId="3" fontId="7" numFmtId="0" xfId="0" applyAlignment="1" applyFont="1">
      <alignment horizontal="right" vertical="bottom"/>
    </xf>
    <xf borderId="3" fillId="3" fontId="7" numFmtId="0" xfId="0" applyAlignment="1" applyBorder="1" applyFont="1">
      <alignment horizontal="right" vertical="bottom"/>
    </xf>
    <xf borderId="1" fillId="4" fontId="1" numFmtId="0" xfId="0" applyAlignment="1" applyBorder="1" applyFont="1">
      <alignment readingOrder="0"/>
    </xf>
    <xf borderId="1" fillId="5" fontId="10" numFmtId="0" xfId="0" applyAlignment="1" applyBorder="1" applyFont="1">
      <alignment readingOrder="0"/>
    </xf>
    <xf borderId="0" fillId="3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0B5394"/>
                </a:solidFill>
                <a:latin typeface="serif"/>
              </a:defRPr>
            </a:pPr>
            <a:r>
              <a:rPr b="1" i="1" sz="2400">
                <a:solidFill>
                  <a:srgbClr val="0B5394"/>
                </a:solidFill>
                <a:latin typeface="serif"/>
              </a:rPr>
              <a:t>Bike Purchase w.r.t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Calculations!$B$1:$B$2</c:f>
            </c:strRef>
          </c:tx>
          <c:spPr>
            <a:solidFill>
              <a:srgbClr val="9FC5E8"/>
            </a:solidFill>
            <a:ln cmpd="sng">
              <a:solidFill>
                <a:srgbClr val="CFE2F3">
                  <a:alpha val="100000"/>
                </a:srgbClr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3C78D8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Calculations!$A$3:$A$4</c:f>
            </c:strRef>
          </c:cat>
          <c:val>
            <c:numRef>
              <c:f>Calculations!$B$3:$B$4</c:f>
              <c:numCache/>
            </c:numRef>
          </c:val>
        </c:ser>
        <c:ser>
          <c:idx val="1"/>
          <c:order val="1"/>
          <c:tx>
            <c:strRef>
              <c:f>Calculations!$C$1:$C$2</c:f>
            </c:strRef>
          </c:tx>
          <c:spPr>
            <a:solidFill>
              <a:srgbClr val="3D85C6"/>
            </a:solidFill>
            <a:ln cmpd="sng">
              <a:solidFill>
                <a:srgbClr val="38761D">
                  <a:alpha val="10000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A4C2F4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A4C2F4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3F3F3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Calculations!$A$3:$A$4</c:f>
            </c:strRef>
          </c:cat>
          <c:val>
            <c:numRef>
              <c:f>Calculations!$C$3:$C$4</c:f>
              <c:numCache/>
            </c:numRef>
          </c:val>
        </c:ser>
        <c:axId val="1941469063"/>
        <c:axId val="941363082"/>
      </c:bar3DChart>
      <c:catAx>
        <c:axId val="19414690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1155CC"/>
                    </a:solidFill>
                    <a:latin typeface="serif"/>
                  </a:defRPr>
                </a:pPr>
                <a:r>
                  <a:rPr b="1" sz="1600">
                    <a:solidFill>
                      <a:srgbClr val="1155CC"/>
                    </a:solidFill>
                    <a:latin typeface="serif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500">
                <a:solidFill>
                  <a:srgbClr val="0B5394"/>
                </a:solidFill>
                <a:latin typeface="serif"/>
              </a:defRPr>
            </a:pPr>
          </a:p>
        </c:txPr>
        <c:crossAx val="941363082"/>
      </c:catAx>
      <c:valAx>
        <c:axId val="941363082"/>
        <c:scaling>
          <c:orientation val="minMax"/>
          <c:max val="3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3D85C6"/>
                </a:solidFill>
                <a:latin typeface="serif"/>
              </a:defRPr>
            </a:pPr>
          </a:p>
        </c:txPr>
        <c:crossAx val="1941469063"/>
        <c:crosses val="max"/>
      </c:valAx>
    </c:plotArea>
    <c:legend>
      <c:legendPos val="r"/>
      <c:overlay val="0"/>
      <c:txPr>
        <a:bodyPr/>
        <a:lstStyle/>
        <a:p>
          <a:pPr lvl="0">
            <a:defRPr b="1" sz="2000">
              <a:solidFill>
                <a:srgbClr val="45818E"/>
              </a:solidFill>
              <a:latin typeface="serif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200">
                <a:solidFill>
                  <a:srgbClr val="0B5394"/>
                </a:solidFill>
                <a:latin typeface="serif"/>
              </a:defRPr>
            </a:pPr>
            <a:r>
              <a:rPr b="1" i="1" sz="2200">
                <a:solidFill>
                  <a:srgbClr val="0B5394"/>
                </a:solidFill>
                <a:latin typeface="serif"/>
              </a:rPr>
              <a:t>Income Status Of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Calculations!$B$11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dPt>
            <c:idx val="8"/>
            <c:spPr>
              <a:solidFill>
                <a:srgbClr val="9FC5E8"/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Calculations!$A$12:$A$28</c:f>
            </c:strRef>
          </c:cat>
          <c:val>
            <c:numRef>
              <c:f>Calculations!$B$12:$B$28</c:f>
              <c:numCache/>
            </c:numRef>
          </c:val>
        </c:ser>
        <c:axId val="1616021296"/>
        <c:axId val="2090911198"/>
      </c:bar3DChart>
      <c:catAx>
        <c:axId val="161602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1155CC"/>
                    </a:solidFill>
                    <a:latin typeface="+mn-lt"/>
                  </a:defRPr>
                </a:pPr>
                <a:r>
                  <a:rPr b="0" sz="1600">
                    <a:solidFill>
                      <a:srgbClr val="1155CC"/>
                    </a:solidFill>
                    <a:latin typeface="+mn-lt"/>
                  </a:rPr>
                  <a:t>Income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45818E"/>
                </a:solidFill>
                <a:latin typeface="Arial Narrow"/>
              </a:defRPr>
            </a:pPr>
          </a:p>
        </c:txPr>
        <c:crossAx val="2090911198"/>
      </c:catAx>
      <c:valAx>
        <c:axId val="2090911198"/>
        <c:scaling>
          <c:orientation val="minMax"/>
          <c:max val="1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155CC"/>
                    </a:solidFill>
                    <a:latin typeface="+mn-lt"/>
                  </a:defRPr>
                </a:pPr>
                <a:r>
                  <a:rPr b="0" sz="1400">
                    <a:solidFill>
                      <a:srgbClr val="1155CC"/>
                    </a:solidFill>
                    <a:latin typeface="+mn-lt"/>
                  </a:rPr>
                  <a:t>Purchased Bikes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5818E"/>
                </a:solidFill>
                <a:latin typeface="+mn-lt"/>
              </a:defRPr>
            </a:pPr>
          </a:p>
        </c:txPr>
        <c:crossAx val="1616021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0B5394"/>
                </a:solidFill>
                <a:latin typeface="+mn-lt"/>
              </a:defRPr>
            </a:pPr>
            <a:r>
              <a:rPr b="1" i="1" sz="2400">
                <a:solidFill>
                  <a:srgbClr val="0B5394"/>
                </a:solidFill>
                <a:latin typeface="+mn-lt"/>
              </a:rPr>
              <a:t>Bike Purchase w.r.t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Calculations!$F$1</c:f>
            </c:strRef>
          </c:tx>
          <c:spPr>
            <a:solidFill>
              <a:srgbClr val="6FA8DC"/>
            </a:solidFill>
            <a:ln cmpd="sng">
              <a:solidFill>
                <a:srgbClr val="6FA8DC">
                  <a:alpha val="100000"/>
                </a:srgbClr>
              </a:solidFill>
              <a:prstDash val="solid"/>
            </a:ln>
          </c:spPr>
          <c:cat>
            <c:strRef>
              <c:f>Calculations!$E$2:$E$50</c:f>
            </c:strRef>
          </c:cat>
          <c:val>
            <c:numRef>
              <c:f>Calculations!$F$2:$F$50</c:f>
              <c:numCache/>
            </c:numRef>
          </c:val>
        </c:ser>
        <c:axId val="588642278"/>
        <c:axId val="384561925"/>
      </c:bar3DChart>
      <c:catAx>
        <c:axId val="588642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1155CC"/>
                    </a:solidFill>
                    <a:latin typeface="+mn-lt"/>
                  </a:defRPr>
                </a:pPr>
                <a:r>
                  <a:rPr b="0" sz="1800">
                    <a:solidFill>
                      <a:srgbClr val="1155CC"/>
                    </a:solidFill>
                    <a:latin typeface="+mn-lt"/>
                  </a:rPr>
                  <a:t>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rgbClr val="134F5C"/>
                </a:solidFill>
                <a:latin typeface="+mn-lt"/>
              </a:defRPr>
            </a:pPr>
          </a:p>
        </c:txPr>
        <c:crossAx val="384561925"/>
      </c:catAx>
      <c:valAx>
        <c:axId val="384561925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1155CC"/>
                    </a:solidFill>
                    <a:latin typeface="+mn-lt"/>
                  </a:defRPr>
                </a:pPr>
                <a:r>
                  <a:rPr b="0" sz="1800">
                    <a:solidFill>
                      <a:srgbClr val="1155CC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134F5C"/>
                </a:solidFill>
                <a:latin typeface="+mn-lt"/>
              </a:defRPr>
            </a:pPr>
          </a:p>
        </c:txPr>
        <c:crossAx val="588642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0B5394"/>
                </a:solidFill>
                <a:latin typeface="serif"/>
              </a:defRPr>
            </a:pPr>
            <a:r>
              <a:rPr b="1" i="1" sz="2400">
                <a:solidFill>
                  <a:srgbClr val="0B5394"/>
                </a:solidFill>
                <a:latin typeface="serif"/>
              </a:rPr>
              <a:t>Region Wise Buyers</a:t>
            </a:r>
          </a:p>
        </c:rich>
      </c:tx>
      <c:layout>
        <c:manualLayout>
          <c:xMode val="edge"/>
          <c:yMode val="edge"/>
          <c:x val="0.07591666666666666"/>
          <c:y val="0.04191374663072776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Calculations!$I$1:$I$2</c:f>
            </c:strRef>
          </c:tx>
          <c:dPt>
            <c:idx val="0"/>
            <c:explosion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explosion val="0"/>
            <c:spPr>
              <a:solidFill>
                <a:srgbClr val="EA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Calculations!$H$3:$H$5</c:f>
            </c:strRef>
          </c:cat>
          <c:val>
            <c:numRef>
              <c:f>Calculations!$I$3:$I$5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3D85C6"/>
              </a:solidFill>
              <a:latin typeface="serif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0B5394"/>
                </a:solidFill>
                <a:latin typeface="serif"/>
              </a:defRPr>
            </a:pPr>
            <a:r>
              <a:rPr b="1" i="1" sz="2400">
                <a:solidFill>
                  <a:srgbClr val="0B5394"/>
                </a:solidFill>
                <a:latin typeface="serif"/>
              </a:rPr>
              <a:t>Income Outliers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Calculations!$H$27</c:f>
            </c:strRef>
          </c:cat>
          <c:val>
            <c:numRef>
              <c:f>Calculations!$J$27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Calculations!$H$27</c:f>
            </c:strRef>
          </c:cat>
          <c:val>
            <c:numRef>
              <c:f>Calculations!$L$27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Calculations!$H$27</c:f>
            </c:strRef>
          </c:cat>
          <c:val>
            <c:numRef>
              <c:f>Calculations!$I$27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Calculations!$H$27</c:f>
            </c:strRef>
          </c:cat>
          <c:val>
            <c:numRef>
              <c:f>Calculations!$K$27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20092855"/>
        <c:axId val="2096091833"/>
      </c:stockChart>
      <c:dateAx>
        <c:axId val="82009285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 sz="2000">
                <a:solidFill>
                  <a:srgbClr val="3D85C6"/>
                </a:solidFill>
                <a:latin typeface="Arial black"/>
              </a:defRPr>
            </a:pPr>
          </a:p>
        </c:txPr>
        <c:crossAx val="2096091833"/>
      </c:dateAx>
      <c:valAx>
        <c:axId val="2096091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2000">
                    <a:solidFill>
                      <a:srgbClr val="005975"/>
                    </a:solidFill>
                    <a:latin typeface="Arial black"/>
                  </a:defRPr>
                </a:pPr>
                <a:r>
                  <a:rPr b="0" i="0" sz="2000">
                    <a:solidFill>
                      <a:srgbClr val="005975"/>
                    </a:solidFill>
                    <a:latin typeface="Arial black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Arial black"/>
              </a:defRPr>
            </a:pPr>
          </a:p>
        </c:txPr>
        <c:crossAx val="820092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4200525" cy="2914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781050</xdr:colOff>
      <xdr:row>31</xdr:row>
      <xdr:rowOff>114300</xdr:rowOff>
    </xdr:from>
    <xdr:ext cx="6972300" cy="3028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114300</xdr:rowOff>
    </xdr:from>
    <xdr:ext cx="6838950" cy="3028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66675</xdr:colOff>
      <xdr:row>2</xdr:row>
      <xdr:rowOff>200025</xdr:rowOff>
    </xdr:from>
    <xdr:ext cx="4038600" cy="2857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209550</xdr:colOff>
      <xdr:row>17</xdr:row>
      <xdr:rowOff>85725</xdr:rowOff>
    </xdr:from>
    <xdr:ext cx="3686175" cy="2800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60000.0"/>
        <n v="90000.0"/>
        <n v="17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Bike Purchase W.r.t Marital status" fld="12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rowGrandTotals="0" colGrandTotals="0" compact="0" compactData="0">
  <location ref="E1:F5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1"/>
  </rowFields>
  <colFields>
    <field x="12"/>
  </colFields>
  <dataFields>
    <dataField name="Bike Purchase w.r.t Ag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0" dataCaption="" rowGrandTotals="0" colGrandTotals="0" compact="0" compactData="0">
  <location ref="H1:I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0"/>
  </rowFields>
  <colFields>
    <field x="12"/>
  </colFields>
  <dataFields>
    <dataField name="Region Wise buyers" fld="12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0" dataCaption="" rowGrandTotals="0" colGrandTotals="0" compact="0" compactData="0">
  <location ref="A6:C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Bike Purchase W.r.t Gender" fld="12" subtotal="count" baseField="0"/>
  </dataFields>
</pivotTableDefinition>
</file>

<file path=xl/pivotTables/pivotTable5.xml><?xml version="1.0" encoding="utf-8"?>
<pivotTableDefinition xmlns="http://schemas.openxmlformats.org/spreadsheetml/2006/main" name="Calculations 5" cacheId="0" dataCaption="" rowGrandTotals="0" colGrandTotals="0" compact="0" compactData="0">
  <location ref="A30:C3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1"/>
  </colFields>
  <dataFields>
    <dataField name="Bike Purchase W.r.t Gender &amp; Marital Status" fld="12" subtotal="count" baseField="0"/>
  </dataFields>
</pivotTableDefinition>
</file>

<file path=xl/pivotTables/pivotTable6.xml><?xml version="1.0" encoding="utf-8"?>
<pivotTableDefinition xmlns="http://schemas.openxmlformats.org/spreadsheetml/2006/main" name="Calculations 6" cacheId="0" dataCaption="" rowGrandTotals="0" colGrandTotals="0" compact="0" compactData="0">
  <location ref="A35:B5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7"/>
        <item x="3"/>
        <item x="2"/>
        <item x="8"/>
        <item x="10"/>
        <item x="15"/>
        <item x="12"/>
        <item x="11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12.78"/>
    <col customWidth="1" min="6" max="6" width="14.89"/>
    <col customWidth="1" min="7" max="7" width="12.44"/>
    <col customWidth="1" min="8" max="8" width="12.22"/>
    <col customWidth="1" min="10" max="10" width="16.56"/>
    <col customWidth="1" min="13" max="13" width="14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C5" s="2"/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H8" s="2"/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2"/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D11" s="2">
        <f>MEDIAN(D:D)</f>
        <v>60000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2"/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2"/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B29" s="2"/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B51" s="2"/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B100" s="2"/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2"/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D112" s="2">
        <f>MEDIAN(D:D)</f>
        <v>60000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E119" s="2"/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B152" s="2"/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C156" s="2"/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D193" s="2">
        <f>MEDIAN(D:D)</f>
        <v>60000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2"/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2"/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E219" s="2"/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2"/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B236" s="2"/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B303" s="2"/>
      <c r="C303" s="1" t="s">
        <v>14</v>
      </c>
      <c r="D303" s="2">
        <f>MEDIAN(D:D)</f>
        <v>60000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C337" s="2"/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2"/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H367" s="2"/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2"/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E388" s="2"/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D443" s="2">
        <f>MEDIAN(D:D)</f>
        <v>60000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2"/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D511" s="2">
        <f>MEDIAN(D:D)</f>
        <v>60000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2"/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E551" s="2"/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2"/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2"/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C603" s="2"/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2"/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E640" s="2"/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H648" s="2"/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C690" s="2"/>
      <c r="D690" s="1">
        <v>60000.0</v>
      </c>
      <c r="E690" s="2"/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2"/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C697" s="2"/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2"/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E807" s="2"/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C869" s="2"/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C910" s="2"/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2"/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H945" s="2"/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C953" s="2"/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E962" s="2"/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C975" s="2"/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2"/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C999" s="2"/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autoFilter ref="$A$1:$M$1001"/>
  <conditionalFormatting sqref="A1:M1001">
    <cfRule type="containsBlanks" dxfId="0" priority="1">
      <formula>LEN(TRIM(A1))=0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1.22" defaultRowHeight="15.75"/>
  <cols>
    <col customWidth="1" min="1" max="1" width="12.67"/>
    <col customWidth="1" min="4" max="4" width="13.0"/>
    <col customWidth="1" min="16" max="16" width="13.56"/>
  </cols>
  <sheetData>
    <row r="1">
      <c r="A1" s="3" t="s">
        <v>37</v>
      </c>
      <c r="O1" s="4"/>
      <c r="P1" s="4"/>
      <c r="Q1" s="4"/>
      <c r="R1" s="4"/>
      <c r="S1" s="4"/>
      <c r="T1" s="4"/>
      <c r="U1" s="4"/>
      <c r="V1" s="4"/>
      <c r="W1" s="4"/>
    </row>
    <row r="2">
      <c r="O2" s="4"/>
      <c r="P2" s="4"/>
      <c r="Q2" s="4"/>
      <c r="R2" s="4"/>
      <c r="S2" s="4"/>
      <c r="T2" s="4"/>
      <c r="U2" s="4"/>
      <c r="V2" s="4"/>
      <c r="W2" s="4"/>
    </row>
    <row r="3">
      <c r="O3" s="4"/>
      <c r="P3" s="4"/>
      <c r="Q3" s="4"/>
      <c r="R3" s="4"/>
      <c r="S3" s="4"/>
      <c r="T3" s="4"/>
      <c r="U3" s="4"/>
      <c r="V3" s="4"/>
      <c r="W3" s="4"/>
    </row>
    <row r="4">
      <c r="A4" s="5"/>
    </row>
    <row r="5">
      <c r="M5" s="6"/>
    </row>
    <row r="8">
      <c r="P8" s="7"/>
    </row>
    <row r="13">
      <c r="K13" s="8"/>
    </row>
  </sheetData>
  <mergeCells count="2">
    <mergeCell ref="P6:P7"/>
    <mergeCell ref="A1:N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4.0"/>
    <col customWidth="1" min="2" max="2" width="13.0"/>
    <col customWidth="1" min="5" max="5" width="19.44"/>
    <col customWidth="1" min="8" max="8" width="24.89"/>
  </cols>
  <sheetData>
    <row r="1"/>
    <row r="2"/>
    <row r="3"/>
    <row r="4"/>
    <row r="5"/>
    <row r="6"/>
    <row r="7">
      <c r="H7" s="13" t="s">
        <v>42</v>
      </c>
      <c r="I7" s="13"/>
      <c r="J7" s="13"/>
      <c r="K7" s="13"/>
    </row>
    <row r="8">
      <c r="H8" s="14" t="s">
        <v>3</v>
      </c>
      <c r="I8" s="15" t="s">
        <v>43</v>
      </c>
      <c r="J8" s="15" t="s">
        <v>44</v>
      </c>
      <c r="K8" s="15" t="s">
        <v>45</v>
      </c>
    </row>
    <row r="9">
      <c r="H9" s="16">
        <v>10000.0</v>
      </c>
      <c r="I9" s="17">
        <f>COUNTIFS(bike_buyers!$L:$L,"&gt;=20",bike_buyers!$L:$L,"&lt;=30",bike_buyers!$D:$D,$H9)</f>
        <v>13</v>
      </c>
      <c r="J9" s="17">
        <f>COUNTIFS(bike_buyers!$L:$L,"&gt;=30",bike_buyers!$L:$L,"&lt;=55",bike_buyers!$D:$D,$H9)</f>
        <v>55</v>
      </c>
      <c r="K9" s="17">
        <f>COUNTIFS(bike_buyers!$L:$L,"&gt;=55",bike_buyers!$L:$L,"&lt;=70",bike_buyers!$D:$D,$H9)</f>
        <v>8</v>
      </c>
    </row>
    <row r="10">
      <c r="H10" s="18">
        <v>20000.0</v>
      </c>
      <c r="I10" s="17">
        <f>COUNTIFS(bike_buyers!$L:$L,"&gt;=20",bike_buyers!$L:$L,"&lt;=30",bike_buyers!$D:$D,H10)</f>
        <v>17</v>
      </c>
      <c r="J10" s="17">
        <f>COUNTIFS(bike_buyers!$L:$L,"&gt;=30",bike_buyers!$L:$L,"&lt;=55",bike_buyers!$D:$D,H10)</f>
        <v>45</v>
      </c>
      <c r="K10" s="17">
        <f>COUNTIFS(bike_buyers!$L:$L,"&gt;=55",bike_buyers!$L:$L,"&lt;=70",bike_buyers!$D:$D,$H10)</f>
        <v>14</v>
      </c>
    </row>
    <row r="11">
      <c r="A11" s="19" t="s">
        <v>46</v>
      </c>
      <c r="B11" s="20" t="s">
        <v>47</v>
      </c>
      <c r="H11" s="16">
        <v>30000.0</v>
      </c>
      <c r="I11" s="17">
        <f>COUNTIFS(bike_buyers!$L:$L,"&gt;=20",bike_buyers!$L:$L,"&lt;=30",bike_buyers!$D:$D,H11)</f>
        <v>35</v>
      </c>
      <c r="J11" s="17">
        <f>COUNTIFS(bike_buyers!$L:$L,"&gt;=30",bike_buyers!$L:$L,"&lt;=55",bike_buyers!$D:$D,H11)</f>
        <v>89</v>
      </c>
      <c r="K11" s="17">
        <f>COUNTIFS(bike_buyers!$L:$L,"&gt;=55",bike_buyers!$L:$L,"&lt;=70",bike_buyers!$D:$D,$H11)</f>
        <v>22</v>
      </c>
    </row>
    <row r="12">
      <c r="A12" s="21" t="s">
        <v>48</v>
      </c>
      <c r="B12" s="22">
        <f>COUNTIFS(bike_buyers!$D:$D,"&gt;=0",bike_buyers!$D:$D,"&lt;=10000",bike_buyers!$M:$M,"yes")</f>
        <v>28</v>
      </c>
      <c r="H12" s="16">
        <v>40000.0</v>
      </c>
      <c r="I12" s="17">
        <f>COUNTIFS(bike_buyers!$L:$L,"&gt;=20",bike_buyers!$L:$L,"&lt;=30",bike_buyers!$D:$D,H12)</f>
        <v>29</v>
      </c>
      <c r="J12" s="17">
        <f>COUNTIFS(bike_buyers!$L:$L,"&gt;=30",bike_buyers!$L:$L,"&lt;=55",bike_buyers!$D:$D,H12)</f>
        <v>107</v>
      </c>
      <c r="K12" s="17">
        <f>COUNTIFS(bike_buyers!$L:$L,"&gt;=55",bike_buyers!$L:$L,"&lt;=70",bike_buyers!$D:$D,$H12)</f>
        <v>22</v>
      </c>
    </row>
    <row r="13">
      <c r="A13" s="21" t="s">
        <v>49</v>
      </c>
      <c r="B13" s="22">
        <f>COUNTIFS(bike_buyers!$D:$D,"&gt;=10000",bike_buyers!$D:$D,"&lt;=20000",bike_buyers!$M:$M,"yes")</f>
        <v>59</v>
      </c>
      <c r="G13" s="23"/>
      <c r="H13" s="16">
        <v>50000.0</v>
      </c>
      <c r="I13" s="17"/>
      <c r="J13" s="17">
        <f>COUNTIFS(bike_buyers!$L:$L,"&gt;=30",bike_buyers!$L:$L,"&lt;=55",bike_buyers!$D:$D,H13)</f>
        <v>32</v>
      </c>
      <c r="K13" s="17">
        <f>COUNTIFS(bike_buyers!$L:$L,"&gt;=55",bike_buyers!$L:$L,"&lt;=70",bike_buyers!$D:$D,$H13)</f>
        <v>7</v>
      </c>
    </row>
    <row r="14">
      <c r="A14" s="21" t="s">
        <v>50</v>
      </c>
      <c r="B14" s="22">
        <f>COUNTIFS(bike_buyers!$D:$D,"&gt;=20000",bike_buyers!$D:$D,"&lt;=30000",bike_buyers!$M:$M,"yes")</f>
        <v>84</v>
      </c>
      <c r="G14" s="23"/>
      <c r="H14" s="16">
        <v>60000.0</v>
      </c>
      <c r="I14" s="17">
        <f>COUNTIFS(bike_buyers!$L:$L,"&gt;=20",bike_buyers!$L:$L,"&lt;=30",bike_buyers!$D:$D,H14)</f>
        <v>10</v>
      </c>
      <c r="J14" s="17">
        <f>COUNTIFS(bike_buyers!$L:$L,"&gt;=30",bike_buyers!$L:$L,"&lt;=55",bike_buyers!$D:$D,H14)</f>
        <v>130</v>
      </c>
      <c r="K14" s="17">
        <f>COUNTIFS(bike_buyers!$L:$L,"&gt;=55",bike_buyers!$L:$L,"&lt;=70",bike_buyers!$D:$D,$H14)</f>
        <v>35</v>
      </c>
    </row>
    <row r="15">
      <c r="A15" s="21" t="s">
        <v>51</v>
      </c>
      <c r="B15" s="22">
        <f>COUNTIFS(bike_buyers!$D:$D,"&gt;=30000",bike_buyers!$D:$D,"&lt;=40000",bike_buyers!$M:$M,"yes")</f>
        <v>142</v>
      </c>
      <c r="G15" s="23"/>
      <c r="H15" s="16">
        <v>70000.0</v>
      </c>
      <c r="I15" s="17">
        <f>COUNTIFS(bike_buyers!$L:$L,"&gt;=20",bike_buyers!$L:$L,"&lt;=30",bike_buyers!$D:$D,H15)</f>
        <v>2</v>
      </c>
      <c r="J15" s="17">
        <f>COUNTIFS(bike_buyers!$L:$L,"&gt;=30",bike_buyers!$L:$L,"&lt;=55",bike_buyers!$D:$D,H15)</f>
        <v>97</v>
      </c>
      <c r="K15" s="17">
        <f>COUNTIFS(bike_buyers!$L:$L,"&gt;=55",bike_buyers!$L:$L,"&lt;=70",bike_buyers!$D:$D,$H15)</f>
        <v>24</v>
      </c>
    </row>
    <row r="16">
      <c r="A16" s="21" t="s">
        <v>52</v>
      </c>
      <c r="B16" s="22">
        <f>COUNTIFS(bike_buyers!$D:$D,"&gt;=40000",bike_buyers!$D:$D,"&lt;=50000",bike_buyers!$M:$M,"yes")</f>
        <v>109</v>
      </c>
      <c r="G16" s="23"/>
      <c r="H16" s="16">
        <v>80000.0</v>
      </c>
      <c r="I16" s="17">
        <f>COUNTIFS(bike_buyers!$L:$L,"&gt;=20",bike_buyers!$L:$L,"&lt;=30",bike_buyers!$D:$D,H16)</f>
        <v>2</v>
      </c>
      <c r="J16" s="17">
        <f>COUNTIFS(bike_buyers!$L:$L,"&gt;=30",bike_buyers!$L:$L,"&lt;=55",bike_buyers!$D:$D,H16)</f>
        <v>71</v>
      </c>
      <c r="K16" s="17">
        <f>COUNTIFS(bike_buyers!$L:$L,"&gt;=55",bike_buyers!$L:$L,"&lt;=70",bike_buyers!$D:$D,$H16)</f>
        <v>16</v>
      </c>
    </row>
    <row r="17">
      <c r="A17" s="21" t="s">
        <v>53</v>
      </c>
      <c r="B17" s="22">
        <f>COUNTIFS(bike_buyers!$D:$D,"&gt;=50000",bike_buyers!$D:$D,"&lt;=60000",bike_buyers!$M:$M,"yes")</f>
        <v>107</v>
      </c>
      <c r="G17" s="23"/>
      <c r="H17" s="16">
        <v>90000.0</v>
      </c>
      <c r="I17" s="17"/>
      <c r="J17" s="17">
        <f>COUNTIFS(bike_buyers!$L:$L,"&gt;=30",bike_buyers!$L:$L,"&lt;=55",bike_buyers!$D:$D,H17)</f>
        <v>27</v>
      </c>
      <c r="K17" s="17">
        <f>COUNTIFS(bike_buyers!$L:$L,"&gt;=55",bike_buyers!$L:$L,"&lt;=70",bike_buyers!$D:$D,$H17)</f>
        <v>10</v>
      </c>
    </row>
    <row r="18">
      <c r="A18" s="21" t="s">
        <v>54</v>
      </c>
      <c r="B18" s="22">
        <f>COUNTIFS(bike_buyers!$D:$D,"&gt;=60000",bike_buyers!$D:$D,"&lt;=70000",bike_buyers!$M:$M,"yes")</f>
        <v>152</v>
      </c>
      <c r="G18" s="23"/>
      <c r="H18" s="16">
        <v>100000.0</v>
      </c>
      <c r="I18" s="17"/>
      <c r="J18" s="17">
        <f>COUNTIFS(bike_buyers!$L:$L,"&gt;=30",bike_buyers!$L:$L,"&lt;=55",bike_buyers!$D:$D,H18)</f>
        <v>22</v>
      </c>
      <c r="K18" s="17">
        <f>COUNTIFS(bike_buyers!$L:$L,"&gt;=55",bike_buyers!$L:$L,"&lt;=70",bike_buyers!$D:$D,$H18)</f>
        <v>5</v>
      </c>
    </row>
    <row r="19">
      <c r="A19" s="21" t="s">
        <v>55</v>
      </c>
      <c r="B19" s="22">
        <f>COUNTIFS(bike_buyers!$D:$D,"&gt;=70000",bike_buyers!$D:$D,"&lt;=80000",bike_buyers!$M:$M,"yes")</f>
        <v>99</v>
      </c>
      <c r="G19" s="23"/>
      <c r="H19" s="16">
        <v>110000.0</v>
      </c>
      <c r="I19" s="17"/>
      <c r="J19" s="17">
        <f>COUNTIFS(bike_buyers!$L:$L,"&gt;=30",bike_buyers!$L:$L,"&lt;=55",bike_buyers!$D:$D,H19)</f>
        <v>16</v>
      </c>
      <c r="K19" s="17"/>
    </row>
    <row r="20">
      <c r="A20" s="21" t="s">
        <v>56</v>
      </c>
      <c r="B20" s="22">
        <f>COUNTIFS(bike_buyers!$D:$D,"&gt;=80000",bike_buyers!$D:$D,"&lt;=90000",bike_buyers!$M:$M,"yes")</f>
        <v>58</v>
      </c>
      <c r="G20" s="23"/>
      <c r="H20" s="16">
        <v>120000.0</v>
      </c>
      <c r="I20" s="17"/>
      <c r="J20" s="17">
        <f>COUNTIFS(bike_buyers!$L:$L,"&gt;=30",bike_buyers!$L:$L,"&lt;=55",bike_buyers!$D:$D,H20)</f>
        <v>14</v>
      </c>
      <c r="K20" s="17">
        <f>COUNTIFS(bike_buyers!$L:$L,"&gt;=55",bike_buyers!$L:$L,"&lt;=70",bike_buyers!$D:$D,$H20)</f>
        <v>3</v>
      </c>
    </row>
    <row r="21">
      <c r="A21" s="21" t="s">
        <v>57</v>
      </c>
      <c r="B21" s="22">
        <f>COUNTIFS(bike_buyers!$D:$D,"&gt;=90000",bike_buyers!$D:$D,"&lt;=100000",bike_buyers!$M:$M,"yes")</f>
        <v>35</v>
      </c>
      <c r="G21" s="23"/>
      <c r="H21" s="16">
        <v>130000.0</v>
      </c>
      <c r="I21" s="17"/>
      <c r="J21" s="17">
        <f>COUNTIFS(bike_buyers!$L:$L,"&gt;=30",bike_buyers!$L:$L,"&lt;=55",bike_buyers!$D:$D,H21)</f>
        <v>26</v>
      </c>
      <c r="K21" s="17">
        <f>COUNTIFS(bike_buyers!$L:$L,"&gt;=55",bike_buyers!$L:$L,"&lt;=70",bike_buyers!$D:$D,$H21)</f>
        <v>7</v>
      </c>
    </row>
    <row r="22">
      <c r="A22" s="21" t="s">
        <v>58</v>
      </c>
      <c r="B22" s="22">
        <f>COUNTIFS(bike_buyers!$D:$D,"&gt;=100000",bike_buyers!$D:$D,"&lt;=110000",bike_buyers!$M:$M,"yes")</f>
        <v>19</v>
      </c>
      <c r="G22" s="23"/>
      <c r="H22" s="16">
        <v>150000.0</v>
      </c>
      <c r="I22" s="17"/>
      <c r="J22" s="17">
        <f>COUNTIFS(bike_buyers!$L:$L,"&gt;=30",bike_buyers!$L:$L,"&lt;=55",bike_buyers!$D:$D,H22)</f>
        <v>4</v>
      </c>
      <c r="K22" s="17"/>
    </row>
    <row r="23">
      <c r="A23" s="21" t="s">
        <v>59</v>
      </c>
      <c r="B23" s="22">
        <f>COUNTIFS(bike_buyers!$D:$D,"&gt;=110000",bike_buyers!$D:$D,"&lt;=120000",bike_buyers!$M:$M,"yes")</f>
        <v>17</v>
      </c>
      <c r="G23" s="23"/>
      <c r="H23" s="16">
        <v>160000.0</v>
      </c>
      <c r="I23" s="17"/>
      <c r="J23" s="17">
        <f>COUNTIFS(bike_buyers!$L:$L,"&gt;=30",bike_buyers!$L:$L,"&lt;=55",bike_buyers!$D:$D,H23)</f>
        <v>3</v>
      </c>
      <c r="K23" s="17">
        <f>COUNTIFS(bike_buyers!$L:$L,"&gt;=55",bike_buyers!$L:$L,"&lt;=70",bike_buyers!$D:$D,$H23)</f>
        <v>1</v>
      </c>
    </row>
    <row r="24">
      <c r="A24" s="21" t="s">
        <v>60</v>
      </c>
      <c r="B24" s="22">
        <f>COUNTIFS(bike_buyers!$D:$D,"&gt;=120000",bike_buyers!$D:$D,"&lt;=130000",bike_buyers!$M:$M,"yes")</f>
        <v>24</v>
      </c>
      <c r="G24" s="23"/>
      <c r="H24" s="16">
        <v>170000.0</v>
      </c>
      <c r="I24" s="17"/>
      <c r="J24" s="17">
        <f>COUNTIFS(bike_buyers!$L:$L,"&gt;=30",bike_buyers!$L:$L,"&lt;=55",bike_buyers!$D:$D,H24)</f>
        <v>2</v>
      </c>
      <c r="K24" s="17">
        <f>COUNTIFS(bike_buyers!$L:$L,"&gt;=55",bike_buyers!$L:$L,"&lt;=70",bike_buyers!$D:$D,$H24)</f>
        <v>2</v>
      </c>
    </row>
    <row r="25">
      <c r="A25" s="21" t="s">
        <v>61</v>
      </c>
      <c r="B25" s="22">
        <f>COUNTIFS(bike_buyers!$D:$D,"&gt;=130000",bike_buyers!$D:$D,"&lt;=140000",bike_buyers!$M:$M,"yes")</f>
        <v>15</v>
      </c>
      <c r="G25" s="24"/>
    </row>
    <row r="26">
      <c r="A26" s="21" t="s">
        <v>62</v>
      </c>
      <c r="B26" s="22">
        <f>COUNTIFS(bike_buyers!$D:$D,"&gt;=140000",bike_buyers!$D:$D,"&lt;=150000",bike_buyers!$M:$M,"yes")</f>
        <v>3</v>
      </c>
      <c r="G26" s="23"/>
      <c r="H26" s="9"/>
      <c r="I26" s="25" t="s">
        <v>63</v>
      </c>
      <c r="J26" s="25" t="s">
        <v>64</v>
      </c>
      <c r="K26" s="25" t="s">
        <v>65</v>
      </c>
      <c r="L26" s="25" t="s">
        <v>66</v>
      </c>
    </row>
    <row r="27">
      <c r="A27" s="21" t="s">
        <v>67</v>
      </c>
      <c r="B27" s="22">
        <f>COUNTIFS(bike_buyers!$D:$D,"&gt;=150000",bike_buyers!$D:$D,"&lt;=160000",bike_buyers!$M:$M,"yes")</f>
        <v>6</v>
      </c>
      <c r="G27" s="23"/>
      <c r="H27" s="26" t="s">
        <v>68</v>
      </c>
      <c r="I27" s="12">
        <f>MIN(bike_buyers!$D:$D)</f>
        <v>10000</v>
      </c>
      <c r="J27" s="12">
        <f>QUARTILE(bike_buyers!$D:$D,1)</f>
        <v>30000</v>
      </c>
      <c r="K27" s="12">
        <f>QUARTILE(bike_buyers!$D:$D,3)</f>
        <v>70000</v>
      </c>
      <c r="L27" s="12">
        <f>MAX(bike_buyers!D:D)</f>
        <v>170000</v>
      </c>
    </row>
    <row r="28">
      <c r="A28" s="21" t="s">
        <v>69</v>
      </c>
      <c r="B28" s="22">
        <f>COUNTIFS(bike_buyers!$D:$D,"&gt;=160000",bike_buyers!$D:$D,"&lt;=170000",bike_buyers!$M:$M,"yes")</f>
        <v>4</v>
      </c>
      <c r="G28" s="24"/>
    </row>
    <row r="29">
      <c r="A29" s="27"/>
      <c r="B29" s="27"/>
      <c r="C29" s="27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rawing r:id="rId7"/>
</worksheet>
</file>