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deric\Desktop\Project Papa\"/>
    </mc:Choice>
  </mc:AlternateContent>
  <bookViews>
    <workbookView xWindow="0" yWindow="0" windowWidth="28800" windowHeight="13500" tabRatio="685"/>
  </bookViews>
  <sheets>
    <sheet name="2017 05 31" sheetId="15" r:id="rId1"/>
    <sheet name="PR00" sheetId="27" r:id="rId2"/>
    <sheet name="A" sheetId="26" r:id="rId3"/>
    <sheet name="GG" sheetId="29" r:id="rId4"/>
    <sheet name="2017 05 09" sheetId="31" r:id="rId5"/>
    <sheet name="overzicht." sheetId="33" r:id="rId6"/>
  </sheets>
  <definedNames>
    <definedName name="_xlnm._FilterDatabase" localSheetId="4" hidden="1">'2017 05 09'!$A$1:$U$277</definedName>
    <definedName name="_xlnm._FilterDatabase" localSheetId="0" hidden="1">'2017 05 31'!$A$1:$V$322</definedName>
    <definedName name="_xlnm._FilterDatabase" localSheetId="2" hidden="1">A!$A$1:$U$728</definedName>
    <definedName name="_xlnm._FilterDatabase" localSheetId="1" hidden="1">PR00!$A$4:$K$439</definedName>
  </definedNames>
  <calcPr calcId="171027"/>
  <fileRecoveryPr autoRecover="0"/>
</workbook>
</file>

<file path=xl/calcChain.xml><?xml version="1.0" encoding="utf-8"?>
<calcChain xmlns="http://schemas.openxmlformats.org/spreadsheetml/2006/main">
  <c r="N111" i="15" l="1"/>
  <c r="O111" i="15"/>
  <c r="P111" i="15" s="1"/>
  <c r="T111" i="15"/>
  <c r="U111" i="15"/>
  <c r="N112" i="15"/>
  <c r="O112" i="15"/>
  <c r="Q112" i="15" s="1"/>
  <c r="T112" i="15"/>
  <c r="U112" i="15"/>
  <c r="N270" i="15"/>
  <c r="O270" i="15"/>
  <c r="P270" i="15" s="1"/>
  <c r="T270" i="15"/>
  <c r="U270" i="15"/>
  <c r="N269" i="15"/>
  <c r="O269" i="15"/>
  <c r="P269" i="15" s="1"/>
  <c r="T269" i="15"/>
  <c r="U269" i="15"/>
  <c r="N113" i="15"/>
  <c r="O113" i="15"/>
  <c r="P113" i="15" s="1"/>
  <c r="T113" i="15"/>
  <c r="U113" i="15"/>
  <c r="N114" i="15"/>
  <c r="O114" i="15"/>
  <c r="Q114" i="15" s="1"/>
  <c r="T114" i="15"/>
  <c r="U114" i="15"/>
  <c r="N261" i="15"/>
  <c r="O261" i="15"/>
  <c r="P261" i="15" s="1"/>
  <c r="T261" i="15"/>
  <c r="U261" i="15"/>
  <c r="N262" i="15"/>
  <c r="O262" i="15"/>
  <c r="P262" i="15" s="1"/>
  <c r="T262" i="15"/>
  <c r="U262" i="15"/>
  <c r="N263" i="15"/>
  <c r="O263" i="15"/>
  <c r="P263" i="15" s="1"/>
  <c r="T263" i="15"/>
  <c r="U263" i="15"/>
  <c r="N103" i="15"/>
  <c r="O103" i="15"/>
  <c r="Q103" i="15" s="1"/>
  <c r="T103" i="15"/>
  <c r="U103" i="15"/>
  <c r="N104" i="15"/>
  <c r="O104" i="15"/>
  <c r="P104" i="15" s="1"/>
  <c r="T104" i="15"/>
  <c r="U104" i="15"/>
  <c r="N105" i="15"/>
  <c r="O105" i="15"/>
  <c r="P105" i="15" s="1"/>
  <c r="T105" i="15"/>
  <c r="U105" i="15"/>
  <c r="N106" i="15"/>
  <c r="O106" i="15"/>
  <c r="P106" i="15" s="1"/>
  <c r="T106" i="15"/>
  <c r="U106" i="15"/>
  <c r="N189" i="15"/>
  <c r="O189" i="15"/>
  <c r="Q189" i="15" s="1"/>
  <c r="T189" i="15"/>
  <c r="U189" i="15"/>
  <c r="N190" i="15"/>
  <c r="O190" i="15"/>
  <c r="P190" i="15" s="1"/>
  <c r="T190" i="15"/>
  <c r="U190" i="15"/>
  <c r="N191" i="15"/>
  <c r="O191" i="15"/>
  <c r="P191" i="15" s="1"/>
  <c r="T191" i="15"/>
  <c r="U191" i="15"/>
  <c r="N56" i="15"/>
  <c r="O56" i="15"/>
  <c r="Q56" i="15" s="1"/>
  <c r="T56" i="15"/>
  <c r="U56" i="15"/>
  <c r="N231" i="15"/>
  <c r="O231" i="15"/>
  <c r="Q231" i="15" s="1"/>
  <c r="T231" i="15"/>
  <c r="U231" i="15"/>
  <c r="A111" i="15"/>
  <c r="R111" i="15" s="1"/>
  <c r="A112" i="15"/>
  <c r="R112" i="15" s="1"/>
  <c r="A270" i="15"/>
  <c r="R270" i="15" s="1"/>
  <c r="A269" i="15"/>
  <c r="R269" i="15" s="1"/>
  <c r="A113" i="15"/>
  <c r="R113" i="15" s="1"/>
  <c r="A114" i="15"/>
  <c r="R114" i="15" s="1"/>
  <c r="A261" i="15"/>
  <c r="R261" i="15" s="1"/>
  <c r="A262" i="15"/>
  <c r="R262" i="15" s="1"/>
  <c r="A263" i="15"/>
  <c r="R263" i="15" s="1"/>
  <c r="A103" i="15"/>
  <c r="R103" i="15" s="1"/>
  <c r="A104" i="15"/>
  <c r="R104" i="15" s="1"/>
  <c r="A105" i="15"/>
  <c r="R105" i="15" s="1"/>
  <c r="A106" i="15"/>
  <c r="R106" i="15" s="1"/>
  <c r="A189" i="15"/>
  <c r="R189" i="15" s="1"/>
  <c r="A190" i="15"/>
  <c r="R190" i="15" s="1"/>
  <c r="A191" i="15"/>
  <c r="R191" i="15" s="1"/>
  <c r="A56" i="15"/>
  <c r="R56" i="15" s="1"/>
  <c r="A231" i="15"/>
  <c r="R231" i="15" s="1"/>
  <c r="O42" i="15"/>
  <c r="O43" i="15"/>
  <c r="O92" i="15"/>
  <c r="O95" i="15"/>
  <c r="O57" i="15"/>
  <c r="O47" i="15"/>
  <c r="O72" i="15"/>
  <c r="O71" i="15"/>
  <c r="O78" i="15"/>
  <c r="O97" i="15"/>
  <c r="O86" i="15"/>
  <c r="O94" i="15"/>
  <c r="O155" i="15"/>
  <c r="O140" i="15"/>
  <c r="O256" i="15"/>
  <c r="O62" i="15"/>
  <c r="O38" i="15"/>
  <c r="O37" i="15"/>
  <c r="O311" i="15"/>
  <c r="O171" i="15"/>
  <c r="O314" i="15"/>
  <c r="O132" i="15"/>
  <c r="O133" i="15"/>
  <c r="O134" i="15"/>
  <c r="O135" i="15"/>
  <c r="O138" i="15"/>
  <c r="O39" i="15"/>
  <c r="O217" i="15"/>
  <c r="O139" i="15"/>
  <c r="O136" i="15"/>
  <c r="O137" i="15"/>
  <c r="O313" i="15"/>
  <c r="O312" i="15"/>
  <c r="O203" i="15"/>
  <c r="O202" i="15"/>
  <c r="O128" i="15"/>
  <c r="O129" i="15"/>
  <c r="O130" i="15"/>
  <c r="O121" i="15"/>
  <c r="O119" i="15"/>
  <c r="O120" i="15"/>
  <c r="O122" i="15"/>
  <c r="O123" i="15"/>
  <c r="O124" i="15"/>
  <c r="O199" i="15"/>
  <c r="O200" i="15"/>
  <c r="O201" i="15"/>
  <c r="O181" i="15"/>
  <c r="O186" i="15"/>
  <c r="O187" i="15"/>
  <c r="O188" i="15"/>
  <c r="O58" i="15"/>
  <c r="O61" i="15"/>
  <c r="O165" i="15"/>
  <c r="O278" i="15"/>
  <c r="O279" i="15"/>
  <c r="O280" i="15"/>
  <c r="O170" i="15"/>
  <c r="O237" i="15"/>
  <c r="O31" i="15"/>
  <c r="O25" i="15"/>
  <c r="O26" i="15"/>
  <c r="O32" i="15"/>
  <c r="O33" i="15"/>
  <c r="O34" i="15"/>
  <c r="O35" i="15"/>
  <c r="O36" i="15"/>
  <c r="O184" i="15"/>
  <c r="O152" i="15"/>
  <c r="O153" i="15"/>
  <c r="O215" i="15"/>
  <c r="O216" i="15"/>
  <c r="O230" i="15"/>
  <c r="O238" i="15"/>
  <c r="O59" i="15"/>
  <c r="O79" i="15"/>
  <c r="O157" i="15"/>
  <c r="O257" i="15"/>
  <c r="O258" i="15"/>
  <c r="O63" i="15"/>
  <c r="O64" i="15"/>
  <c r="O150" i="15"/>
  <c r="O151" i="15"/>
  <c r="O149" i="15"/>
  <c r="O74" i="15"/>
  <c r="O75" i="15"/>
  <c r="O162" i="15"/>
  <c r="O163" i="15"/>
  <c r="O272" i="15"/>
  <c r="O273" i="15"/>
  <c r="O28" i="15"/>
  <c r="O65" i="15"/>
  <c r="O219" i="15"/>
  <c r="O220" i="15"/>
  <c r="O291" i="15"/>
  <c r="O67" i="15"/>
  <c r="O294" i="15"/>
  <c r="O229" i="15"/>
  <c r="O295" i="15"/>
  <c r="O315" i="15"/>
  <c r="O45" i="15"/>
  <c r="O9" i="15"/>
  <c r="O182" i="15"/>
  <c r="O183" i="15"/>
  <c r="O274" i="15"/>
  <c r="O275" i="15"/>
  <c r="O296" i="15"/>
  <c r="O297" i="15"/>
  <c r="O298" i="15"/>
  <c r="O299" i="15"/>
  <c r="O195" i="15"/>
  <c r="O276" i="15"/>
  <c r="O277" i="15"/>
  <c r="O164" i="15"/>
  <c r="O281" i="15"/>
  <c r="O282" i="15"/>
  <c r="O197" i="15"/>
  <c r="O173" i="15"/>
  <c r="O174" i="15"/>
  <c r="O175" i="15"/>
  <c r="O40" i="15"/>
  <c r="O204" i="15"/>
  <c r="O205" i="15"/>
  <c r="O206" i="15"/>
  <c r="O50" i="15"/>
  <c r="O51" i="15"/>
  <c r="O52" i="15"/>
  <c r="O53" i="15"/>
  <c r="O248" i="15"/>
  <c r="O249" i="15"/>
  <c r="O250" i="15"/>
  <c r="O185" i="15"/>
  <c r="O210" i="15"/>
  <c r="O211" i="15"/>
  <c r="O212" i="15"/>
  <c r="O213" i="15"/>
  <c r="O214" i="15"/>
  <c r="O293" i="15"/>
  <c r="O292" i="15"/>
  <c r="O48" i="15"/>
  <c r="O49" i="15"/>
  <c r="O96" i="15"/>
  <c r="O12" i="15"/>
  <c r="O3" i="15"/>
  <c r="O4" i="15"/>
  <c r="O15" i="15"/>
  <c r="O16" i="15"/>
  <c r="O17" i="15"/>
  <c r="O2" i="15"/>
  <c r="O93" i="15"/>
  <c r="O77" i="15"/>
  <c r="O5" i="15"/>
  <c r="O73" i="15"/>
  <c r="O11" i="15"/>
  <c r="O10" i="15"/>
  <c r="O8" i="15"/>
  <c r="O24" i="15"/>
  <c r="O21" i="15"/>
  <c r="O22" i="15"/>
  <c r="O20" i="15"/>
  <c r="O23" i="15"/>
  <c r="O19" i="15"/>
  <c r="O13" i="15"/>
  <c r="O14" i="15"/>
  <c r="O90" i="15"/>
  <c r="O91" i="15"/>
  <c r="O98" i="15"/>
  <c r="O99" i="15"/>
  <c r="O18" i="15"/>
  <c r="O6" i="15"/>
  <c r="O7" i="15"/>
  <c r="O193" i="15"/>
  <c r="O194" i="15"/>
  <c r="O225" i="15"/>
  <c r="O226" i="15"/>
  <c r="O227" i="15"/>
  <c r="O228" i="15"/>
  <c r="O251" i="15"/>
  <c r="O252" i="15"/>
  <c r="O253" i="15"/>
  <c r="O254" i="15"/>
  <c r="O255" i="15"/>
  <c r="O60" i="15"/>
  <c r="O82" i="15"/>
  <c r="O76" i="15"/>
  <c r="O284" i="15"/>
  <c r="O283" i="15"/>
  <c r="O302" i="15"/>
  <c r="O303" i="15"/>
  <c r="O304" i="15"/>
  <c r="O305" i="15"/>
  <c r="O306" i="15"/>
  <c r="O307" i="15"/>
  <c r="O308" i="15"/>
  <c r="O309" i="15"/>
  <c r="O168" i="15"/>
  <c r="O169" i="15"/>
  <c r="O310" i="15"/>
  <c r="O89" i="15"/>
  <c r="O192" i="15"/>
  <c r="O218" i="15"/>
  <c r="O177" i="15"/>
  <c r="O240" i="15"/>
  <c r="O239" i="15"/>
  <c r="O232" i="15"/>
  <c r="O233" i="15"/>
  <c r="O234" i="15"/>
  <c r="O235" i="15"/>
  <c r="O236" i="15"/>
  <c r="O118" i="15"/>
  <c r="O115" i="15"/>
  <c r="O116" i="15"/>
  <c r="O117" i="15"/>
  <c r="O100" i="15"/>
  <c r="O259" i="15"/>
  <c r="O260" i="15"/>
  <c r="O102" i="15"/>
  <c r="O101" i="15"/>
  <c r="O264" i="15"/>
  <c r="O265" i="15"/>
  <c r="O266" i="15"/>
  <c r="O267" i="15"/>
  <c r="O268" i="15"/>
  <c r="O107" i="15"/>
  <c r="O108" i="15"/>
  <c r="O109" i="15"/>
  <c r="O110" i="15"/>
  <c r="P231" i="15" l="1"/>
  <c r="Q263" i="15"/>
  <c r="V191" i="15"/>
  <c r="V263" i="15"/>
  <c r="P56" i="15"/>
  <c r="V190" i="15"/>
  <c r="V262" i="15"/>
  <c r="V261" i="15"/>
  <c r="V269" i="15"/>
  <c r="P112" i="15"/>
  <c r="V105" i="15"/>
  <c r="V104" i="15"/>
  <c r="V270" i="15"/>
  <c r="Q191" i="15"/>
  <c r="V103" i="15"/>
  <c r="P103" i="15"/>
  <c r="Q262" i="15"/>
  <c r="V112" i="15"/>
  <c r="V111" i="15"/>
  <c r="Q111" i="15"/>
  <c r="V106" i="15"/>
  <c r="Q106" i="15"/>
  <c r="V113" i="15"/>
  <c r="Q113" i="15"/>
  <c r="V56" i="15"/>
  <c r="Q105" i="15"/>
  <c r="V114" i="15"/>
  <c r="P114" i="15"/>
  <c r="Q269" i="15"/>
  <c r="V231" i="15"/>
  <c r="V189" i="15"/>
  <c r="P189" i="15"/>
  <c r="Q190" i="15"/>
  <c r="Q104" i="15"/>
  <c r="Q261" i="15"/>
  <c r="Q270" i="15"/>
  <c r="D447" i="27"/>
  <c r="E447" i="27"/>
  <c r="F447" i="27"/>
  <c r="D448" i="27"/>
  <c r="E448" i="27"/>
  <c r="F448" i="27"/>
  <c r="D449" i="27"/>
  <c r="E449" i="27"/>
  <c r="F449" i="27"/>
  <c r="D450" i="27"/>
  <c r="E450" i="27"/>
  <c r="F450" i="27"/>
  <c r="D451" i="27"/>
  <c r="E451" i="27"/>
  <c r="F451" i="27"/>
  <c r="D452" i="27"/>
  <c r="E452" i="27"/>
  <c r="F452" i="27"/>
  <c r="D453" i="27"/>
  <c r="E453" i="27"/>
  <c r="F453" i="27"/>
  <c r="D454" i="27"/>
  <c r="E454" i="27"/>
  <c r="F454" i="27"/>
  <c r="N218" i="15" l="1"/>
  <c r="P218" i="15"/>
  <c r="T218" i="15"/>
  <c r="U218" i="15"/>
  <c r="N177" i="15"/>
  <c r="Q177" i="15"/>
  <c r="T177" i="15"/>
  <c r="U177" i="15"/>
  <c r="N240" i="15"/>
  <c r="P240" i="15"/>
  <c r="T240" i="15"/>
  <c r="U240" i="15"/>
  <c r="N239" i="15"/>
  <c r="P239" i="15"/>
  <c r="T239" i="15"/>
  <c r="U239" i="15"/>
  <c r="N232" i="15"/>
  <c r="P232" i="15"/>
  <c r="T232" i="15"/>
  <c r="U232" i="15"/>
  <c r="N233" i="15"/>
  <c r="Q233" i="15"/>
  <c r="T233" i="15"/>
  <c r="U233" i="15"/>
  <c r="N234" i="15"/>
  <c r="P234" i="15"/>
  <c r="T234" i="15"/>
  <c r="U234" i="15"/>
  <c r="N235" i="15"/>
  <c r="P235" i="15"/>
  <c r="T235" i="15"/>
  <c r="U235" i="15"/>
  <c r="N236" i="15"/>
  <c r="P236" i="15"/>
  <c r="T236" i="15"/>
  <c r="U236" i="15"/>
  <c r="N118" i="15"/>
  <c r="Q118" i="15"/>
  <c r="T118" i="15"/>
  <c r="U118" i="15"/>
  <c r="N115" i="15"/>
  <c r="P115" i="15"/>
  <c r="T115" i="15"/>
  <c r="U115" i="15"/>
  <c r="N116" i="15"/>
  <c r="P116" i="15"/>
  <c r="T116" i="15"/>
  <c r="U116" i="15"/>
  <c r="N117" i="15"/>
  <c r="P117" i="15"/>
  <c r="T117" i="15"/>
  <c r="U117" i="15"/>
  <c r="N100" i="15"/>
  <c r="Q100" i="15"/>
  <c r="T100" i="15"/>
  <c r="U100" i="15"/>
  <c r="N259" i="15"/>
  <c r="P259" i="15"/>
  <c r="T259" i="15"/>
  <c r="U259" i="15"/>
  <c r="N260" i="15"/>
  <c r="P260" i="15"/>
  <c r="T260" i="15"/>
  <c r="U260" i="15"/>
  <c r="N102" i="15"/>
  <c r="P102" i="15"/>
  <c r="T102" i="15"/>
  <c r="U102" i="15"/>
  <c r="N101" i="15"/>
  <c r="Q101" i="15"/>
  <c r="T101" i="15"/>
  <c r="U101" i="15"/>
  <c r="N264" i="15"/>
  <c r="P264" i="15"/>
  <c r="T264" i="15"/>
  <c r="U264" i="15"/>
  <c r="N265" i="15"/>
  <c r="P265" i="15"/>
  <c r="T265" i="15"/>
  <c r="U265" i="15"/>
  <c r="N266" i="15"/>
  <c r="P266" i="15"/>
  <c r="T266" i="15"/>
  <c r="U266" i="15"/>
  <c r="N267" i="15"/>
  <c r="Q267" i="15"/>
  <c r="T267" i="15"/>
  <c r="U267" i="15"/>
  <c r="N268" i="15"/>
  <c r="P268" i="15"/>
  <c r="T268" i="15"/>
  <c r="U268" i="15"/>
  <c r="N107" i="15"/>
  <c r="P107" i="15"/>
  <c r="T107" i="15"/>
  <c r="U107" i="15"/>
  <c r="N108" i="15"/>
  <c r="P108" i="15"/>
  <c r="T108" i="15"/>
  <c r="U108" i="15"/>
  <c r="N109" i="15"/>
  <c r="Q109" i="15"/>
  <c r="T109" i="15"/>
  <c r="U109" i="15"/>
  <c r="N110" i="15"/>
  <c r="P110" i="15"/>
  <c r="T110" i="15"/>
  <c r="U110" i="15"/>
  <c r="A218" i="15"/>
  <c r="R218" i="15" s="1"/>
  <c r="A177" i="15"/>
  <c r="R177" i="15" s="1"/>
  <c r="A240" i="15"/>
  <c r="R240" i="15" s="1"/>
  <c r="A239" i="15"/>
  <c r="R239" i="15" s="1"/>
  <c r="A232" i="15"/>
  <c r="R232" i="15" s="1"/>
  <c r="A233" i="15"/>
  <c r="R233" i="15" s="1"/>
  <c r="A234" i="15"/>
  <c r="R234" i="15" s="1"/>
  <c r="A235" i="15"/>
  <c r="R235" i="15" s="1"/>
  <c r="A236" i="15"/>
  <c r="R236" i="15" s="1"/>
  <c r="A118" i="15"/>
  <c r="R118" i="15" s="1"/>
  <c r="A115" i="15"/>
  <c r="R115" i="15" s="1"/>
  <c r="A116" i="15"/>
  <c r="R116" i="15" s="1"/>
  <c r="A117" i="15"/>
  <c r="R117" i="15" s="1"/>
  <c r="A100" i="15"/>
  <c r="R100" i="15" s="1"/>
  <c r="A259" i="15"/>
  <c r="R259" i="15" s="1"/>
  <c r="A260" i="15"/>
  <c r="R260" i="15" s="1"/>
  <c r="A102" i="15"/>
  <c r="R102" i="15" s="1"/>
  <c r="A101" i="15"/>
  <c r="R101" i="15" s="1"/>
  <c r="A264" i="15"/>
  <c r="R264" i="15" s="1"/>
  <c r="A265" i="15"/>
  <c r="R265" i="15" s="1"/>
  <c r="A266" i="15"/>
  <c r="R266" i="15" s="1"/>
  <c r="A267" i="15"/>
  <c r="R267" i="15" s="1"/>
  <c r="A268" i="15"/>
  <c r="R268" i="15" s="1"/>
  <c r="A107" i="15"/>
  <c r="R107" i="15" s="1"/>
  <c r="A108" i="15"/>
  <c r="R108" i="15" s="1"/>
  <c r="A109" i="15"/>
  <c r="R109" i="15" s="1"/>
  <c r="A110" i="15"/>
  <c r="R110" i="15" s="1"/>
  <c r="Q108" i="15" l="1"/>
  <c r="Q102" i="15"/>
  <c r="V259" i="15"/>
  <c r="V239" i="15"/>
  <c r="V240" i="15"/>
  <c r="V107" i="15"/>
  <c r="V268" i="15"/>
  <c r="P177" i="15"/>
  <c r="Q107" i="15"/>
  <c r="V102" i="15"/>
  <c r="V110" i="15"/>
  <c r="V109" i="15"/>
  <c r="V108" i="15"/>
  <c r="V260" i="15"/>
  <c r="V116" i="15"/>
  <c r="V235" i="15"/>
  <c r="V234" i="15"/>
  <c r="V115" i="15"/>
  <c r="V236" i="15"/>
  <c r="P109" i="15"/>
  <c r="V265" i="15"/>
  <c r="V264" i="15"/>
  <c r="Q236" i="15"/>
  <c r="V101" i="15"/>
  <c r="P101" i="15"/>
  <c r="Q260" i="15"/>
  <c r="V118" i="15"/>
  <c r="P118" i="15"/>
  <c r="Q235" i="15"/>
  <c r="V177" i="15"/>
  <c r="V218" i="15"/>
  <c r="Q218" i="15"/>
  <c r="V266" i="15"/>
  <c r="Q266" i="15"/>
  <c r="V117" i="15"/>
  <c r="Q117" i="15"/>
  <c r="V232" i="15"/>
  <c r="Q232" i="15"/>
  <c r="V267" i="15"/>
  <c r="P267" i="15"/>
  <c r="Q265" i="15"/>
  <c r="V100" i="15"/>
  <c r="P100" i="15"/>
  <c r="Q116" i="15"/>
  <c r="V233" i="15"/>
  <c r="P233" i="15"/>
  <c r="Q239" i="15"/>
  <c r="Q110" i="15"/>
  <c r="Q268" i="15"/>
  <c r="Q264" i="15"/>
  <c r="Q259" i="15"/>
  <c r="Q115" i="15"/>
  <c r="Q234" i="15"/>
  <c r="Q240" i="15"/>
  <c r="O125" i="15"/>
  <c r="O126" i="15"/>
  <c r="O83" i="15"/>
  <c r="O46" i="15"/>
  <c r="O316" i="15"/>
  <c r="O178" i="15"/>
  <c r="S735" i="26"/>
  <c r="T735" i="26"/>
  <c r="S736" i="26"/>
  <c r="T736" i="26"/>
  <c r="S737" i="26"/>
  <c r="T737" i="26"/>
  <c r="S738" i="26"/>
  <c r="T738" i="26"/>
  <c r="S739" i="26"/>
  <c r="T739" i="26"/>
  <c r="D445" i="27" l="1"/>
  <c r="E445" i="27"/>
  <c r="F445" i="27"/>
  <c r="D446" i="27"/>
  <c r="E446" i="27"/>
  <c r="F446" i="27"/>
  <c r="O81" i="15" l="1"/>
  <c r="O84" i="15"/>
  <c r="O85" i="15"/>
  <c r="O141" i="15"/>
  <c r="O142" i="15"/>
  <c r="O143" i="15"/>
  <c r="O180" i="15"/>
  <c r="O70" i="15"/>
  <c r="O44" i="15"/>
  <c r="O179" i="15"/>
  <c r="O221" i="15"/>
  <c r="O222" i="15"/>
  <c r="O223" i="15"/>
  <c r="O224" i="15"/>
  <c r="O247" i="15"/>
  <c r="O88" i="15"/>
  <c r="O208" i="15"/>
  <c r="O209" i="15"/>
  <c r="O241" i="15"/>
  <c r="O242" i="15"/>
  <c r="O243" i="15"/>
  <c r="O244" i="15"/>
  <c r="O66" i="15"/>
  <c r="O166" i="15"/>
  <c r="O167" i="15"/>
  <c r="O198" i="15"/>
  <c r="O145" i="15"/>
  <c r="O146" i="15"/>
  <c r="O147" i="15"/>
  <c r="O69" i="15"/>
  <c r="O55" i="15"/>
  <c r="O144" i="15"/>
  <c r="O207" i="15"/>
  <c r="O54" i="15"/>
  <c r="O286" i="15"/>
  <c r="O287" i="15"/>
  <c r="O288" i="15"/>
  <c r="O289" i="15"/>
  <c r="O290" i="15"/>
  <c r="O131" i="15"/>
  <c r="O300" i="15"/>
  <c r="O301" i="15"/>
  <c r="O172" i="15"/>
  <c r="O68" i="15"/>
  <c r="O322" i="15"/>
  <c r="O154" i="15"/>
  <c r="O29" i="15"/>
  <c r="O30" i="15"/>
  <c r="O156" i="15"/>
  <c r="O148" i="15"/>
  <c r="O285" i="15"/>
  <c r="O318" i="15"/>
  <c r="O319" i="15"/>
  <c r="O320" i="15"/>
  <c r="O321" i="15"/>
  <c r="O158" i="15"/>
  <c r="O159" i="15"/>
  <c r="O160" i="15"/>
  <c r="O161" i="15"/>
  <c r="O271" i="15"/>
  <c r="O127" i="15"/>
  <c r="S732" i="26"/>
  <c r="T732" i="26"/>
  <c r="S733" i="26"/>
  <c r="T733" i="26"/>
  <c r="S734" i="26"/>
  <c r="T734" i="26"/>
  <c r="D443" i="27" l="1"/>
  <c r="E443" i="27"/>
  <c r="F443" i="27"/>
  <c r="D444" i="27"/>
  <c r="E444" i="27"/>
  <c r="F444" i="27"/>
  <c r="N89" i="15" l="1"/>
  <c r="P89" i="15"/>
  <c r="T89" i="15"/>
  <c r="U89" i="15"/>
  <c r="N192" i="15"/>
  <c r="P192" i="15"/>
  <c r="T192" i="15"/>
  <c r="U192" i="15"/>
  <c r="A89" i="15"/>
  <c r="R89" i="15" s="1"/>
  <c r="A192" i="15"/>
  <c r="R192" i="15" s="1"/>
  <c r="V89" i="15" l="1"/>
  <c r="V192" i="15"/>
  <c r="Q192" i="15"/>
  <c r="Q89" i="15"/>
  <c r="N163" i="15"/>
  <c r="O80" i="15"/>
  <c r="S193" i="26"/>
  <c r="T193" i="26"/>
  <c r="S194" i="26"/>
  <c r="T194" i="26"/>
  <c r="S195" i="26"/>
  <c r="T195" i="26"/>
  <c r="D440" i="27" l="1"/>
  <c r="E440" i="27"/>
  <c r="F440" i="27"/>
  <c r="D441" i="27"/>
  <c r="E441" i="27"/>
  <c r="F441" i="27"/>
  <c r="D442" i="27"/>
  <c r="E442" i="27"/>
  <c r="F442" i="27"/>
  <c r="D431" i="27" l="1"/>
  <c r="E431" i="27"/>
  <c r="F431" i="27"/>
  <c r="D432" i="27"/>
  <c r="E432" i="27"/>
  <c r="F432" i="27"/>
  <c r="D433" i="27"/>
  <c r="E433" i="27"/>
  <c r="F433" i="27"/>
  <c r="D434" i="27"/>
  <c r="E434" i="27"/>
  <c r="F434" i="27"/>
  <c r="D435" i="27"/>
  <c r="E435" i="27"/>
  <c r="F435" i="27"/>
  <c r="D436" i="27"/>
  <c r="E436" i="27"/>
  <c r="F436" i="27"/>
  <c r="D437" i="27"/>
  <c r="E437" i="27"/>
  <c r="F437" i="27"/>
  <c r="D438" i="27"/>
  <c r="E438" i="27"/>
  <c r="F438" i="27"/>
  <c r="D439" i="27"/>
  <c r="E439" i="27"/>
  <c r="F439" i="27"/>
  <c r="N304" i="15" l="1"/>
  <c r="P304" i="15"/>
  <c r="T304" i="15"/>
  <c r="U304" i="15"/>
  <c r="N305" i="15"/>
  <c r="Q305" i="15"/>
  <c r="T305" i="15"/>
  <c r="U305" i="15"/>
  <c r="N306" i="15"/>
  <c r="P306" i="15"/>
  <c r="T306" i="15"/>
  <c r="U306" i="15"/>
  <c r="N307" i="15"/>
  <c r="P307" i="15"/>
  <c r="T307" i="15"/>
  <c r="U307" i="15"/>
  <c r="N308" i="15"/>
  <c r="P308" i="15"/>
  <c r="T308" i="15"/>
  <c r="U308" i="15"/>
  <c r="N309" i="15"/>
  <c r="Q309" i="15"/>
  <c r="T309" i="15"/>
  <c r="U309" i="15"/>
  <c r="N168" i="15"/>
  <c r="P168" i="15"/>
  <c r="T168" i="15"/>
  <c r="U168" i="15"/>
  <c r="N169" i="15"/>
  <c r="P169" i="15"/>
  <c r="T169" i="15"/>
  <c r="U169" i="15"/>
  <c r="N310" i="15"/>
  <c r="P310" i="15"/>
  <c r="T310" i="15"/>
  <c r="U310" i="15"/>
  <c r="A304" i="15"/>
  <c r="R304" i="15" s="1"/>
  <c r="A305" i="15"/>
  <c r="R305" i="15" s="1"/>
  <c r="A306" i="15"/>
  <c r="R306" i="15" s="1"/>
  <c r="A307" i="15"/>
  <c r="R307" i="15" s="1"/>
  <c r="A308" i="15"/>
  <c r="R308" i="15" s="1"/>
  <c r="A309" i="15"/>
  <c r="R309" i="15" s="1"/>
  <c r="A168" i="15"/>
  <c r="R168" i="15" s="1"/>
  <c r="A169" i="15"/>
  <c r="R169" i="15" s="1"/>
  <c r="A310" i="15"/>
  <c r="R310" i="15" s="1"/>
  <c r="P305" i="15" l="1"/>
  <c r="V169" i="15"/>
  <c r="V307" i="15"/>
  <c r="P309" i="15"/>
  <c r="V310" i="15"/>
  <c r="Q310" i="15"/>
  <c r="V309" i="15"/>
  <c r="V308" i="15"/>
  <c r="Q308" i="15"/>
  <c r="V305" i="15"/>
  <c r="V304" i="15"/>
  <c r="Q304" i="15"/>
  <c r="V168" i="15"/>
  <c r="V306" i="15"/>
  <c r="Q169" i="15"/>
  <c r="Q307" i="15"/>
  <c r="Q168" i="15"/>
  <c r="Q306" i="15"/>
  <c r="N81" i="15" l="1"/>
  <c r="P81" i="15"/>
  <c r="T81" i="15"/>
  <c r="U81" i="15"/>
  <c r="N84" i="15"/>
  <c r="Q84" i="15"/>
  <c r="T84" i="15"/>
  <c r="U84" i="15"/>
  <c r="A81" i="15"/>
  <c r="R81" i="15" s="1"/>
  <c r="A84" i="15"/>
  <c r="R84" i="15" s="1"/>
  <c r="A85" i="15"/>
  <c r="P84" i="15" l="1"/>
  <c r="V84" i="15"/>
  <c r="Q81" i="15"/>
  <c r="V81" i="15"/>
  <c r="D423" i="27"/>
  <c r="E423" i="27"/>
  <c r="F423" i="27"/>
  <c r="D424" i="27"/>
  <c r="E424" i="27"/>
  <c r="F424" i="27"/>
  <c r="D425" i="27"/>
  <c r="E425" i="27"/>
  <c r="F425" i="27"/>
  <c r="D426" i="27"/>
  <c r="E426" i="27"/>
  <c r="F426" i="27"/>
  <c r="D427" i="27"/>
  <c r="E427" i="27"/>
  <c r="F427" i="27"/>
  <c r="D428" i="27"/>
  <c r="E428" i="27"/>
  <c r="F428" i="27"/>
  <c r="D429" i="27"/>
  <c r="E429" i="27"/>
  <c r="F429" i="27"/>
  <c r="D430" i="27"/>
  <c r="E430" i="27"/>
  <c r="F430" i="27"/>
  <c r="P63" i="15"/>
  <c r="N302" i="15" l="1"/>
  <c r="P302" i="15"/>
  <c r="T302" i="15"/>
  <c r="U302" i="15"/>
  <c r="N303" i="15"/>
  <c r="P303" i="15"/>
  <c r="T303" i="15"/>
  <c r="U303" i="15"/>
  <c r="A302" i="15"/>
  <c r="R302" i="15" s="1"/>
  <c r="A303" i="15"/>
  <c r="R303" i="15" s="1"/>
  <c r="V302" i="15" l="1"/>
  <c r="Q302" i="15"/>
  <c r="Q303" i="15"/>
  <c r="V303" i="15"/>
  <c r="D402" i="27" l="1"/>
  <c r="E402" i="27"/>
  <c r="F402" i="27"/>
  <c r="D403" i="27"/>
  <c r="E403" i="27"/>
  <c r="F403" i="27"/>
  <c r="D404" i="27"/>
  <c r="E404" i="27"/>
  <c r="F404" i="27"/>
  <c r="D405" i="27"/>
  <c r="E405" i="27"/>
  <c r="F405" i="27"/>
  <c r="D406" i="27"/>
  <c r="E406" i="27"/>
  <c r="F406" i="27"/>
  <c r="D407" i="27"/>
  <c r="E407" i="27"/>
  <c r="F407" i="27"/>
  <c r="D408" i="27"/>
  <c r="E408" i="27"/>
  <c r="F408" i="27"/>
  <c r="D409" i="27"/>
  <c r="E409" i="27"/>
  <c r="F409" i="27"/>
  <c r="D410" i="27"/>
  <c r="E410" i="27"/>
  <c r="F410" i="27"/>
  <c r="D411" i="27"/>
  <c r="E411" i="27"/>
  <c r="F411" i="27"/>
  <c r="D412" i="27"/>
  <c r="E412" i="27"/>
  <c r="F412" i="27"/>
  <c r="D413" i="27"/>
  <c r="E413" i="27"/>
  <c r="F413" i="27"/>
  <c r="D414" i="27"/>
  <c r="E414" i="27"/>
  <c r="F414" i="27"/>
  <c r="D415" i="27"/>
  <c r="E415" i="27"/>
  <c r="F415" i="27"/>
  <c r="D416" i="27"/>
  <c r="E416" i="27"/>
  <c r="F416" i="27"/>
  <c r="D417" i="27"/>
  <c r="E417" i="27"/>
  <c r="F417" i="27"/>
  <c r="D418" i="27"/>
  <c r="E418" i="27"/>
  <c r="F418" i="27"/>
  <c r="D419" i="27"/>
  <c r="E419" i="27"/>
  <c r="F419" i="27"/>
  <c r="D420" i="27"/>
  <c r="E420" i="27"/>
  <c r="F420" i="27"/>
  <c r="D421" i="27"/>
  <c r="E421" i="27"/>
  <c r="F421" i="27"/>
  <c r="D422" i="27"/>
  <c r="E422" i="27"/>
  <c r="F422" i="27"/>
  <c r="N283" i="15" l="1"/>
  <c r="N76" i="15"/>
  <c r="N82" i="15"/>
  <c r="N60" i="15"/>
  <c r="N255" i="15"/>
  <c r="N254" i="15"/>
  <c r="N253" i="15"/>
  <c r="N252" i="15"/>
  <c r="N251" i="15"/>
  <c r="N228" i="15"/>
  <c r="N227" i="15"/>
  <c r="N226" i="15"/>
  <c r="N225" i="15"/>
  <c r="N194" i="15"/>
  <c r="N193" i="15"/>
  <c r="N7" i="15"/>
  <c r="N6" i="15"/>
  <c r="N18" i="15"/>
  <c r="N99" i="15"/>
  <c r="N98" i="15"/>
  <c r="N91" i="15"/>
  <c r="N90" i="15"/>
  <c r="N14" i="15"/>
  <c r="N13" i="15"/>
  <c r="N19" i="15"/>
  <c r="N23" i="15"/>
  <c r="N20" i="15"/>
  <c r="N22" i="15"/>
  <c r="N21" i="15"/>
  <c r="N24" i="15"/>
  <c r="N8" i="15"/>
  <c r="N10" i="15"/>
  <c r="N11" i="15"/>
  <c r="N73" i="15"/>
  <c r="N5" i="15"/>
  <c r="N77" i="15"/>
  <c r="N93" i="15"/>
  <c r="N2" i="15"/>
  <c r="N17" i="15"/>
  <c r="N16" i="15"/>
  <c r="N15" i="15"/>
  <c r="N4" i="15"/>
  <c r="N3" i="15"/>
  <c r="N12" i="15"/>
  <c r="N96" i="15"/>
  <c r="N49" i="15"/>
  <c r="N48" i="15"/>
  <c r="N292" i="15"/>
  <c r="N293" i="15"/>
  <c r="N214" i="15"/>
  <c r="N213" i="15"/>
  <c r="N212" i="15"/>
  <c r="N211" i="15"/>
  <c r="N210" i="15"/>
  <c r="N185" i="15"/>
  <c r="N250" i="15"/>
  <c r="N249" i="15"/>
  <c r="N248" i="15"/>
  <c r="N206" i="15"/>
  <c r="N205" i="15"/>
  <c r="N204" i="15"/>
  <c r="N176" i="15"/>
  <c r="N175" i="15"/>
  <c r="N174" i="15"/>
  <c r="N173" i="15"/>
  <c r="N197" i="15"/>
  <c r="N196" i="15"/>
  <c r="N282" i="15"/>
  <c r="N281" i="15"/>
  <c r="N164" i="15"/>
  <c r="N277" i="15"/>
  <c r="N276" i="15"/>
  <c r="N195" i="15"/>
  <c r="N299" i="15"/>
  <c r="N298" i="15"/>
  <c r="N297" i="15"/>
  <c r="N296" i="15"/>
  <c r="N275" i="15"/>
  <c r="N274" i="15"/>
  <c r="N183" i="15"/>
  <c r="N182" i="15"/>
  <c r="N9" i="15"/>
  <c r="N45" i="15"/>
  <c r="N315" i="15"/>
  <c r="N295" i="15"/>
  <c r="N229" i="15"/>
  <c r="N294" i="15"/>
  <c r="N67" i="15"/>
  <c r="N291" i="15"/>
  <c r="N220" i="15"/>
  <c r="N219" i="15"/>
  <c r="N65" i="15"/>
  <c r="N28" i="15"/>
  <c r="N273" i="15"/>
  <c r="N272" i="15"/>
  <c r="N162" i="15"/>
  <c r="N75" i="15"/>
  <c r="N74" i="15"/>
  <c r="N149" i="15"/>
  <c r="N151" i="15"/>
  <c r="N150" i="15"/>
  <c r="N64" i="15"/>
  <c r="N63" i="15"/>
  <c r="N258" i="15"/>
  <c r="N257" i="15"/>
  <c r="N157" i="15"/>
  <c r="N79" i="15"/>
  <c r="N59" i="15"/>
  <c r="N27" i="15"/>
  <c r="N238" i="15"/>
  <c r="N230" i="15"/>
  <c r="N216" i="15"/>
  <c r="N215" i="15"/>
  <c r="N153" i="15"/>
  <c r="N152" i="15"/>
  <c r="N184" i="15"/>
  <c r="N36" i="15"/>
  <c r="N35" i="15"/>
  <c r="N34" i="15"/>
  <c r="N33" i="15"/>
  <c r="N32" i="15"/>
  <c r="N26" i="15"/>
  <c r="N25" i="15"/>
  <c r="N31" i="15"/>
  <c r="N237" i="15"/>
  <c r="N87" i="15"/>
  <c r="N280" i="15"/>
  <c r="N279" i="15"/>
  <c r="N278" i="15"/>
  <c r="N165" i="15"/>
  <c r="N61" i="15"/>
  <c r="N58" i="15"/>
  <c r="N188" i="15"/>
  <c r="N187" i="15"/>
  <c r="N186" i="15"/>
  <c r="N181" i="15"/>
  <c r="N201" i="15"/>
  <c r="N200" i="15"/>
  <c r="N199" i="15"/>
  <c r="N124" i="15"/>
  <c r="N121" i="15"/>
  <c r="N130" i="15"/>
  <c r="N129" i="15"/>
  <c r="N128" i="15"/>
  <c r="N202" i="15"/>
  <c r="N203" i="15"/>
  <c r="N312" i="15"/>
  <c r="N313" i="15"/>
  <c r="N137" i="15"/>
  <c r="N136" i="15"/>
  <c r="N139" i="15"/>
  <c r="N217" i="15"/>
  <c r="N39" i="15"/>
  <c r="N138" i="15"/>
  <c r="N135" i="15"/>
  <c r="N134" i="15"/>
  <c r="N133" i="15"/>
  <c r="N132" i="15"/>
  <c r="N314" i="15"/>
  <c r="N171" i="15"/>
  <c r="N311" i="15"/>
  <c r="N37" i="15"/>
  <c r="N38" i="15"/>
  <c r="N62" i="15"/>
  <c r="N256" i="15"/>
  <c r="N140" i="15"/>
  <c r="N155" i="15"/>
  <c r="N94" i="15"/>
  <c r="N86" i="15"/>
  <c r="N97" i="15"/>
  <c r="N78" i="15"/>
  <c r="N71" i="15"/>
  <c r="N72" i="15"/>
  <c r="N47" i="15"/>
  <c r="N57" i="15"/>
  <c r="N95" i="15"/>
  <c r="N92" i="15"/>
  <c r="N43" i="15"/>
  <c r="N42" i="15"/>
  <c r="N178" i="15"/>
  <c r="N317" i="15"/>
  <c r="N316" i="15"/>
  <c r="N46" i="15"/>
  <c r="N83" i="15"/>
  <c r="N126" i="15"/>
  <c r="N125" i="15"/>
  <c r="N127" i="15"/>
  <c r="N271" i="15"/>
  <c r="N161" i="15"/>
  <c r="N160" i="15"/>
  <c r="N159" i="15"/>
  <c r="N158" i="15"/>
  <c r="N321" i="15"/>
  <c r="N320" i="15"/>
  <c r="N319" i="15"/>
  <c r="N318" i="15"/>
  <c r="N285" i="15"/>
  <c r="N148" i="15"/>
  <c r="N156" i="15"/>
  <c r="N30" i="15"/>
  <c r="N29" i="15"/>
  <c r="N154" i="15"/>
  <c r="N322" i="15"/>
  <c r="N68" i="15"/>
  <c r="N172" i="15"/>
  <c r="N301" i="15"/>
  <c r="N300" i="15"/>
  <c r="N131" i="15"/>
  <c r="N290" i="15"/>
  <c r="N289" i="15"/>
  <c r="N288" i="15"/>
  <c r="N287" i="15"/>
  <c r="N286" i="15"/>
  <c r="N54" i="15"/>
  <c r="N207" i="15"/>
  <c r="N144" i="15"/>
  <c r="N55" i="15"/>
  <c r="N69" i="15"/>
  <c r="N147" i="15"/>
  <c r="N146" i="15"/>
  <c r="N145" i="15"/>
  <c r="N198" i="15"/>
  <c r="N167" i="15"/>
  <c r="N166" i="15"/>
  <c r="N66" i="15"/>
  <c r="N244" i="15"/>
  <c r="N243" i="15"/>
  <c r="N242" i="15"/>
  <c r="N241" i="15"/>
  <c r="N209" i="15"/>
  <c r="N208" i="15"/>
  <c r="N88" i="15"/>
  <c r="N247" i="15"/>
  <c r="N224" i="15"/>
  <c r="S729" i="26" l="1"/>
  <c r="T729" i="26"/>
  <c r="S730" i="26"/>
  <c r="T730" i="26"/>
  <c r="S731" i="26"/>
  <c r="T731" i="26"/>
  <c r="D399" i="27" l="1"/>
  <c r="E399" i="27"/>
  <c r="F399" i="27"/>
  <c r="D400" i="27"/>
  <c r="E400" i="27"/>
  <c r="F400" i="27"/>
  <c r="D401" i="27"/>
  <c r="E401" i="27"/>
  <c r="F401" i="27"/>
  <c r="D8" i="27" l="1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E54" i="27"/>
  <c r="F54" i="27"/>
  <c r="E218" i="27"/>
  <c r="F218" i="27"/>
  <c r="D7" i="27" l="1"/>
  <c r="D5" i="27"/>
  <c r="D6" i="27"/>
  <c r="F278" i="27" l="1"/>
  <c r="E278" i="27"/>
  <c r="F180" i="27"/>
  <c r="E180" i="27"/>
  <c r="E199" i="27" l="1"/>
  <c r="F199" i="27"/>
  <c r="E203" i="27"/>
  <c r="F203" i="27"/>
  <c r="E225" i="27" l="1"/>
  <c r="F225" i="27"/>
  <c r="E319" i="27" l="1"/>
  <c r="F319" i="27"/>
  <c r="E241" i="27"/>
  <c r="F241" i="27"/>
  <c r="E373" i="27"/>
  <c r="F373" i="27"/>
  <c r="Q160" i="15" l="1"/>
  <c r="Q161" i="15"/>
  <c r="Q125" i="15"/>
  <c r="Q126" i="15"/>
  <c r="Q316" i="15"/>
  <c r="Q317" i="15"/>
  <c r="Q178" i="15"/>
  <c r="Q43" i="15"/>
  <c r="Q92" i="15"/>
  <c r="Q95" i="15"/>
  <c r="Q47" i="15"/>
  <c r="Q72" i="15"/>
  <c r="Q71" i="15"/>
  <c r="Q97" i="15"/>
  <c r="Q86" i="15"/>
  <c r="Q94" i="15"/>
  <c r="Q140" i="15"/>
  <c r="Q256" i="15"/>
  <c r="Q62" i="15"/>
  <c r="Q37" i="15"/>
  <c r="Q311" i="15"/>
  <c r="Q171" i="15"/>
  <c r="Q132" i="15"/>
  <c r="Q133" i="15"/>
  <c r="Q134" i="15"/>
  <c r="Q138" i="15"/>
  <c r="Q39" i="15"/>
  <c r="Q217" i="15"/>
  <c r="Q136" i="15"/>
  <c r="Q137" i="15"/>
  <c r="Q313" i="15"/>
  <c r="Q203" i="15"/>
  <c r="Q202" i="15"/>
  <c r="Q128" i="15"/>
  <c r="Q130" i="15"/>
  <c r="Q121" i="15"/>
  <c r="Q119" i="15"/>
  <c r="Q123" i="15"/>
  <c r="Q124" i="15"/>
  <c r="Q201" i="15"/>
  <c r="Q181" i="15"/>
  <c r="Q187" i="15"/>
  <c r="Q188" i="15"/>
  <c r="Q58" i="15"/>
  <c r="Q165" i="15"/>
  <c r="Q278" i="15"/>
  <c r="Q279" i="15"/>
  <c r="Q87" i="15"/>
  <c r="Q170" i="15"/>
  <c r="Q237" i="15"/>
  <c r="Q25" i="15"/>
  <c r="Q26" i="15"/>
  <c r="Q32" i="15"/>
  <c r="Q33" i="15"/>
  <c r="Q35" i="15"/>
  <c r="Q36" i="15"/>
  <c r="Q184" i="15"/>
  <c r="Q153" i="15"/>
  <c r="Q215" i="15"/>
  <c r="Q216" i="15"/>
  <c r="Q230" i="15"/>
  <c r="Q238" i="15"/>
  <c r="Q27" i="15"/>
  <c r="Q59" i="15"/>
  <c r="Q157" i="15"/>
  <c r="Q257" i="15"/>
  <c r="Q258" i="15"/>
  <c r="Q64" i="15"/>
  <c r="Q150" i="15"/>
  <c r="Q151" i="15"/>
  <c r="Q74" i="15"/>
  <c r="Q75" i="15"/>
  <c r="Q162" i="15"/>
  <c r="Q272" i="15"/>
  <c r="Q273" i="15"/>
  <c r="Q28" i="15"/>
  <c r="Q219" i="15"/>
  <c r="Q220" i="15"/>
  <c r="Q291" i="15"/>
  <c r="Q294" i="15"/>
  <c r="Q229" i="15"/>
  <c r="Q295" i="15"/>
  <c r="Q45" i="15"/>
  <c r="Q9" i="15"/>
  <c r="Q182" i="15"/>
  <c r="Q274" i="15"/>
  <c r="Q275" i="15"/>
  <c r="Q296" i="15"/>
  <c r="Q298" i="15"/>
  <c r="Q299" i="15"/>
  <c r="Q195" i="15"/>
  <c r="Q276" i="15"/>
  <c r="Q277" i="15"/>
  <c r="Q164" i="15"/>
  <c r="Q281" i="15"/>
  <c r="Q196" i="15"/>
  <c r="Q197" i="15"/>
  <c r="Q173" i="15"/>
  <c r="Q175" i="15"/>
  <c r="Q176" i="15"/>
  <c r="Q40" i="15"/>
  <c r="Q204" i="15"/>
  <c r="Q205" i="15"/>
  <c r="Q206" i="15"/>
  <c r="Q51" i="15"/>
  <c r="Q52" i="15"/>
  <c r="Q53" i="15"/>
  <c r="Q248" i="15"/>
  <c r="Q249" i="15"/>
  <c r="Q250" i="15"/>
  <c r="Q185" i="15"/>
  <c r="Q211" i="15"/>
  <c r="Q212" i="15"/>
  <c r="Q213" i="15"/>
  <c r="Q293" i="15"/>
  <c r="Q292" i="15"/>
  <c r="Q48" i="15"/>
  <c r="Q49" i="15"/>
  <c r="Q96" i="15"/>
  <c r="Q12" i="15"/>
  <c r="Q3" i="15"/>
  <c r="Q15" i="15"/>
  <c r="Q16" i="15"/>
  <c r="Q17" i="15"/>
  <c r="Q93" i="15"/>
  <c r="Q77" i="15"/>
  <c r="Q5" i="15"/>
  <c r="Q73" i="15"/>
  <c r="Q11" i="15"/>
  <c r="Q10" i="15"/>
  <c r="Q8" i="15"/>
  <c r="Q21" i="15"/>
  <c r="Q22" i="15"/>
  <c r="Q20" i="15"/>
  <c r="Q19" i="15"/>
  <c r="Q13" i="15"/>
  <c r="Q14" i="15"/>
  <c r="Q91" i="15"/>
  <c r="Q98" i="15"/>
  <c r="Q99" i="15"/>
  <c r="Q6" i="15"/>
  <c r="Q7" i="15"/>
  <c r="Q193" i="15"/>
  <c r="Q194" i="15"/>
  <c r="Q225" i="15"/>
  <c r="Q226" i="15"/>
  <c r="Q227" i="15"/>
  <c r="Q251" i="15"/>
  <c r="Q252" i="15"/>
  <c r="Q253" i="15"/>
  <c r="Q255" i="15"/>
  <c r="Q60" i="15"/>
  <c r="Q82" i="15"/>
  <c r="Q76" i="15"/>
  <c r="Q284" i="15"/>
  <c r="Q283" i="15"/>
  <c r="Q158" i="15"/>
  <c r="Q159" i="15"/>
  <c r="Q271" i="15"/>
  <c r="Q127" i="15"/>
  <c r="Q83" i="15"/>
  <c r="Q46" i="15"/>
  <c r="Q42" i="15"/>
  <c r="Q57" i="15"/>
  <c r="Q78" i="15"/>
  <c r="Q155" i="15"/>
  <c r="Q38" i="15"/>
  <c r="Q314" i="15"/>
  <c r="Q135" i="15"/>
  <c r="Q139" i="15"/>
  <c r="Q312" i="15"/>
  <c r="Q129" i="15"/>
  <c r="Q120" i="15"/>
  <c r="Q122" i="15"/>
  <c r="Q199" i="15"/>
  <c r="Q200" i="15"/>
  <c r="Q186" i="15"/>
  <c r="Q61" i="15"/>
  <c r="Q280" i="15"/>
  <c r="Q31" i="15"/>
  <c r="Q34" i="15"/>
  <c r="Q152" i="15"/>
  <c r="Q79" i="15"/>
  <c r="Q63" i="15"/>
  <c r="Q149" i="15"/>
  <c r="Q163" i="15"/>
  <c r="Q65" i="15"/>
  <c r="Q67" i="15"/>
  <c r="Q315" i="15"/>
  <c r="Q183" i="15"/>
  <c r="Q297" i="15"/>
  <c r="Q282" i="15"/>
  <c r="Q174" i="15"/>
  <c r="Q41" i="15"/>
  <c r="Q50" i="15"/>
  <c r="Q210" i="15"/>
  <c r="Q214" i="15"/>
  <c r="Q4" i="15"/>
  <c r="Q2" i="15"/>
  <c r="Q24" i="15"/>
  <c r="Q23" i="15"/>
  <c r="Q90" i="15"/>
  <c r="Q18" i="15"/>
  <c r="Q228" i="15"/>
  <c r="Q254" i="15"/>
  <c r="E348" i="27" l="1"/>
  <c r="F348" i="27"/>
  <c r="E275" i="27"/>
  <c r="F275" i="27"/>
  <c r="E166" i="27"/>
  <c r="F166" i="27"/>
  <c r="E63" i="27"/>
  <c r="F63" i="27"/>
  <c r="E277" i="27"/>
  <c r="F277" i="27"/>
  <c r="E160" i="27"/>
  <c r="F160" i="27"/>
  <c r="Q318" i="15" l="1"/>
  <c r="Q319" i="15"/>
  <c r="Q320" i="15"/>
  <c r="Q321" i="15"/>
  <c r="E339" i="27" l="1"/>
  <c r="F339" i="27"/>
  <c r="E238" i="27"/>
  <c r="F238" i="27"/>
  <c r="E130" i="27"/>
  <c r="F130" i="27"/>
  <c r="E330" i="27"/>
  <c r="F330" i="27"/>
  <c r="E169" i="27"/>
  <c r="F169" i="27"/>
  <c r="E157" i="27"/>
  <c r="F157" i="27"/>
  <c r="E219" i="27"/>
  <c r="F219" i="27"/>
  <c r="E164" i="27"/>
  <c r="F164" i="27"/>
  <c r="E237" i="27"/>
  <c r="F237" i="27"/>
  <c r="E159" i="27"/>
  <c r="F159" i="27"/>
  <c r="E234" i="27"/>
  <c r="F234" i="27"/>
  <c r="E163" i="27"/>
  <c r="F163" i="27"/>
  <c r="E66" i="27"/>
  <c r="F66" i="27"/>
  <c r="F202" i="27"/>
  <c r="E202" i="27"/>
  <c r="F328" i="27" l="1"/>
  <c r="E328" i="27"/>
  <c r="F308" i="27"/>
  <c r="E308" i="27"/>
  <c r="E115" i="27" l="1"/>
  <c r="F115" i="27"/>
  <c r="E194" i="27"/>
  <c r="F194" i="27"/>
  <c r="O246" i="15" l="1"/>
  <c r="Q55" i="15"/>
  <c r="Q144" i="15"/>
  <c r="Q207" i="15"/>
  <c r="Q54" i="15"/>
  <c r="Q286" i="15"/>
  <c r="Q287" i="15"/>
  <c r="Q288" i="15"/>
  <c r="Q289" i="15"/>
  <c r="Q290" i="15"/>
  <c r="Q131" i="15"/>
  <c r="Q300" i="15"/>
  <c r="Q301" i="15"/>
  <c r="Q172" i="15"/>
  <c r="Q68" i="15"/>
  <c r="Q322" i="15"/>
  <c r="Q154" i="15"/>
  <c r="Q29" i="15"/>
  <c r="Q30" i="15"/>
  <c r="Q156" i="15"/>
  <c r="Q148" i="15"/>
  <c r="Q285" i="15"/>
  <c r="S2" i="26" l="1"/>
  <c r="T2" i="26"/>
  <c r="S3" i="26"/>
  <c r="T3" i="26"/>
  <c r="S4" i="26"/>
  <c r="T4" i="26"/>
  <c r="S5" i="26"/>
  <c r="T5" i="26"/>
  <c r="S6" i="26"/>
  <c r="T6" i="26"/>
  <c r="S7" i="26"/>
  <c r="T7" i="26"/>
  <c r="S8" i="26"/>
  <c r="T8" i="26"/>
  <c r="S9" i="26"/>
  <c r="T9" i="26"/>
  <c r="S10" i="26"/>
  <c r="T10" i="26"/>
  <c r="S11" i="26"/>
  <c r="T11" i="26"/>
  <c r="S12" i="26"/>
  <c r="T12" i="26"/>
  <c r="S13" i="26"/>
  <c r="T13" i="26"/>
  <c r="S14" i="26"/>
  <c r="T14" i="26"/>
  <c r="S15" i="26"/>
  <c r="T15" i="26"/>
  <c r="S16" i="26"/>
  <c r="T16" i="26"/>
  <c r="S17" i="26"/>
  <c r="T17" i="26"/>
  <c r="S18" i="26"/>
  <c r="T18" i="26"/>
  <c r="S19" i="26"/>
  <c r="T19" i="26"/>
  <c r="C84" i="15" s="1"/>
  <c r="S20" i="26"/>
  <c r="T20" i="26"/>
  <c r="S21" i="26"/>
  <c r="T21" i="26"/>
  <c r="S22" i="26"/>
  <c r="B85" i="15" s="1"/>
  <c r="T22" i="26"/>
  <c r="C85" i="15" s="1"/>
  <c r="S23" i="26"/>
  <c r="T23" i="26"/>
  <c r="S24" i="26"/>
  <c r="T24" i="26"/>
  <c r="S25" i="26"/>
  <c r="T25" i="26"/>
  <c r="S26" i="26"/>
  <c r="T26" i="26"/>
  <c r="S27" i="26"/>
  <c r="T27" i="26"/>
  <c r="S28" i="26"/>
  <c r="T28" i="26"/>
  <c r="S29" i="26"/>
  <c r="T29" i="26"/>
  <c r="S30" i="26"/>
  <c r="T30" i="26"/>
  <c r="S31" i="26"/>
  <c r="T31" i="26"/>
  <c r="S32" i="26"/>
  <c r="T32" i="26"/>
  <c r="S33" i="26"/>
  <c r="T33" i="26"/>
  <c r="S34" i="26"/>
  <c r="T34" i="26"/>
  <c r="S35" i="26"/>
  <c r="T35" i="26"/>
  <c r="S36" i="26"/>
  <c r="T36" i="26"/>
  <c r="S37" i="26"/>
  <c r="T37" i="26"/>
  <c r="S38" i="26"/>
  <c r="T38" i="26"/>
  <c r="S39" i="26"/>
  <c r="T39" i="26"/>
  <c r="S40" i="26"/>
  <c r="T40" i="26"/>
  <c r="S41" i="26"/>
  <c r="T41" i="26"/>
  <c r="S42" i="26"/>
  <c r="T42" i="26"/>
  <c r="S43" i="26"/>
  <c r="T43" i="26"/>
  <c r="S44" i="26"/>
  <c r="T44" i="26"/>
  <c r="S45" i="26"/>
  <c r="T45" i="26"/>
  <c r="S46" i="26"/>
  <c r="T46" i="26"/>
  <c r="S47" i="26"/>
  <c r="T47" i="26"/>
  <c r="S48" i="26"/>
  <c r="T48" i="26"/>
  <c r="S49" i="26"/>
  <c r="T49" i="26"/>
  <c r="S50" i="26"/>
  <c r="T50" i="26"/>
  <c r="S51" i="26"/>
  <c r="T51" i="26"/>
  <c r="S52" i="26"/>
  <c r="T52" i="26"/>
  <c r="S53" i="26"/>
  <c r="T53" i="26"/>
  <c r="S54" i="26"/>
  <c r="T54" i="26"/>
  <c r="S55" i="26"/>
  <c r="T55" i="26"/>
  <c r="S56" i="26"/>
  <c r="T56" i="26"/>
  <c r="S57" i="26"/>
  <c r="T57" i="26"/>
  <c r="S58" i="26"/>
  <c r="T58" i="26"/>
  <c r="S59" i="26"/>
  <c r="T59" i="26"/>
  <c r="S60" i="26"/>
  <c r="T60" i="26"/>
  <c r="S61" i="26"/>
  <c r="T61" i="26"/>
  <c r="S62" i="26"/>
  <c r="T62" i="26"/>
  <c r="S63" i="26"/>
  <c r="T63" i="26"/>
  <c r="S64" i="26"/>
  <c r="T64" i="26"/>
  <c r="S65" i="26"/>
  <c r="T65" i="26"/>
  <c r="S66" i="26"/>
  <c r="T66" i="26"/>
  <c r="S67" i="26"/>
  <c r="T67" i="26"/>
  <c r="S68" i="26"/>
  <c r="T68" i="26"/>
  <c r="S69" i="26"/>
  <c r="T69" i="26"/>
  <c r="S70" i="26"/>
  <c r="T70" i="26"/>
  <c r="S71" i="26"/>
  <c r="T71" i="26"/>
  <c r="S72" i="26"/>
  <c r="T72" i="26"/>
  <c r="S73" i="26"/>
  <c r="T73" i="26"/>
  <c r="S74" i="26"/>
  <c r="T74" i="26"/>
  <c r="S75" i="26"/>
  <c r="T75" i="26"/>
  <c r="S76" i="26"/>
  <c r="T76" i="26"/>
  <c r="S77" i="26"/>
  <c r="T77" i="26"/>
  <c r="S78" i="26"/>
  <c r="T78" i="26"/>
  <c r="S79" i="26"/>
  <c r="T79" i="26"/>
  <c r="S80" i="26"/>
  <c r="T80" i="26"/>
  <c r="S81" i="26"/>
  <c r="T81" i="26"/>
  <c r="S82" i="26"/>
  <c r="T82" i="26"/>
  <c r="S83" i="26"/>
  <c r="T83" i="26"/>
  <c r="S84" i="26"/>
  <c r="T84" i="26"/>
  <c r="S85" i="26"/>
  <c r="T85" i="26"/>
  <c r="S86" i="26"/>
  <c r="T86" i="26"/>
  <c r="S87" i="26"/>
  <c r="T87" i="26"/>
  <c r="S88" i="26"/>
  <c r="T88" i="26"/>
  <c r="S89" i="26"/>
  <c r="T89" i="26"/>
  <c r="S90" i="26"/>
  <c r="T90" i="26"/>
  <c r="S91" i="26"/>
  <c r="T91" i="26"/>
  <c r="S92" i="26"/>
  <c r="T92" i="26"/>
  <c r="S93" i="26"/>
  <c r="T93" i="26"/>
  <c r="S94" i="26"/>
  <c r="T94" i="26"/>
  <c r="S95" i="26"/>
  <c r="T95" i="26"/>
  <c r="S96" i="26"/>
  <c r="T96" i="26"/>
  <c r="S97" i="26"/>
  <c r="T97" i="26"/>
  <c r="S98" i="26"/>
  <c r="T98" i="26"/>
  <c r="S99" i="26"/>
  <c r="T99" i="26"/>
  <c r="S100" i="26"/>
  <c r="T100" i="26"/>
  <c r="S101" i="26"/>
  <c r="T101" i="26"/>
  <c r="S102" i="26"/>
  <c r="T102" i="26"/>
  <c r="S103" i="26"/>
  <c r="T103" i="26"/>
  <c r="S104" i="26"/>
  <c r="T104" i="26"/>
  <c r="S105" i="26"/>
  <c r="T105" i="26"/>
  <c r="S106" i="26"/>
  <c r="T106" i="26"/>
  <c r="S107" i="26"/>
  <c r="T107" i="26"/>
  <c r="S108" i="26"/>
  <c r="T108" i="26"/>
  <c r="S109" i="26"/>
  <c r="T109" i="26"/>
  <c r="S110" i="26"/>
  <c r="T110" i="26"/>
  <c r="S111" i="26"/>
  <c r="T111" i="26"/>
  <c r="S112" i="26"/>
  <c r="T112" i="26"/>
  <c r="S113" i="26"/>
  <c r="T113" i="26"/>
  <c r="S114" i="26"/>
  <c r="T114" i="26"/>
  <c r="S115" i="26"/>
  <c r="T115" i="26"/>
  <c r="S116" i="26"/>
  <c r="T116" i="26"/>
  <c r="S117" i="26"/>
  <c r="T117" i="26"/>
  <c r="S118" i="26"/>
  <c r="T118" i="26"/>
  <c r="S119" i="26"/>
  <c r="T119" i="26"/>
  <c r="S120" i="26"/>
  <c r="T120" i="26"/>
  <c r="S121" i="26"/>
  <c r="T121" i="26"/>
  <c r="S122" i="26"/>
  <c r="T122" i="26"/>
  <c r="S123" i="26"/>
  <c r="T123" i="26"/>
  <c r="S124" i="26"/>
  <c r="T124" i="26"/>
  <c r="S125" i="26"/>
  <c r="T125" i="26"/>
  <c r="S126" i="26"/>
  <c r="T126" i="26"/>
  <c r="S127" i="26"/>
  <c r="T127" i="26"/>
  <c r="S128" i="26"/>
  <c r="T128" i="26"/>
  <c r="S129" i="26"/>
  <c r="T129" i="26"/>
  <c r="S130" i="26"/>
  <c r="T130" i="26"/>
  <c r="S131" i="26"/>
  <c r="T131" i="26"/>
  <c r="S132" i="26"/>
  <c r="T132" i="26"/>
  <c r="S133" i="26"/>
  <c r="T133" i="26"/>
  <c r="S134" i="26"/>
  <c r="T134" i="26"/>
  <c r="S135" i="26"/>
  <c r="T135" i="26"/>
  <c r="S136" i="26"/>
  <c r="T136" i="26"/>
  <c r="S137" i="26"/>
  <c r="T137" i="26"/>
  <c r="S138" i="26"/>
  <c r="T138" i="26"/>
  <c r="S139" i="26"/>
  <c r="T139" i="26"/>
  <c r="S140" i="26"/>
  <c r="T140" i="26"/>
  <c r="S141" i="26"/>
  <c r="T141" i="26"/>
  <c r="S142" i="26"/>
  <c r="T142" i="26"/>
  <c r="S143" i="26"/>
  <c r="T143" i="26"/>
  <c r="S144" i="26"/>
  <c r="T144" i="26"/>
  <c r="S145" i="26"/>
  <c r="T145" i="26"/>
  <c r="S146" i="26"/>
  <c r="T146" i="26"/>
  <c r="S147" i="26"/>
  <c r="T147" i="26"/>
  <c r="S148" i="26"/>
  <c r="T148" i="26"/>
  <c r="S149" i="26"/>
  <c r="T149" i="26"/>
  <c r="S150" i="26"/>
  <c r="T150" i="26"/>
  <c r="S151" i="26"/>
  <c r="T151" i="26"/>
  <c r="S152" i="26"/>
  <c r="T152" i="26"/>
  <c r="S153" i="26"/>
  <c r="T153" i="26"/>
  <c r="S154" i="26"/>
  <c r="T154" i="26"/>
  <c r="S155" i="26"/>
  <c r="T155" i="26"/>
  <c r="S156" i="26"/>
  <c r="T156" i="26"/>
  <c r="S157" i="26"/>
  <c r="T157" i="26"/>
  <c r="S158" i="26"/>
  <c r="T158" i="26"/>
  <c r="S159" i="26"/>
  <c r="T159" i="26"/>
  <c r="S160" i="26"/>
  <c r="T160" i="26"/>
  <c r="S161" i="26"/>
  <c r="T161" i="26"/>
  <c r="S162" i="26"/>
  <c r="T162" i="26"/>
  <c r="S163" i="26"/>
  <c r="T163" i="26"/>
  <c r="S164" i="26"/>
  <c r="T164" i="26"/>
  <c r="S165" i="26"/>
  <c r="T165" i="26"/>
  <c r="S166" i="26"/>
  <c r="T166" i="26"/>
  <c r="S167" i="26"/>
  <c r="T167" i="26"/>
  <c r="S168" i="26"/>
  <c r="T168" i="26"/>
  <c r="S169" i="26"/>
  <c r="T169" i="26"/>
  <c r="S170" i="26"/>
  <c r="T170" i="26"/>
  <c r="S171" i="26"/>
  <c r="T171" i="26"/>
  <c r="S172" i="26"/>
  <c r="T172" i="26"/>
  <c r="S173" i="26"/>
  <c r="T173" i="26"/>
  <c r="S174" i="26"/>
  <c r="T174" i="26"/>
  <c r="S175" i="26"/>
  <c r="T175" i="26"/>
  <c r="S176" i="26"/>
  <c r="T176" i="26"/>
  <c r="S177" i="26"/>
  <c r="T177" i="26"/>
  <c r="S178" i="26"/>
  <c r="T178" i="26"/>
  <c r="S179" i="26"/>
  <c r="T179" i="26"/>
  <c r="S180" i="26"/>
  <c r="T180" i="26"/>
  <c r="S181" i="26"/>
  <c r="T181" i="26"/>
  <c r="S182" i="26"/>
  <c r="T182" i="26"/>
  <c r="S183" i="26"/>
  <c r="T183" i="26"/>
  <c r="S184" i="26"/>
  <c r="T184" i="26"/>
  <c r="S185" i="26"/>
  <c r="T185" i="26"/>
  <c r="S186" i="26"/>
  <c r="T186" i="26"/>
  <c r="S187" i="26"/>
  <c r="T187" i="26"/>
  <c r="S188" i="26"/>
  <c r="T188" i="26"/>
  <c r="S189" i="26"/>
  <c r="T189" i="26"/>
  <c r="S190" i="26"/>
  <c r="T190" i="26"/>
  <c r="S191" i="26"/>
  <c r="T191" i="26"/>
  <c r="S192" i="26"/>
  <c r="T192" i="26"/>
  <c r="S196" i="26"/>
  <c r="T196" i="26"/>
  <c r="S197" i="26"/>
  <c r="T197" i="26"/>
  <c r="S198" i="26"/>
  <c r="T198" i="26"/>
  <c r="S199" i="26"/>
  <c r="T199" i="26"/>
  <c r="S200" i="26"/>
  <c r="T200" i="26"/>
  <c r="S201" i="26"/>
  <c r="T201" i="26"/>
  <c r="S202" i="26"/>
  <c r="T202" i="26"/>
  <c r="S203" i="26"/>
  <c r="T203" i="26"/>
  <c r="S204" i="26"/>
  <c r="T204" i="26"/>
  <c r="S205" i="26"/>
  <c r="T205" i="26"/>
  <c r="S206" i="26"/>
  <c r="T206" i="26"/>
  <c r="S207" i="26"/>
  <c r="T207" i="26"/>
  <c r="S208" i="26"/>
  <c r="T208" i="26"/>
  <c r="S209" i="26"/>
  <c r="T209" i="26"/>
  <c r="S210" i="26"/>
  <c r="T210" i="26"/>
  <c r="S211" i="26"/>
  <c r="T211" i="26"/>
  <c r="S212" i="26"/>
  <c r="T212" i="26"/>
  <c r="S213" i="26"/>
  <c r="T213" i="26"/>
  <c r="S214" i="26"/>
  <c r="T214" i="26"/>
  <c r="S215" i="26"/>
  <c r="T215" i="26"/>
  <c r="S216" i="26"/>
  <c r="T216" i="26"/>
  <c r="S217" i="26"/>
  <c r="T217" i="26"/>
  <c r="S218" i="26"/>
  <c r="T218" i="26"/>
  <c r="S219" i="26"/>
  <c r="T219" i="26"/>
  <c r="S220" i="26"/>
  <c r="T220" i="26"/>
  <c r="S221" i="26"/>
  <c r="T221" i="26"/>
  <c r="S222" i="26"/>
  <c r="T222" i="26"/>
  <c r="S223" i="26"/>
  <c r="T223" i="26"/>
  <c r="S224" i="26"/>
  <c r="T224" i="26"/>
  <c r="S225" i="26"/>
  <c r="T225" i="26"/>
  <c r="S226" i="26"/>
  <c r="T226" i="26"/>
  <c r="S227" i="26"/>
  <c r="T227" i="26"/>
  <c r="S228" i="26"/>
  <c r="T228" i="26"/>
  <c r="S229" i="26"/>
  <c r="T229" i="26"/>
  <c r="S230" i="26"/>
  <c r="T230" i="26"/>
  <c r="S231" i="26"/>
  <c r="T231" i="26"/>
  <c r="S232" i="26"/>
  <c r="T232" i="26"/>
  <c r="S233" i="26"/>
  <c r="T233" i="26"/>
  <c r="S234" i="26"/>
  <c r="T234" i="26"/>
  <c r="S235" i="26"/>
  <c r="T235" i="26"/>
  <c r="S236" i="26"/>
  <c r="T236" i="26"/>
  <c r="S237" i="26"/>
  <c r="T237" i="26"/>
  <c r="S238" i="26"/>
  <c r="T238" i="26"/>
  <c r="S239" i="26"/>
  <c r="T239" i="26"/>
  <c r="S240" i="26"/>
  <c r="T240" i="26"/>
  <c r="S241" i="26"/>
  <c r="T241" i="26"/>
  <c r="S242" i="26"/>
  <c r="T242" i="26"/>
  <c r="S243" i="26"/>
  <c r="T243" i="26"/>
  <c r="S244" i="26"/>
  <c r="T244" i="26"/>
  <c r="S245" i="26"/>
  <c r="T245" i="26"/>
  <c r="S246" i="26"/>
  <c r="T246" i="26"/>
  <c r="S247" i="26"/>
  <c r="T247" i="26"/>
  <c r="S248" i="26"/>
  <c r="T248" i="26"/>
  <c r="S249" i="26"/>
  <c r="T249" i="26"/>
  <c r="S250" i="26"/>
  <c r="T250" i="26"/>
  <c r="S251" i="26"/>
  <c r="T251" i="26"/>
  <c r="S252" i="26"/>
  <c r="T252" i="26"/>
  <c r="S253" i="26"/>
  <c r="T253" i="26"/>
  <c r="S254" i="26"/>
  <c r="T254" i="26"/>
  <c r="S255" i="26"/>
  <c r="T255" i="26"/>
  <c r="S256" i="26"/>
  <c r="T256" i="26"/>
  <c r="S257" i="26"/>
  <c r="T257" i="26"/>
  <c r="S258" i="26"/>
  <c r="T258" i="26"/>
  <c r="S259" i="26"/>
  <c r="T259" i="26"/>
  <c r="S260" i="26"/>
  <c r="T260" i="26"/>
  <c r="S261" i="26"/>
  <c r="T261" i="26"/>
  <c r="S262" i="26"/>
  <c r="T262" i="26"/>
  <c r="S263" i="26"/>
  <c r="T263" i="26"/>
  <c r="S264" i="26"/>
  <c r="T264" i="26"/>
  <c r="S265" i="26"/>
  <c r="T265" i="26"/>
  <c r="S266" i="26"/>
  <c r="T266" i="26"/>
  <c r="S267" i="26"/>
  <c r="T267" i="26"/>
  <c r="S268" i="26"/>
  <c r="T268" i="26"/>
  <c r="S269" i="26"/>
  <c r="T269" i="26"/>
  <c r="S270" i="26"/>
  <c r="T270" i="26"/>
  <c r="S271" i="26"/>
  <c r="T271" i="26"/>
  <c r="S272" i="26"/>
  <c r="T272" i="26"/>
  <c r="S273" i="26"/>
  <c r="T273" i="26"/>
  <c r="S274" i="26"/>
  <c r="T274" i="26"/>
  <c r="S275" i="26"/>
  <c r="T275" i="26"/>
  <c r="S276" i="26"/>
  <c r="T276" i="26"/>
  <c r="S277" i="26"/>
  <c r="T277" i="26"/>
  <c r="S278" i="26"/>
  <c r="T278" i="26"/>
  <c r="S279" i="26"/>
  <c r="T279" i="26"/>
  <c r="S280" i="26"/>
  <c r="T280" i="26"/>
  <c r="S281" i="26"/>
  <c r="T281" i="26"/>
  <c r="S282" i="26"/>
  <c r="T282" i="26"/>
  <c r="S283" i="26"/>
  <c r="T283" i="26"/>
  <c r="S284" i="26"/>
  <c r="T284" i="26"/>
  <c r="S285" i="26"/>
  <c r="T285" i="26"/>
  <c r="S286" i="26"/>
  <c r="T286" i="26"/>
  <c r="S287" i="26"/>
  <c r="T287" i="26"/>
  <c r="S288" i="26"/>
  <c r="T288" i="26"/>
  <c r="S289" i="26"/>
  <c r="T289" i="26"/>
  <c r="S290" i="26"/>
  <c r="T290" i="26"/>
  <c r="S291" i="26"/>
  <c r="T291" i="26"/>
  <c r="S292" i="26"/>
  <c r="T292" i="26"/>
  <c r="S293" i="26"/>
  <c r="T293" i="26"/>
  <c r="S294" i="26"/>
  <c r="T294" i="26"/>
  <c r="S295" i="26"/>
  <c r="T295" i="26"/>
  <c r="S296" i="26"/>
  <c r="T296" i="26"/>
  <c r="S297" i="26"/>
  <c r="T297" i="26"/>
  <c r="S298" i="26"/>
  <c r="T298" i="26"/>
  <c r="S299" i="26"/>
  <c r="T299" i="26"/>
  <c r="S300" i="26"/>
  <c r="T300" i="26"/>
  <c r="S301" i="26"/>
  <c r="T301" i="26"/>
  <c r="S302" i="26"/>
  <c r="T302" i="26"/>
  <c r="S303" i="26"/>
  <c r="T303" i="26"/>
  <c r="S304" i="26"/>
  <c r="T304" i="26"/>
  <c r="S305" i="26"/>
  <c r="T305" i="26"/>
  <c r="S306" i="26"/>
  <c r="T306" i="26"/>
  <c r="S307" i="26"/>
  <c r="T307" i="26"/>
  <c r="S308" i="26"/>
  <c r="T308" i="26"/>
  <c r="S309" i="26"/>
  <c r="T309" i="26"/>
  <c r="S310" i="26"/>
  <c r="T310" i="26"/>
  <c r="S311" i="26"/>
  <c r="T311" i="26"/>
  <c r="S312" i="26"/>
  <c r="T312" i="26"/>
  <c r="S313" i="26"/>
  <c r="T313" i="26"/>
  <c r="S314" i="26"/>
  <c r="T314" i="26"/>
  <c r="S315" i="26"/>
  <c r="T315" i="26"/>
  <c r="S316" i="26"/>
  <c r="T316" i="26"/>
  <c r="S317" i="26"/>
  <c r="T317" i="26"/>
  <c r="S318" i="26"/>
  <c r="T318" i="26"/>
  <c r="S319" i="26"/>
  <c r="T319" i="26"/>
  <c r="S320" i="26"/>
  <c r="T320" i="26"/>
  <c r="S321" i="26"/>
  <c r="T321" i="26"/>
  <c r="S322" i="26"/>
  <c r="T322" i="26"/>
  <c r="S323" i="26"/>
  <c r="T323" i="26"/>
  <c r="S324" i="26"/>
  <c r="T324" i="26"/>
  <c r="S325" i="26"/>
  <c r="T325" i="26"/>
  <c r="S326" i="26"/>
  <c r="T326" i="26"/>
  <c r="S327" i="26"/>
  <c r="T327" i="26"/>
  <c r="S328" i="26"/>
  <c r="T328" i="26"/>
  <c r="S329" i="26"/>
  <c r="T329" i="26"/>
  <c r="S330" i="26"/>
  <c r="T330" i="26"/>
  <c r="S331" i="26"/>
  <c r="T331" i="26"/>
  <c r="S332" i="26"/>
  <c r="T332" i="26"/>
  <c r="S333" i="26"/>
  <c r="T333" i="26"/>
  <c r="S334" i="26"/>
  <c r="T334" i="26"/>
  <c r="S335" i="26"/>
  <c r="T335" i="26"/>
  <c r="S336" i="26"/>
  <c r="T336" i="26"/>
  <c r="S337" i="26"/>
  <c r="T337" i="26"/>
  <c r="S338" i="26"/>
  <c r="T338" i="26"/>
  <c r="S339" i="26"/>
  <c r="T339" i="26"/>
  <c r="S340" i="26"/>
  <c r="T340" i="26"/>
  <c r="S341" i="26"/>
  <c r="T341" i="26"/>
  <c r="S342" i="26"/>
  <c r="T342" i="26"/>
  <c r="S343" i="26"/>
  <c r="T343" i="26"/>
  <c r="S344" i="26"/>
  <c r="T344" i="26"/>
  <c r="S345" i="26"/>
  <c r="T345" i="26"/>
  <c r="S346" i="26"/>
  <c r="T346" i="26"/>
  <c r="S347" i="26"/>
  <c r="T347" i="26"/>
  <c r="S348" i="26"/>
  <c r="T348" i="26"/>
  <c r="S349" i="26"/>
  <c r="T349" i="26"/>
  <c r="S350" i="26"/>
  <c r="T350" i="26"/>
  <c r="S351" i="26"/>
  <c r="T351" i="26"/>
  <c r="S352" i="26"/>
  <c r="T352" i="26"/>
  <c r="S353" i="26"/>
  <c r="T353" i="26"/>
  <c r="S354" i="26"/>
  <c r="T354" i="26"/>
  <c r="S355" i="26"/>
  <c r="T355" i="26"/>
  <c r="S356" i="26"/>
  <c r="T356" i="26"/>
  <c r="S357" i="26"/>
  <c r="T357" i="26"/>
  <c r="S358" i="26"/>
  <c r="T358" i="26"/>
  <c r="S359" i="26"/>
  <c r="T359" i="26"/>
  <c r="S360" i="26"/>
  <c r="T360" i="26"/>
  <c r="S361" i="26"/>
  <c r="T361" i="26"/>
  <c r="S362" i="26"/>
  <c r="T362" i="26"/>
  <c r="S363" i="26"/>
  <c r="T363" i="26"/>
  <c r="S364" i="26"/>
  <c r="T364" i="26"/>
  <c r="S365" i="26"/>
  <c r="T365" i="26"/>
  <c r="S366" i="26"/>
  <c r="T366" i="26"/>
  <c r="S367" i="26"/>
  <c r="T367" i="26"/>
  <c r="S368" i="26"/>
  <c r="T368" i="26"/>
  <c r="S369" i="26"/>
  <c r="T369" i="26"/>
  <c r="S370" i="26"/>
  <c r="T370" i="26"/>
  <c r="S371" i="26"/>
  <c r="T371" i="26"/>
  <c r="S372" i="26"/>
  <c r="T372" i="26"/>
  <c r="S373" i="26"/>
  <c r="T373" i="26"/>
  <c r="S374" i="26"/>
  <c r="T374" i="26"/>
  <c r="S375" i="26"/>
  <c r="T375" i="26"/>
  <c r="S376" i="26"/>
  <c r="T376" i="26"/>
  <c r="S377" i="26"/>
  <c r="T377" i="26"/>
  <c r="S378" i="26"/>
  <c r="T378" i="26"/>
  <c r="S379" i="26"/>
  <c r="T379" i="26"/>
  <c r="S380" i="26"/>
  <c r="T380" i="26"/>
  <c r="S381" i="26"/>
  <c r="T381" i="26"/>
  <c r="S382" i="26"/>
  <c r="T382" i="26"/>
  <c r="S383" i="26"/>
  <c r="T383" i="26"/>
  <c r="S384" i="26"/>
  <c r="T384" i="26"/>
  <c r="S385" i="26"/>
  <c r="T385" i="26"/>
  <c r="S386" i="26"/>
  <c r="T386" i="26"/>
  <c r="S387" i="26"/>
  <c r="T387" i="26"/>
  <c r="S388" i="26"/>
  <c r="T388" i="26"/>
  <c r="S389" i="26"/>
  <c r="T389" i="26"/>
  <c r="S390" i="26"/>
  <c r="T390" i="26"/>
  <c r="S391" i="26"/>
  <c r="T391" i="26"/>
  <c r="S392" i="26"/>
  <c r="T392" i="26"/>
  <c r="S393" i="26"/>
  <c r="T393" i="26"/>
  <c r="S394" i="26"/>
  <c r="T394" i="26"/>
  <c r="S395" i="26"/>
  <c r="T395" i="26"/>
  <c r="S396" i="26"/>
  <c r="T396" i="26"/>
  <c r="S397" i="26"/>
  <c r="T397" i="26"/>
  <c r="S398" i="26"/>
  <c r="T398" i="26"/>
  <c r="S399" i="26"/>
  <c r="T399" i="26"/>
  <c r="S400" i="26"/>
  <c r="T400" i="26"/>
  <c r="S401" i="26"/>
  <c r="T401" i="26"/>
  <c r="S402" i="26"/>
  <c r="T402" i="26"/>
  <c r="S403" i="26"/>
  <c r="T403" i="26"/>
  <c r="S404" i="26"/>
  <c r="T404" i="26"/>
  <c r="S405" i="26"/>
  <c r="T405" i="26"/>
  <c r="S406" i="26"/>
  <c r="T406" i="26"/>
  <c r="S407" i="26"/>
  <c r="T407" i="26"/>
  <c r="S408" i="26"/>
  <c r="T408" i="26"/>
  <c r="S409" i="26"/>
  <c r="T409" i="26"/>
  <c r="S410" i="26"/>
  <c r="T410" i="26"/>
  <c r="S411" i="26"/>
  <c r="T411" i="26"/>
  <c r="S412" i="26"/>
  <c r="T412" i="26"/>
  <c r="S413" i="26"/>
  <c r="T413" i="26"/>
  <c r="S414" i="26"/>
  <c r="T414" i="26"/>
  <c r="S415" i="26"/>
  <c r="T415" i="26"/>
  <c r="S416" i="26"/>
  <c r="T416" i="26"/>
  <c r="S417" i="26"/>
  <c r="T417" i="26"/>
  <c r="S418" i="26"/>
  <c r="T418" i="26"/>
  <c r="S419" i="26"/>
  <c r="T419" i="26"/>
  <c r="S420" i="26"/>
  <c r="T420" i="26"/>
  <c r="S421" i="26"/>
  <c r="T421" i="26"/>
  <c r="S422" i="26"/>
  <c r="T422" i="26"/>
  <c r="S423" i="26"/>
  <c r="T423" i="26"/>
  <c r="S424" i="26"/>
  <c r="T424" i="26"/>
  <c r="S425" i="26"/>
  <c r="T425" i="26"/>
  <c r="S426" i="26"/>
  <c r="T426" i="26"/>
  <c r="S427" i="26"/>
  <c r="T427" i="26"/>
  <c r="S428" i="26"/>
  <c r="T428" i="26"/>
  <c r="S429" i="26"/>
  <c r="T429" i="26"/>
  <c r="S430" i="26"/>
  <c r="T430" i="26"/>
  <c r="S431" i="26"/>
  <c r="T431" i="26"/>
  <c r="S432" i="26"/>
  <c r="T432" i="26"/>
  <c r="S433" i="26"/>
  <c r="T433" i="26"/>
  <c r="S434" i="26"/>
  <c r="T434" i="26"/>
  <c r="S435" i="26"/>
  <c r="T435" i="26"/>
  <c r="S436" i="26"/>
  <c r="T436" i="26"/>
  <c r="S437" i="26"/>
  <c r="T437" i="26"/>
  <c r="S438" i="26"/>
  <c r="T438" i="26"/>
  <c r="S439" i="26"/>
  <c r="T439" i="26"/>
  <c r="S440" i="26"/>
  <c r="T440" i="26"/>
  <c r="S441" i="26"/>
  <c r="T441" i="26"/>
  <c r="S442" i="26"/>
  <c r="T442" i="26"/>
  <c r="S443" i="26"/>
  <c r="T443" i="26"/>
  <c r="S444" i="26"/>
  <c r="T444" i="26"/>
  <c r="S445" i="26"/>
  <c r="T445" i="26"/>
  <c r="S446" i="26"/>
  <c r="T446" i="26"/>
  <c r="S447" i="26"/>
  <c r="T447" i="26"/>
  <c r="S448" i="26"/>
  <c r="T448" i="26"/>
  <c r="S449" i="26"/>
  <c r="T449" i="26"/>
  <c r="S450" i="26"/>
  <c r="T450" i="26"/>
  <c r="S451" i="26"/>
  <c r="T451" i="26"/>
  <c r="S452" i="26"/>
  <c r="T452" i="26"/>
  <c r="S453" i="26"/>
  <c r="T453" i="26"/>
  <c r="S454" i="26"/>
  <c r="T454" i="26"/>
  <c r="S455" i="26"/>
  <c r="T455" i="26"/>
  <c r="S456" i="26"/>
  <c r="T456" i="26"/>
  <c r="S457" i="26"/>
  <c r="T457" i="26"/>
  <c r="S458" i="26"/>
  <c r="T458" i="26"/>
  <c r="S459" i="26"/>
  <c r="T459" i="26"/>
  <c r="S460" i="26"/>
  <c r="T460" i="26"/>
  <c r="S461" i="26"/>
  <c r="T461" i="26"/>
  <c r="S462" i="26"/>
  <c r="T462" i="26"/>
  <c r="S463" i="26"/>
  <c r="T463" i="26"/>
  <c r="S464" i="26"/>
  <c r="T464" i="26"/>
  <c r="S465" i="26"/>
  <c r="T465" i="26"/>
  <c r="S466" i="26"/>
  <c r="T466" i="26"/>
  <c r="S467" i="26"/>
  <c r="T467" i="26"/>
  <c r="S468" i="26"/>
  <c r="T468" i="26"/>
  <c r="S469" i="26"/>
  <c r="T469" i="26"/>
  <c r="S470" i="26"/>
  <c r="T470" i="26"/>
  <c r="S471" i="26"/>
  <c r="T471" i="26"/>
  <c r="S472" i="26"/>
  <c r="T472" i="26"/>
  <c r="S473" i="26"/>
  <c r="T473" i="26"/>
  <c r="S474" i="26"/>
  <c r="T474" i="26"/>
  <c r="S475" i="26"/>
  <c r="T475" i="26"/>
  <c r="S476" i="26"/>
  <c r="T476" i="26"/>
  <c r="S477" i="26"/>
  <c r="T477" i="26"/>
  <c r="S478" i="26"/>
  <c r="T478" i="26"/>
  <c r="S479" i="26"/>
  <c r="T479" i="26"/>
  <c r="S480" i="26"/>
  <c r="T480" i="26"/>
  <c r="S481" i="26"/>
  <c r="T481" i="26"/>
  <c r="S482" i="26"/>
  <c r="T482" i="26"/>
  <c r="S483" i="26"/>
  <c r="T483" i="26"/>
  <c r="S484" i="26"/>
  <c r="T484" i="26"/>
  <c r="S485" i="26"/>
  <c r="T485" i="26"/>
  <c r="S486" i="26"/>
  <c r="T486" i="26"/>
  <c r="S487" i="26"/>
  <c r="T487" i="26"/>
  <c r="S488" i="26"/>
  <c r="T488" i="26"/>
  <c r="S489" i="26"/>
  <c r="T489" i="26"/>
  <c r="S490" i="26"/>
  <c r="T490" i="26"/>
  <c r="S491" i="26"/>
  <c r="T491" i="26"/>
  <c r="S492" i="26"/>
  <c r="T492" i="26"/>
  <c r="S493" i="26"/>
  <c r="T493" i="26"/>
  <c r="S494" i="26"/>
  <c r="T494" i="26"/>
  <c r="S495" i="26"/>
  <c r="T495" i="26"/>
  <c r="S496" i="26"/>
  <c r="T496" i="26"/>
  <c r="S497" i="26"/>
  <c r="T497" i="26"/>
  <c r="S498" i="26"/>
  <c r="T498" i="26"/>
  <c r="S499" i="26"/>
  <c r="T499" i="26"/>
  <c r="S500" i="26"/>
  <c r="T500" i="26"/>
  <c r="S501" i="26"/>
  <c r="T501" i="26"/>
  <c r="S502" i="26"/>
  <c r="T502" i="26"/>
  <c r="S503" i="26"/>
  <c r="T503" i="26"/>
  <c r="S504" i="26"/>
  <c r="T504" i="26"/>
  <c r="S505" i="26"/>
  <c r="T505" i="26"/>
  <c r="S506" i="26"/>
  <c r="T506" i="26"/>
  <c r="S507" i="26"/>
  <c r="T507" i="26"/>
  <c r="S508" i="26"/>
  <c r="T508" i="26"/>
  <c r="S509" i="26"/>
  <c r="T509" i="26"/>
  <c r="S510" i="26"/>
  <c r="T510" i="26"/>
  <c r="S511" i="26"/>
  <c r="T511" i="26"/>
  <c r="S512" i="26"/>
  <c r="T512" i="26"/>
  <c r="S513" i="26"/>
  <c r="T513" i="26"/>
  <c r="S514" i="26"/>
  <c r="T514" i="26"/>
  <c r="S515" i="26"/>
  <c r="T515" i="26"/>
  <c r="S516" i="26"/>
  <c r="T516" i="26"/>
  <c r="S517" i="26"/>
  <c r="T517" i="26"/>
  <c r="S518" i="26"/>
  <c r="T518" i="26"/>
  <c r="S519" i="26"/>
  <c r="T519" i="26"/>
  <c r="S520" i="26"/>
  <c r="T520" i="26"/>
  <c r="S521" i="26"/>
  <c r="T521" i="26"/>
  <c r="S522" i="26"/>
  <c r="T522" i="26"/>
  <c r="S523" i="26"/>
  <c r="T523" i="26"/>
  <c r="S524" i="26"/>
  <c r="T524" i="26"/>
  <c r="S525" i="26"/>
  <c r="T525" i="26"/>
  <c r="S526" i="26"/>
  <c r="T526" i="26"/>
  <c r="S527" i="26"/>
  <c r="T527" i="26"/>
  <c r="S528" i="26"/>
  <c r="T528" i="26"/>
  <c r="S529" i="26"/>
  <c r="T529" i="26"/>
  <c r="S530" i="26"/>
  <c r="T530" i="26"/>
  <c r="S531" i="26"/>
  <c r="T531" i="26"/>
  <c r="S532" i="26"/>
  <c r="T532" i="26"/>
  <c r="S533" i="26"/>
  <c r="T533" i="26"/>
  <c r="S534" i="26"/>
  <c r="T534" i="26"/>
  <c r="S535" i="26"/>
  <c r="T535" i="26"/>
  <c r="S536" i="26"/>
  <c r="T536" i="26"/>
  <c r="S537" i="26"/>
  <c r="T537" i="26"/>
  <c r="S538" i="26"/>
  <c r="T538" i="26"/>
  <c r="S539" i="26"/>
  <c r="T539" i="26"/>
  <c r="S540" i="26"/>
  <c r="T540" i="26"/>
  <c r="S541" i="26"/>
  <c r="T541" i="26"/>
  <c r="S542" i="26"/>
  <c r="T542" i="26"/>
  <c r="S543" i="26"/>
  <c r="T543" i="26"/>
  <c r="S544" i="26"/>
  <c r="T544" i="26"/>
  <c r="S545" i="26"/>
  <c r="T545" i="26"/>
  <c r="S546" i="26"/>
  <c r="T546" i="26"/>
  <c r="S547" i="26"/>
  <c r="T547" i="26"/>
  <c r="S548" i="26"/>
  <c r="T548" i="26"/>
  <c r="S549" i="26"/>
  <c r="T549" i="26"/>
  <c r="S550" i="26"/>
  <c r="T550" i="26"/>
  <c r="S551" i="26"/>
  <c r="T551" i="26"/>
  <c r="S552" i="26"/>
  <c r="T552" i="26"/>
  <c r="S553" i="26"/>
  <c r="T553" i="26"/>
  <c r="S554" i="26"/>
  <c r="T554" i="26"/>
  <c r="S555" i="26"/>
  <c r="T555" i="26"/>
  <c r="S556" i="26"/>
  <c r="T556" i="26"/>
  <c r="S557" i="26"/>
  <c r="T557" i="26"/>
  <c r="S558" i="26"/>
  <c r="T558" i="26"/>
  <c r="S559" i="26"/>
  <c r="T559" i="26"/>
  <c r="S560" i="26"/>
  <c r="T560" i="26"/>
  <c r="S561" i="26"/>
  <c r="T561" i="26"/>
  <c r="S562" i="26"/>
  <c r="T562" i="26"/>
  <c r="S563" i="26"/>
  <c r="T563" i="26"/>
  <c r="S564" i="26"/>
  <c r="T564" i="26"/>
  <c r="S565" i="26"/>
  <c r="T565" i="26"/>
  <c r="S566" i="26"/>
  <c r="T566" i="26"/>
  <c r="S567" i="26"/>
  <c r="T567" i="26"/>
  <c r="S568" i="26"/>
  <c r="T568" i="26"/>
  <c r="S569" i="26"/>
  <c r="T569" i="26"/>
  <c r="S570" i="26"/>
  <c r="T570" i="26"/>
  <c r="S571" i="26"/>
  <c r="T571" i="26"/>
  <c r="S572" i="26"/>
  <c r="T572" i="26"/>
  <c r="S573" i="26"/>
  <c r="T573" i="26"/>
  <c r="S574" i="26"/>
  <c r="T574" i="26"/>
  <c r="S575" i="26"/>
  <c r="T575" i="26"/>
  <c r="S576" i="26"/>
  <c r="T576" i="26"/>
  <c r="S577" i="26"/>
  <c r="T577" i="26"/>
  <c r="S578" i="26"/>
  <c r="T578" i="26"/>
  <c r="S579" i="26"/>
  <c r="T579" i="26"/>
  <c r="S580" i="26"/>
  <c r="T580" i="26"/>
  <c r="S581" i="26"/>
  <c r="T581" i="26"/>
  <c r="S582" i="26"/>
  <c r="T582" i="26"/>
  <c r="S583" i="26"/>
  <c r="T583" i="26"/>
  <c r="S584" i="26"/>
  <c r="T584" i="26"/>
  <c r="S585" i="26"/>
  <c r="T585" i="26"/>
  <c r="S586" i="26"/>
  <c r="T586" i="26"/>
  <c r="S587" i="26"/>
  <c r="T587" i="26"/>
  <c r="S588" i="26"/>
  <c r="T588" i="26"/>
  <c r="S589" i="26"/>
  <c r="T589" i="26"/>
  <c r="S590" i="26"/>
  <c r="T590" i="26"/>
  <c r="S591" i="26"/>
  <c r="T591" i="26"/>
  <c r="S592" i="26"/>
  <c r="T592" i="26"/>
  <c r="S593" i="26"/>
  <c r="T593" i="26"/>
  <c r="S594" i="26"/>
  <c r="T594" i="26"/>
  <c r="S595" i="26"/>
  <c r="T595" i="26"/>
  <c r="S596" i="26"/>
  <c r="T596" i="26"/>
  <c r="S597" i="26"/>
  <c r="T597" i="26"/>
  <c r="S598" i="26"/>
  <c r="T598" i="26"/>
  <c r="S599" i="26"/>
  <c r="T599" i="26"/>
  <c r="S600" i="26"/>
  <c r="T600" i="26"/>
  <c r="S601" i="26"/>
  <c r="T601" i="26"/>
  <c r="S602" i="26"/>
  <c r="T602" i="26"/>
  <c r="S603" i="26"/>
  <c r="T603" i="26"/>
  <c r="S604" i="26"/>
  <c r="T604" i="26"/>
  <c r="S605" i="26"/>
  <c r="T605" i="26"/>
  <c r="S606" i="26"/>
  <c r="T606" i="26"/>
  <c r="S607" i="26"/>
  <c r="T607" i="26"/>
  <c r="S608" i="26"/>
  <c r="T608" i="26"/>
  <c r="S609" i="26"/>
  <c r="T609" i="26"/>
  <c r="S610" i="26"/>
  <c r="T610" i="26"/>
  <c r="S611" i="26"/>
  <c r="T611" i="26"/>
  <c r="S612" i="26"/>
  <c r="T612" i="26"/>
  <c r="S613" i="26"/>
  <c r="T613" i="26"/>
  <c r="S614" i="26"/>
  <c r="T614" i="26"/>
  <c r="S615" i="26"/>
  <c r="T615" i="26"/>
  <c r="S616" i="26"/>
  <c r="T616" i="26"/>
  <c r="S617" i="26"/>
  <c r="T617" i="26"/>
  <c r="S618" i="26"/>
  <c r="T618" i="26"/>
  <c r="S619" i="26"/>
  <c r="T619" i="26"/>
  <c r="S620" i="26"/>
  <c r="T620" i="26"/>
  <c r="S621" i="26"/>
  <c r="T621" i="26"/>
  <c r="S622" i="26"/>
  <c r="T622" i="26"/>
  <c r="S623" i="26"/>
  <c r="T623" i="26"/>
  <c r="S624" i="26"/>
  <c r="T624" i="26"/>
  <c r="S625" i="26"/>
  <c r="T625" i="26"/>
  <c r="S626" i="26"/>
  <c r="T626" i="26"/>
  <c r="S627" i="26"/>
  <c r="T627" i="26"/>
  <c r="S628" i="26"/>
  <c r="T628" i="26"/>
  <c r="S629" i="26"/>
  <c r="T629" i="26"/>
  <c r="S630" i="26"/>
  <c r="T630" i="26"/>
  <c r="S631" i="26"/>
  <c r="T631" i="26"/>
  <c r="S632" i="26"/>
  <c r="T632" i="26"/>
  <c r="S633" i="26"/>
  <c r="T633" i="26"/>
  <c r="S634" i="26"/>
  <c r="T634" i="26"/>
  <c r="S635" i="26"/>
  <c r="T635" i="26"/>
  <c r="S636" i="26"/>
  <c r="T636" i="26"/>
  <c r="S637" i="26"/>
  <c r="T637" i="26"/>
  <c r="S638" i="26"/>
  <c r="T638" i="26"/>
  <c r="S639" i="26"/>
  <c r="T639" i="26"/>
  <c r="S640" i="26"/>
  <c r="T640" i="26"/>
  <c r="S641" i="26"/>
  <c r="T641" i="26"/>
  <c r="S642" i="26"/>
  <c r="T642" i="26"/>
  <c r="S643" i="26"/>
  <c r="T643" i="26"/>
  <c r="S644" i="26"/>
  <c r="T644" i="26"/>
  <c r="S645" i="26"/>
  <c r="T645" i="26"/>
  <c r="S646" i="26"/>
  <c r="T646" i="26"/>
  <c r="S647" i="26"/>
  <c r="T647" i="26"/>
  <c r="S648" i="26"/>
  <c r="T648" i="26"/>
  <c r="S649" i="26"/>
  <c r="T649" i="26"/>
  <c r="S650" i="26"/>
  <c r="T650" i="26"/>
  <c r="S651" i="26"/>
  <c r="T651" i="26"/>
  <c r="S652" i="26"/>
  <c r="T652" i="26"/>
  <c r="S653" i="26"/>
  <c r="T653" i="26"/>
  <c r="S654" i="26"/>
  <c r="T654" i="26"/>
  <c r="S655" i="26"/>
  <c r="T655" i="26"/>
  <c r="S656" i="26"/>
  <c r="T656" i="26"/>
  <c r="S657" i="26"/>
  <c r="T657" i="26"/>
  <c r="S658" i="26"/>
  <c r="T658" i="26"/>
  <c r="S659" i="26"/>
  <c r="T659" i="26"/>
  <c r="S660" i="26"/>
  <c r="T660" i="26"/>
  <c r="S661" i="26"/>
  <c r="T661" i="26"/>
  <c r="S662" i="26"/>
  <c r="T662" i="26"/>
  <c r="S663" i="26"/>
  <c r="T663" i="26"/>
  <c r="S664" i="26"/>
  <c r="T664" i="26"/>
  <c r="S665" i="26"/>
  <c r="T665" i="26"/>
  <c r="S666" i="26"/>
  <c r="T666" i="26"/>
  <c r="S667" i="26"/>
  <c r="T667" i="26"/>
  <c r="S668" i="26"/>
  <c r="T668" i="26"/>
  <c r="S669" i="26"/>
  <c r="T669" i="26"/>
  <c r="S670" i="26"/>
  <c r="T670" i="26"/>
  <c r="S671" i="26"/>
  <c r="T671" i="26"/>
  <c r="S672" i="26"/>
  <c r="T672" i="26"/>
  <c r="S673" i="26"/>
  <c r="T673" i="26"/>
  <c r="S674" i="26"/>
  <c r="T674" i="26"/>
  <c r="S675" i="26"/>
  <c r="T675" i="26"/>
  <c r="S676" i="26"/>
  <c r="T676" i="26"/>
  <c r="S677" i="26"/>
  <c r="T677" i="26"/>
  <c r="S678" i="26"/>
  <c r="T678" i="26"/>
  <c r="S679" i="26"/>
  <c r="T679" i="26"/>
  <c r="S680" i="26"/>
  <c r="T680" i="26"/>
  <c r="S681" i="26"/>
  <c r="T681" i="26"/>
  <c r="S682" i="26"/>
  <c r="T682" i="26"/>
  <c r="S683" i="26"/>
  <c r="T683" i="26"/>
  <c r="S684" i="26"/>
  <c r="T684" i="26"/>
  <c r="S685" i="26"/>
  <c r="T685" i="26"/>
  <c r="S686" i="26"/>
  <c r="T686" i="26"/>
  <c r="S687" i="26"/>
  <c r="T687" i="26"/>
  <c r="S688" i="26"/>
  <c r="T688" i="26"/>
  <c r="S689" i="26"/>
  <c r="T689" i="26"/>
  <c r="S690" i="26"/>
  <c r="T690" i="26"/>
  <c r="S691" i="26"/>
  <c r="T691" i="26"/>
  <c r="S692" i="26"/>
  <c r="T692" i="26"/>
  <c r="S693" i="26"/>
  <c r="T693" i="26"/>
  <c r="S694" i="26"/>
  <c r="T694" i="26"/>
  <c r="S695" i="26"/>
  <c r="T695" i="26"/>
  <c r="S696" i="26"/>
  <c r="T696" i="26"/>
  <c r="S697" i="26"/>
  <c r="T697" i="26"/>
  <c r="S698" i="26"/>
  <c r="T698" i="26"/>
  <c r="S699" i="26"/>
  <c r="T699" i="26"/>
  <c r="S700" i="26"/>
  <c r="T700" i="26"/>
  <c r="S701" i="26"/>
  <c r="T701" i="26"/>
  <c r="S702" i="26"/>
  <c r="T702" i="26"/>
  <c r="S703" i="26"/>
  <c r="T703" i="26"/>
  <c r="S704" i="26"/>
  <c r="T704" i="26"/>
  <c r="S705" i="26"/>
  <c r="T705" i="26"/>
  <c r="S706" i="26"/>
  <c r="T706" i="26"/>
  <c r="S707" i="26"/>
  <c r="T707" i="26"/>
  <c r="S708" i="26"/>
  <c r="T708" i="26"/>
  <c r="S709" i="26"/>
  <c r="T709" i="26"/>
  <c r="S710" i="26"/>
  <c r="T710" i="26"/>
  <c r="S711" i="26"/>
  <c r="T711" i="26"/>
  <c r="S712" i="26"/>
  <c r="T712" i="26"/>
  <c r="S713" i="26"/>
  <c r="T713" i="26"/>
  <c r="S714" i="26"/>
  <c r="T714" i="26"/>
  <c r="S715" i="26"/>
  <c r="T715" i="26"/>
  <c r="S716" i="26"/>
  <c r="T716" i="26"/>
  <c r="S717" i="26"/>
  <c r="T717" i="26"/>
  <c r="S718" i="26"/>
  <c r="T718" i="26"/>
  <c r="S719" i="26"/>
  <c r="T719" i="26"/>
  <c r="S720" i="26"/>
  <c r="T720" i="26"/>
  <c r="S721" i="26"/>
  <c r="B231" i="15" s="1"/>
  <c r="T721" i="26"/>
  <c r="C231" i="15" s="1"/>
  <c r="S722" i="26"/>
  <c r="B192" i="15" s="1"/>
  <c r="T722" i="26"/>
  <c r="S723" i="26"/>
  <c r="T723" i="26"/>
  <c r="S724" i="26"/>
  <c r="T724" i="26"/>
  <c r="S725" i="26"/>
  <c r="T725" i="26"/>
  <c r="S726" i="26"/>
  <c r="T726" i="26"/>
  <c r="S727" i="26"/>
  <c r="T727" i="26"/>
  <c r="S728" i="26"/>
  <c r="T728" i="26"/>
  <c r="B109" i="15" l="1"/>
  <c r="B56" i="15"/>
  <c r="B105" i="15"/>
  <c r="B103" i="15"/>
  <c r="B106" i="15"/>
  <c r="B104" i="15"/>
  <c r="B116" i="15"/>
  <c r="B270" i="15"/>
  <c r="S270" i="15" s="1"/>
  <c r="C116" i="15"/>
  <c r="C270" i="15"/>
  <c r="C111" i="15"/>
  <c r="C112" i="15"/>
  <c r="C263" i="15"/>
  <c r="C261" i="15"/>
  <c r="C262" i="15"/>
  <c r="B261" i="15"/>
  <c r="S261" i="15" s="1"/>
  <c r="B263" i="15"/>
  <c r="S263" i="15" s="1"/>
  <c r="B262" i="15"/>
  <c r="S262" i="15" s="1"/>
  <c r="B111" i="15"/>
  <c r="S111" i="15" s="1"/>
  <c r="B112" i="15"/>
  <c r="S112" i="15" s="1"/>
  <c r="C114" i="15"/>
  <c r="C113" i="15"/>
  <c r="C109" i="15"/>
  <c r="C56" i="15"/>
  <c r="C189" i="15"/>
  <c r="C190" i="15"/>
  <c r="C191" i="15"/>
  <c r="B189" i="15"/>
  <c r="S189" i="15" s="1"/>
  <c r="B190" i="15"/>
  <c r="B191" i="15"/>
  <c r="S191" i="15" s="1"/>
  <c r="B114" i="15"/>
  <c r="B113" i="15"/>
  <c r="S113" i="15" s="1"/>
  <c r="B84" i="15"/>
  <c r="C117" i="15"/>
  <c r="C269" i="15"/>
  <c r="C104" i="15"/>
  <c r="C106" i="15"/>
  <c r="C103" i="15"/>
  <c r="C105" i="15"/>
  <c r="S231" i="15"/>
  <c r="B117" i="15"/>
  <c r="B269" i="15"/>
  <c r="S269" i="15" s="1"/>
  <c r="S109" i="15"/>
  <c r="S116" i="15"/>
  <c r="C89" i="15"/>
  <c r="C110" i="15"/>
  <c r="C101" i="15"/>
  <c r="C260" i="15"/>
  <c r="C102" i="15"/>
  <c r="C192" i="15"/>
  <c r="S192" i="15" s="1"/>
  <c r="C268" i="15"/>
  <c r="C107" i="15"/>
  <c r="C108" i="15"/>
  <c r="C264" i="15"/>
  <c r="C267" i="15"/>
  <c r="C266" i="15"/>
  <c r="C265" i="15"/>
  <c r="C259" i="15"/>
  <c r="C100" i="15"/>
  <c r="C240" i="15"/>
  <c r="C177" i="15"/>
  <c r="C239" i="15"/>
  <c r="C218" i="15"/>
  <c r="C232" i="15"/>
  <c r="B100" i="15"/>
  <c r="S100" i="15" s="1"/>
  <c r="B259" i="15"/>
  <c r="S259" i="15" s="1"/>
  <c r="C234" i="15"/>
  <c r="C115" i="15"/>
  <c r="C233" i="15"/>
  <c r="C118" i="15"/>
  <c r="C235" i="15"/>
  <c r="C236" i="15"/>
  <c r="C81" i="15"/>
  <c r="B108" i="15"/>
  <c r="S108" i="15" s="1"/>
  <c r="B268" i="15"/>
  <c r="S268" i="15" s="1"/>
  <c r="B107" i="15"/>
  <c r="S107" i="15" s="1"/>
  <c r="B267" i="15"/>
  <c r="S267" i="15" s="1"/>
  <c r="B266" i="15"/>
  <c r="B264" i="15"/>
  <c r="B265" i="15"/>
  <c r="B177" i="15"/>
  <c r="S177" i="15" s="1"/>
  <c r="B218" i="15"/>
  <c r="S218" i="15" s="1"/>
  <c r="B232" i="15"/>
  <c r="B239" i="15"/>
  <c r="B240" i="15"/>
  <c r="B89" i="15"/>
  <c r="S89" i="15" s="1"/>
  <c r="B110" i="15"/>
  <c r="B101" i="15"/>
  <c r="S101" i="15" s="1"/>
  <c r="B102" i="15"/>
  <c r="S102" i="15" s="1"/>
  <c r="B260" i="15"/>
  <c r="S117" i="15"/>
  <c r="B233" i="15"/>
  <c r="B118" i="15"/>
  <c r="B115" i="15"/>
  <c r="B236" i="15"/>
  <c r="B235" i="15"/>
  <c r="S235" i="15" s="1"/>
  <c r="B234" i="15"/>
  <c r="S234" i="15" s="1"/>
  <c r="B81" i="15"/>
  <c r="S81" i="15" s="1"/>
  <c r="C306" i="15"/>
  <c r="C309" i="15"/>
  <c r="C308" i="15"/>
  <c r="C307" i="15"/>
  <c r="B310" i="15"/>
  <c r="B168" i="15"/>
  <c r="B169" i="15"/>
  <c r="C168" i="15"/>
  <c r="C169" i="15"/>
  <c r="C310" i="15"/>
  <c r="B309" i="15"/>
  <c r="B308" i="15"/>
  <c r="S308" i="15" s="1"/>
  <c r="B307" i="15"/>
  <c r="B306" i="15"/>
  <c r="S306" i="15" s="1"/>
  <c r="C305" i="15"/>
  <c r="C304" i="15"/>
  <c r="B305" i="15"/>
  <c r="B304" i="15"/>
  <c r="S84" i="15"/>
  <c r="B303" i="15"/>
  <c r="B302" i="15"/>
  <c r="C303" i="15"/>
  <c r="C302" i="15"/>
  <c r="E142" i="27"/>
  <c r="F142" i="27"/>
  <c r="E179" i="27"/>
  <c r="F179" i="27"/>
  <c r="E213" i="27"/>
  <c r="F213" i="27"/>
  <c r="E296" i="27"/>
  <c r="F296" i="27"/>
  <c r="S114" i="15" l="1"/>
  <c r="S104" i="15"/>
  <c r="S190" i="15"/>
  <c r="S106" i="15"/>
  <c r="S103" i="15"/>
  <c r="S105" i="15"/>
  <c r="S56" i="15"/>
  <c r="S233" i="15"/>
  <c r="S265" i="15"/>
  <c r="S118" i="15"/>
  <c r="S239" i="15"/>
  <c r="S110" i="15"/>
  <c r="S264" i="15"/>
  <c r="S236" i="15"/>
  <c r="S232" i="15"/>
  <c r="S309" i="15"/>
  <c r="S115" i="15"/>
  <c r="S260" i="15"/>
  <c r="S266" i="15"/>
  <c r="S240" i="15"/>
  <c r="S304" i="15"/>
  <c r="S169" i="15"/>
  <c r="S168" i="15"/>
  <c r="S305" i="15"/>
  <c r="S307" i="15"/>
  <c r="S310" i="15"/>
  <c r="S303" i="15"/>
  <c r="S302" i="15"/>
  <c r="F280" i="27"/>
  <c r="E280" i="27"/>
  <c r="E139" i="27" l="1"/>
  <c r="F139" i="27"/>
  <c r="E144" i="27"/>
  <c r="F144" i="27"/>
  <c r="E188" i="27"/>
  <c r="F188" i="27"/>
  <c r="E195" i="27"/>
  <c r="F195" i="27"/>
  <c r="E212" i="27"/>
  <c r="F212" i="27"/>
  <c r="E332" i="27"/>
  <c r="F332" i="27"/>
  <c r="E103" i="27" l="1"/>
  <c r="F103" i="27"/>
  <c r="E65" i="27"/>
  <c r="F65" i="27"/>
  <c r="E138" i="27"/>
  <c r="F138" i="27"/>
  <c r="E201" i="27"/>
  <c r="F201" i="27"/>
  <c r="E300" i="27"/>
  <c r="F300" i="27"/>
  <c r="F299" i="27" l="1"/>
  <c r="E299" i="27"/>
  <c r="A245" i="15" l="1"/>
  <c r="A246" i="15"/>
  <c r="A80" i="15"/>
  <c r="A141" i="15"/>
  <c r="A143" i="15"/>
  <c r="A180" i="15"/>
  <c r="A70" i="15"/>
  <c r="A44" i="15"/>
  <c r="A179" i="15"/>
  <c r="A221" i="15"/>
  <c r="A222" i="15"/>
  <c r="A223" i="15"/>
  <c r="A224" i="15"/>
  <c r="A247" i="15"/>
  <c r="A88" i="15"/>
  <c r="A208" i="15"/>
  <c r="A209" i="15"/>
  <c r="A241" i="15"/>
  <c r="A242" i="15"/>
  <c r="A243" i="15"/>
  <c r="A244" i="15"/>
  <c r="A66" i="15"/>
  <c r="A166" i="15"/>
  <c r="A167" i="15"/>
  <c r="A198" i="15"/>
  <c r="A145" i="15"/>
  <c r="A146" i="15"/>
  <c r="A147" i="15"/>
  <c r="A69" i="15"/>
  <c r="A55" i="15"/>
  <c r="A144" i="15"/>
  <c r="A207" i="15"/>
  <c r="A54" i="15"/>
  <c r="A286" i="15"/>
  <c r="A287" i="15"/>
  <c r="A288" i="15"/>
  <c r="A289" i="15"/>
  <c r="A290" i="15"/>
  <c r="A131" i="15"/>
  <c r="A300" i="15"/>
  <c r="A301" i="15"/>
  <c r="A172" i="15"/>
  <c r="A68" i="15"/>
  <c r="A322" i="15"/>
  <c r="A154" i="15"/>
  <c r="A29" i="15"/>
  <c r="A30" i="15"/>
  <c r="A156" i="15"/>
  <c r="A148" i="15"/>
  <c r="A285" i="15"/>
  <c r="A318" i="15"/>
  <c r="A319" i="15"/>
  <c r="A320" i="15"/>
  <c r="A321" i="15"/>
  <c r="A158" i="15"/>
  <c r="A159" i="15"/>
  <c r="A160" i="15"/>
  <c r="A161" i="15"/>
  <c r="A271" i="15"/>
  <c r="A127" i="15"/>
  <c r="A125" i="15"/>
  <c r="A126" i="15"/>
  <c r="A83" i="15"/>
  <c r="A46" i="15"/>
  <c r="A316" i="15"/>
  <c r="A317" i="15"/>
  <c r="A178" i="15"/>
  <c r="A42" i="15"/>
  <c r="A43" i="15"/>
  <c r="A92" i="15"/>
  <c r="A95" i="15"/>
  <c r="A57" i="15"/>
  <c r="A47" i="15"/>
  <c r="A72" i="15"/>
  <c r="A71" i="15"/>
  <c r="A78" i="15"/>
  <c r="A97" i="15"/>
  <c r="A86" i="15"/>
  <c r="A94" i="15"/>
  <c r="A155" i="15"/>
  <c r="A140" i="15"/>
  <c r="A256" i="15"/>
  <c r="A62" i="15"/>
  <c r="A38" i="15"/>
  <c r="A37" i="15"/>
  <c r="A311" i="15"/>
  <c r="A171" i="15"/>
  <c r="A314" i="15"/>
  <c r="A132" i="15"/>
  <c r="A133" i="15"/>
  <c r="A134" i="15"/>
  <c r="A135" i="15"/>
  <c r="A138" i="15"/>
  <c r="A39" i="15"/>
  <c r="A217" i="15"/>
  <c r="A139" i="15"/>
  <c r="A136" i="15"/>
  <c r="A137" i="15"/>
  <c r="A313" i="15"/>
  <c r="A312" i="15"/>
  <c r="A203" i="15"/>
  <c r="A202" i="15"/>
  <c r="A128" i="15"/>
  <c r="A129" i="15"/>
  <c r="A130" i="15"/>
  <c r="A121" i="15"/>
  <c r="A119" i="15"/>
  <c r="A120" i="15"/>
  <c r="A122" i="15"/>
  <c r="A123" i="15"/>
  <c r="A124" i="15"/>
  <c r="A199" i="15"/>
  <c r="A200" i="15"/>
  <c r="A201" i="15"/>
  <c r="A181" i="15"/>
  <c r="A186" i="15"/>
  <c r="A187" i="15"/>
  <c r="A188" i="15"/>
  <c r="A58" i="15"/>
  <c r="A61" i="15"/>
  <c r="A165" i="15"/>
  <c r="A278" i="15"/>
  <c r="A279" i="15"/>
  <c r="A280" i="15"/>
  <c r="A87" i="15"/>
  <c r="A170" i="15"/>
  <c r="A237" i="15"/>
  <c r="A31" i="15"/>
  <c r="A25" i="15"/>
  <c r="A26" i="15"/>
  <c r="A32" i="15"/>
  <c r="A33" i="15"/>
  <c r="A34" i="15"/>
  <c r="A35" i="15"/>
  <c r="A36" i="15"/>
  <c r="A184" i="15"/>
  <c r="A152" i="15"/>
  <c r="A153" i="15"/>
  <c r="A215" i="15"/>
  <c r="A216" i="15"/>
  <c r="A230" i="15"/>
  <c r="A238" i="15"/>
  <c r="A27" i="15"/>
  <c r="A59" i="15"/>
  <c r="A79" i="15"/>
  <c r="A157" i="15"/>
  <c r="A257" i="15"/>
  <c r="A258" i="15"/>
  <c r="A63" i="15"/>
  <c r="A64" i="15"/>
  <c r="A150" i="15"/>
  <c r="A151" i="15"/>
  <c r="A149" i="15"/>
  <c r="A74" i="15"/>
  <c r="A75" i="15"/>
  <c r="A162" i="15"/>
  <c r="A163" i="15"/>
  <c r="A272" i="15"/>
  <c r="A273" i="15"/>
  <c r="A28" i="15"/>
  <c r="A65" i="15"/>
  <c r="A219" i="15"/>
  <c r="A220" i="15"/>
  <c r="A291" i="15"/>
  <c r="A67" i="15"/>
  <c r="A294" i="15"/>
  <c r="A229" i="15"/>
  <c r="A295" i="15"/>
  <c r="A315" i="15"/>
  <c r="A45" i="15"/>
  <c r="A9" i="15"/>
  <c r="A182" i="15"/>
  <c r="A183" i="15"/>
  <c r="A274" i="15"/>
  <c r="A275" i="15"/>
  <c r="A296" i="15"/>
  <c r="A297" i="15"/>
  <c r="A298" i="15"/>
  <c r="A299" i="15"/>
  <c r="A195" i="15"/>
  <c r="A276" i="15"/>
  <c r="A277" i="15"/>
  <c r="A164" i="15"/>
  <c r="A281" i="15"/>
  <c r="A282" i="15"/>
  <c r="A196" i="15"/>
  <c r="A197" i="15"/>
  <c r="A173" i="15"/>
  <c r="A174" i="15"/>
  <c r="A175" i="15"/>
  <c r="A176" i="15"/>
  <c r="A40" i="15"/>
  <c r="A41" i="15"/>
  <c r="A204" i="15"/>
  <c r="A205" i="15"/>
  <c r="A206" i="15"/>
  <c r="A50" i="15"/>
  <c r="A51" i="15"/>
  <c r="A52" i="15"/>
  <c r="A53" i="15"/>
  <c r="A248" i="15"/>
  <c r="A249" i="15"/>
  <c r="A250" i="15"/>
  <c r="A185" i="15"/>
  <c r="A210" i="15"/>
  <c r="A211" i="15"/>
  <c r="A212" i="15"/>
  <c r="A213" i="15"/>
  <c r="A214" i="15"/>
  <c r="A293" i="15"/>
  <c r="A292" i="15"/>
  <c r="A48" i="15"/>
  <c r="A49" i="15"/>
  <c r="A96" i="15"/>
  <c r="A12" i="15"/>
  <c r="A3" i="15"/>
  <c r="A4" i="15"/>
  <c r="A15" i="15"/>
  <c r="A16" i="15"/>
  <c r="A17" i="15"/>
  <c r="A2" i="15"/>
  <c r="A93" i="15"/>
  <c r="A77" i="15"/>
  <c r="A5" i="15"/>
  <c r="A73" i="15"/>
  <c r="A11" i="15"/>
  <c r="A10" i="15"/>
  <c r="A8" i="15"/>
  <c r="A24" i="15"/>
  <c r="A21" i="15"/>
  <c r="A22" i="15"/>
  <c r="A20" i="15"/>
  <c r="A23" i="15"/>
  <c r="A19" i="15"/>
  <c r="A13" i="15"/>
  <c r="A14" i="15"/>
  <c r="A90" i="15"/>
  <c r="A91" i="15"/>
  <c r="A98" i="15"/>
  <c r="A99" i="15"/>
  <c r="A18" i="15"/>
  <c r="A6" i="15"/>
  <c r="A7" i="15"/>
  <c r="A193" i="15"/>
  <c r="A194" i="15"/>
  <c r="A225" i="15"/>
  <c r="A226" i="15"/>
  <c r="A227" i="15"/>
  <c r="A228" i="15"/>
  <c r="A251" i="15"/>
  <c r="A252" i="15"/>
  <c r="A253" i="15"/>
  <c r="A254" i="15"/>
  <c r="A255" i="15"/>
  <c r="A60" i="15"/>
  <c r="A82" i="15"/>
  <c r="A76" i="15"/>
  <c r="A284" i="15"/>
  <c r="A283" i="15"/>
  <c r="A142" i="15"/>
  <c r="F70" i="27" l="1"/>
  <c r="F71" i="27"/>
  <c r="F72" i="27"/>
  <c r="F7" i="27"/>
  <c r="F73" i="27"/>
  <c r="F74" i="27"/>
  <c r="F75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76" i="27"/>
  <c r="F77" i="27"/>
  <c r="F78" i="27"/>
  <c r="F79" i="27"/>
  <c r="F23" i="27"/>
  <c r="F24" i="27"/>
  <c r="F80" i="27"/>
  <c r="F81" i="27"/>
  <c r="F82" i="27"/>
  <c r="F83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84" i="27"/>
  <c r="F85" i="27"/>
  <c r="F42" i="27"/>
  <c r="F43" i="27"/>
  <c r="F44" i="27"/>
  <c r="F45" i="27"/>
  <c r="F46" i="27"/>
  <c r="F47" i="27"/>
  <c r="F86" i="27"/>
  <c r="F87" i="27"/>
  <c r="F88" i="27"/>
  <c r="F89" i="27"/>
  <c r="F90" i="27"/>
  <c r="F91" i="27"/>
  <c r="F92" i="27"/>
  <c r="F48" i="27"/>
  <c r="F49" i="27"/>
  <c r="F50" i="27"/>
  <c r="F51" i="27"/>
  <c r="F93" i="27"/>
  <c r="F94" i="27"/>
  <c r="F95" i="27"/>
  <c r="F96" i="27"/>
  <c r="F97" i="27"/>
  <c r="F98" i="27"/>
  <c r="F52" i="27"/>
  <c r="F53" i="27"/>
  <c r="F99" i="27"/>
  <c r="F100" i="27"/>
  <c r="F101" i="27"/>
  <c r="F55" i="27"/>
  <c r="F56" i="27"/>
  <c r="F102" i="27"/>
  <c r="F57" i="27"/>
  <c r="F58" i="27"/>
  <c r="F59" i="27"/>
  <c r="F60" i="27"/>
  <c r="F61" i="27"/>
  <c r="F62" i="27"/>
  <c r="F64" i="27"/>
  <c r="F104" i="27"/>
  <c r="F67" i="27"/>
  <c r="F68" i="27"/>
  <c r="F105" i="27"/>
  <c r="F106" i="27"/>
  <c r="F107" i="27"/>
  <c r="F108" i="27"/>
  <c r="F109" i="27"/>
  <c r="F110" i="27"/>
  <c r="F111" i="27"/>
  <c r="F112" i="27"/>
  <c r="F113" i="27"/>
  <c r="F114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1" i="27"/>
  <c r="F132" i="27"/>
  <c r="F133" i="27"/>
  <c r="F134" i="27"/>
  <c r="F135" i="27"/>
  <c r="F136" i="27"/>
  <c r="F137" i="27"/>
  <c r="F140" i="27"/>
  <c r="F141" i="27"/>
  <c r="F143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5" i="27"/>
  <c r="F6" i="27"/>
  <c r="F178" i="27"/>
  <c r="F181" i="27"/>
  <c r="F182" i="27"/>
  <c r="F183" i="27"/>
  <c r="F184" i="27"/>
  <c r="F185" i="27"/>
  <c r="F186" i="27"/>
  <c r="F187" i="27"/>
  <c r="F189" i="27"/>
  <c r="F190" i="27"/>
  <c r="F191" i="27"/>
  <c r="F192" i="27"/>
  <c r="F193" i="27"/>
  <c r="F196" i="27"/>
  <c r="F197" i="27"/>
  <c r="F198" i="27"/>
  <c r="F200" i="27"/>
  <c r="F204" i="27"/>
  <c r="F205" i="27"/>
  <c r="F206" i="27"/>
  <c r="F207" i="27"/>
  <c r="F208" i="27"/>
  <c r="F209" i="27"/>
  <c r="F210" i="27"/>
  <c r="F211" i="27"/>
  <c r="F214" i="27"/>
  <c r="F215" i="27"/>
  <c r="F216" i="27"/>
  <c r="F217" i="27"/>
  <c r="F220" i="27"/>
  <c r="F221" i="27"/>
  <c r="F222" i="27"/>
  <c r="F223" i="27"/>
  <c r="F224" i="27"/>
  <c r="F226" i="27"/>
  <c r="F227" i="27"/>
  <c r="F228" i="27"/>
  <c r="F229" i="27"/>
  <c r="F230" i="27"/>
  <c r="F231" i="27"/>
  <c r="F232" i="27"/>
  <c r="F233" i="27"/>
  <c r="F235" i="27"/>
  <c r="F236" i="27"/>
  <c r="F239" i="27"/>
  <c r="F240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6" i="27"/>
  <c r="F279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7" i="27"/>
  <c r="F298" i="27"/>
  <c r="F301" i="27"/>
  <c r="F302" i="27"/>
  <c r="F303" i="27"/>
  <c r="F304" i="27"/>
  <c r="F305" i="27"/>
  <c r="F306" i="27"/>
  <c r="F307" i="27"/>
  <c r="F309" i="27"/>
  <c r="F310" i="27"/>
  <c r="F311" i="27"/>
  <c r="F312" i="27"/>
  <c r="F313" i="27"/>
  <c r="F314" i="27"/>
  <c r="F315" i="27"/>
  <c r="F316" i="27"/>
  <c r="F317" i="27"/>
  <c r="F318" i="27"/>
  <c r="F320" i="27"/>
  <c r="F321" i="27"/>
  <c r="F322" i="27"/>
  <c r="F323" i="27"/>
  <c r="F324" i="27"/>
  <c r="F325" i="27"/>
  <c r="F326" i="27"/>
  <c r="F327" i="27"/>
  <c r="F329" i="27"/>
  <c r="F331" i="27"/>
  <c r="F333" i="27"/>
  <c r="F334" i="27"/>
  <c r="F335" i="27"/>
  <c r="F336" i="27"/>
  <c r="F337" i="27"/>
  <c r="F338" i="27"/>
  <c r="F340" i="27"/>
  <c r="F341" i="27"/>
  <c r="F342" i="27"/>
  <c r="F343" i="27"/>
  <c r="F344" i="27"/>
  <c r="F345" i="27"/>
  <c r="F346" i="27"/>
  <c r="F347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158" i="27"/>
  <c r="F161" i="27"/>
  <c r="F162" i="27"/>
  <c r="F165" i="27"/>
  <c r="F167" i="27"/>
  <c r="F168" i="27"/>
  <c r="F170" i="27"/>
  <c r="F171" i="27"/>
  <c r="F172" i="27"/>
  <c r="F173" i="27"/>
  <c r="F174" i="27"/>
  <c r="F175" i="27"/>
  <c r="F176" i="27"/>
  <c r="F177" i="27"/>
  <c r="F69" i="27"/>
  <c r="E162" i="27" l="1"/>
  <c r="E173" i="27"/>
  <c r="E235" i="27"/>
  <c r="E236" i="27"/>
  <c r="E239" i="27"/>
  <c r="E247" i="27"/>
  <c r="E325" i="27"/>
  <c r="E62" i="27" l="1"/>
  <c r="E322" i="27" l="1"/>
  <c r="E324" i="27"/>
  <c r="E133" i="27" l="1"/>
  <c r="E197" i="27"/>
  <c r="E222" i="27"/>
  <c r="E226" i="27"/>
  <c r="E248" i="27"/>
  <c r="E297" i="27"/>
  <c r="E352" i="27"/>
  <c r="E375" i="27"/>
  <c r="T246" i="15" l="1"/>
  <c r="U246" i="15"/>
  <c r="T80" i="15"/>
  <c r="U80" i="15"/>
  <c r="T85" i="15"/>
  <c r="U85" i="15"/>
  <c r="T141" i="15"/>
  <c r="U141" i="15"/>
  <c r="T142" i="15"/>
  <c r="U142" i="15"/>
  <c r="T143" i="15"/>
  <c r="U143" i="15"/>
  <c r="T180" i="15"/>
  <c r="U180" i="15"/>
  <c r="T70" i="15"/>
  <c r="U70" i="15"/>
  <c r="T44" i="15"/>
  <c r="U44" i="15"/>
  <c r="T179" i="15"/>
  <c r="U179" i="15"/>
  <c r="T221" i="15"/>
  <c r="U221" i="15"/>
  <c r="T222" i="15"/>
  <c r="U222" i="15"/>
  <c r="T223" i="15"/>
  <c r="U223" i="15"/>
  <c r="T224" i="15"/>
  <c r="U224" i="15"/>
  <c r="T247" i="15"/>
  <c r="U247" i="15"/>
  <c r="T88" i="15"/>
  <c r="U88" i="15"/>
  <c r="T208" i="15"/>
  <c r="U208" i="15"/>
  <c r="T209" i="15"/>
  <c r="U209" i="15"/>
  <c r="T241" i="15"/>
  <c r="U241" i="15"/>
  <c r="T242" i="15"/>
  <c r="U242" i="15"/>
  <c r="T243" i="15"/>
  <c r="U243" i="15"/>
  <c r="T244" i="15"/>
  <c r="U244" i="15"/>
  <c r="T66" i="15"/>
  <c r="U66" i="15"/>
  <c r="T166" i="15"/>
  <c r="U166" i="15"/>
  <c r="T167" i="15"/>
  <c r="U167" i="15"/>
  <c r="T198" i="15"/>
  <c r="U198" i="15"/>
  <c r="T145" i="15"/>
  <c r="U145" i="15"/>
  <c r="T146" i="15"/>
  <c r="U146" i="15"/>
  <c r="T147" i="15"/>
  <c r="U147" i="15"/>
  <c r="T69" i="15"/>
  <c r="U69" i="15"/>
  <c r="T55" i="15"/>
  <c r="U55" i="15"/>
  <c r="T144" i="15"/>
  <c r="U144" i="15"/>
  <c r="T207" i="15"/>
  <c r="U207" i="15"/>
  <c r="T54" i="15"/>
  <c r="U54" i="15"/>
  <c r="T286" i="15"/>
  <c r="U286" i="15"/>
  <c r="T287" i="15"/>
  <c r="U287" i="15"/>
  <c r="T288" i="15"/>
  <c r="U288" i="15"/>
  <c r="T289" i="15"/>
  <c r="U289" i="15"/>
  <c r="T290" i="15"/>
  <c r="U290" i="15"/>
  <c r="T131" i="15"/>
  <c r="U131" i="15"/>
  <c r="T300" i="15"/>
  <c r="U300" i="15"/>
  <c r="T301" i="15"/>
  <c r="U301" i="15"/>
  <c r="T172" i="15"/>
  <c r="U172" i="15"/>
  <c r="T68" i="15"/>
  <c r="U68" i="15"/>
  <c r="T322" i="15"/>
  <c r="U322" i="15"/>
  <c r="T154" i="15"/>
  <c r="U154" i="15"/>
  <c r="T29" i="15"/>
  <c r="U29" i="15"/>
  <c r="T30" i="15"/>
  <c r="U30" i="15"/>
  <c r="T156" i="15"/>
  <c r="U156" i="15"/>
  <c r="T148" i="15"/>
  <c r="U148" i="15"/>
  <c r="T285" i="15"/>
  <c r="U285" i="15"/>
  <c r="T318" i="15"/>
  <c r="U318" i="15"/>
  <c r="T319" i="15"/>
  <c r="U319" i="15"/>
  <c r="T320" i="15"/>
  <c r="U320" i="15"/>
  <c r="T321" i="15"/>
  <c r="U321" i="15"/>
  <c r="T158" i="15"/>
  <c r="U158" i="15"/>
  <c r="T159" i="15"/>
  <c r="U159" i="15"/>
  <c r="T160" i="15"/>
  <c r="U160" i="15"/>
  <c r="T161" i="15"/>
  <c r="U161" i="15"/>
  <c r="T271" i="15"/>
  <c r="U271" i="15"/>
  <c r="T127" i="15"/>
  <c r="U127" i="15"/>
  <c r="T125" i="15"/>
  <c r="U125" i="15"/>
  <c r="T126" i="15"/>
  <c r="U126" i="15"/>
  <c r="T83" i="15"/>
  <c r="U83" i="15"/>
  <c r="T46" i="15"/>
  <c r="U46" i="15"/>
  <c r="T316" i="15"/>
  <c r="U316" i="15"/>
  <c r="T317" i="15"/>
  <c r="U317" i="15"/>
  <c r="T178" i="15"/>
  <c r="U178" i="15"/>
  <c r="T42" i="15"/>
  <c r="U42" i="15"/>
  <c r="T43" i="15"/>
  <c r="U43" i="15"/>
  <c r="T92" i="15"/>
  <c r="U92" i="15"/>
  <c r="T95" i="15"/>
  <c r="U95" i="15"/>
  <c r="T57" i="15"/>
  <c r="U57" i="15"/>
  <c r="T47" i="15"/>
  <c r="U47" i="15"/>
  <c r="T72" i="15"/>
  <c r="U72" i="15"/>
  <c r="T71" i="15"/>
  <c r="U71" i="15"/>
  <c r="T78" i="15"/>
  <c r="U78" i="15"/>
  <c r="T97" i="15"/>
  <c r="U97" i="15"/>
  <c r="T86" i="15"/>
  <c r="U86" i="15"/>
  <c r="T94" i="15"/>
  <c r="U94" i="15"/>
  <c r="T155" i="15"/>
  <c r="U155" i="15"/>
  <c r="T140" i="15"/>
  <c r="U140" i="15"/>
  <c r="T256" i="15"/>
  <c r="U256" i="15"/>
  <c r="T62" i="15"/>
  <c r="U62" i="15"/>
  <c r="T38" i="15"/>
  <c r="U38" i="15"/>
  <c r="T37" i="15"/>
  <c r="U37" i="15"/>
  <c r="T311" i="15"/>
  <c r="U311" i="15"/>
  <c r="T171" i="15"/>
  <c r="U171" i="15"/>
  <c r="T314" i="15"/>
  <c r="U314" i="15"/>
  <c r="T132" i="15"/>
  <c r="U132" i="15"/>
  <c r="T133" i="15"/>
  <c r="U133" i="15"/>
  <c r="T134" i="15"/>
  <c r="U134" i="15"/>
  <c r="T135" i="15"/>
  <c r="U135" i="15"/>
  <c r="T138" i="15"/>
  <c r="U138" i="15"/>
  <c r="T39" i="15"/>
  <c r="U39" i="15"/>
  <c r="T217" i="15"/>
  <c r="U217" i="15"/>
  <c r="T139" i="15"/>
  <c r="U139" i="15"/>
  <c r="T136" i="15"/>
  <c r="U136" i="15"/>
  <c r="T137" i="15"/>
  <c r="U137" i="15"/>
  <c r="T313" i="15"/>
  <c r="U313" i="15"/>
  <c r="T312" i="15"/>
  <c r="U312" i="15"/>
  <c r="T203" i="15"/>
  <c r="U203" i="15"/>
  <c r="T202" i="15"/>
  <c r="U202" i="15"/>
  <c r="T128" i="15"/>
  <c r="U128" i="15"/>
  <c r="T129" i="15"/>
  <c r="U129" i="15"/>
  <c r="T130" i="15"/>
  <c r="U130" i="15"/>
  <c r="T121" i="15"/>
  <c r="U121" i="15"/>
  <c r="T119" i="15"/>
  <c r="U119" i="15"/>
  <c r="T120" i="15"/>
  <c r="U120" i="15"/>
  <c r="T122" i="15"/>
  <c r="U122" i="15"/>
  <c r="T123" i="15"/>
  <c r="U123" i="15"/>
  <c r="T124" i="15"/>
  <c r="U124" i="15"/>
  <c r="T199" i="15"/>
  <c r="U199" i="15"/>
  <c r="T200" i="15"/>
  <c r="U200" i="15"/>
  <c r="T201" i="15"/>
  <c r="U201" i="15"/>
  <c r="T181" i="15"/>
  <c r="U181" i="15"/>
  <c r="T186" i="15"/>
  <c r="U186" i="15"/>
  <c r="T187" i="15"/>
  <c r="U187" i="15"/>
  <c r="T188" i="15"/>
  <c r="U188" i="15"/>
  <c r="T58" i="15"/>
  <c r="U58" i="15"/>
  <c r="T61" i="15"/>
  <c r="U61" i="15"/>
  <c r="T165" i="15"/>
  <c r="U165" i="15"/>
  <c r="T278" i="15"/>
  <c r="U278" i="15"/>
  <c r="T279" i="15"/>
  <c r="U279" i="15"/>
  <c r="T280" i="15"/>
  <c r="U280" i="15"/>
  <c r="T87" i="15"/>
  <c r="U87" i="15"/>
  <c r="T170" i="15"/>
  <c r="U170" i="15"/>
  <c r="T237" i="15"/>
  <c r="U237" i="15"/>
  <c r="T31" i="15"/>
  <c r="U31" i="15"/>
  <c r="T25" i="15"/>
  <c r="U25" i="15"/>
  <c r="T26" i="15"/>
  <c r="U26" i="15"/>
  <c r="T32" i="15"/>
  <c r="U32" i="15"/>
  <c r="T33" i="15"/>
  <c r="U33" i="15"/>
  <c r="T34" i="15"/>
  <c r="U34" i="15"/>
  <c r="T35" i="15"/>
  <c r="U35" i="15"/>
  <c r="T36" i="15"/>
  <c r="U36" i="15"/>
  <c r="T184" i="15"/>
  <c r="U184" i="15"/>
  <c r="T152" i="15"/>
  <c r="U152" i="15"/>
  <c r="T153" i="15"/>
  <c r="U153" i="15"/>
  <c r="T215" i="15"/>
  <c r="U215" i="15"/>
  <c r="T216" i="15"/>
  <c r="U216" i="15"/>
  <c r="T230" i="15"/>
  <c r="U230" i="15"/>
  <c r="T238" i="15"/>
  <c r="U238" i="15"/>
  <c r="T27" i="15"/>
  <c r="U27" i="15"/>
  <c r="T59" i="15"/>
  <c r="U59" i="15"/>
  <c r="T79" i="15"/>
  <c r="U79" i="15"/>
  <c r="T157" i="15"/>
  <c r="U157" i="15"/>
  <c r="T257" i="15"/>
  <c r="U257" i="15"/>
  <c r="T258" i="15"/>
  <c r="U258" i="15"/>
  <c r="T63" i="15"/>
  <c r="U63" i="15"/>
  <c r="T64" i="15"/>
  <c r="U64" i="15"/>
  <c r="T150" i="15"/>
  <c r="U150" i="15"/>
  <c r="T151" i="15"/>
  <c r="U151" i="15"/>
  <c r="T149" i="15"/>
  <c r="U149" i="15"/>
  <c r="T74" i="15"/>
  <c r="U74" i="15"/>
  <c r="T75" i="15"/>
  <c r="U75" i="15"/>
  <c r="T162" i="15"/>
  <c r="U162" i="15"/>
  <c r="T163" i="15"/>
  <c r="U163" i="15"/>
  <c r="T272" i="15"/>
  <c r="U272" i="15"/>
  <c r="T273" i="15"/>
  <c r="U273" i="15"/>
  <c r="T28" i="15"/>
  <c r="U28" i="15"/>
  <c r="T65" i="15"/>
  <c r="U65" i="15"/>
  <c r="T219" i="15"/>
  <c r="U219" i="15"/>
  <c r="T220" i="15"/>
  <c r="U220" i="15"/>
  <c r="T291" i="15"/>
  <c r="U291" i="15"/>
  <c r="T67" i="15"/>
  <c r="U67" i="15"/>
  <c r="T294" i="15"/>
  <c r="U294" i="15"/>
  <c r="T229" i="15"/>
  <c r="U229" i="15"/>
  <c r="T295" i="15"/>
  <c r="U295" i="15"/>
  <c r="T315" i="15"/>
  <c r="U315" i="15"/>
  <c r="T45" i="15"/>
  <c r="U45" i="15"/>
  <c r="T9" i="15"/>
  <c r="U9" i="15"/>
  <c r="T182" i="15"/>
  <c r="U182" i="15"/>
  <c r="T183" i="15"/>
  <c r="U183" i="15"/>
  <c r="T274" i="15"/>
  <c r="U274" i="15"/>
  <c r="T275" i="15"/>
  <c r="U275" i="15"/>
  <c r="T296" i="15"/>
  <c r="U296" i="15"/>
  <c r="T297" i="15"/>
  <c r="U297" i="15"/>
  <c r="T298" i="15"/>
  <c r="U298" i="15"/>
  <c r="T299" i="15"/>
  <c r="U299" i="15"/>
  <c r="T195" i="15"/>
  <c r="U195" i="15"/>
  <c r="T276" i="15"/>
  <c r="U276" i="15"/>
  <c r="T277" i="15"/>
  <c r="U277" i="15"/>
  <c r="T164" i="15"/>
  <c r="U164" i="15"/>
  <c r="T281" i="15"/>
  <c r="U281" i="15"/>
  <c r="T282" i="15"/>
  <c r="U282" i="15"/>
  <c r="T196" i="15"/>
  <c r="U196" i="15"/>
  <c r="T197" i="15"/>
  <c r="U197" i="15"/>
  <c r="T173" i="15"/>
  <c r="U173" i="15"/>
  <c r="T174" i="15"/>
  <c r="U174" i="15"/>
  <c r="T175" i="15"/>
  <c r="U175" i="15"/>
  <c r="T176" i="15"/>
  <c r="U176" i="15"/>
  <c r="T40" i="15"/>
  <c r="U40" i="15"/>
  <c r="T41" i="15"/>
  <c r="U41" i="15"/>
  <c r="T204" i="15"/>
  <c r="U204" i="15"/>
  <c r="T205" i="15"/>
  <c r="U205" i="15"/>
  <c r="T206" i="15"/>
  <c r="U206" i="15"/>
  <c r="T50" i="15"/>
  <c r="U50" i="15"/>
  <c r="T51" i="15"/>
  <c r="U51" i="15"/>
  <c r="T52" i="15"/>
  <c r="U52" i="15"/>
  <c r="T53" i="15"/>
  <c r="U53" i="15"/>
  <c r="T248" i="15"/>
  <c r="U248" i="15"/>
  <c r="T249" i="15"/>
  <c r="U249" i="15"/>
  <c r="T250" i="15"/>
  <c r="U250" i="15"/>
  <c r="T185" i="15"/>
  <c r="U185" i="15"/>
  <c r="T210" i="15"/>
  <c r="U210" i="15"/>
  <c r="T211" i="15"/>
  <c r="U211" i="15"/>
  <c r="T212" i="15"/>
  <c r="U212" i="15"/>
  <c r="T213" i="15"/>
  <c r="U213" i="15"/>
  <c r="T214" i="15"/>
  <c r="U214" i="15"/>
  <c r="T293" i="15"/>
  <c r="U293" i="15"/>
  <c r="T292" i="15"/>
  <c r="U292" i="15"/>
  <c r="T48" i="15"/>
  <c r="U48" i="15"/>
  <c r="T49" i="15"/>
  <c r="U49" i="15"/>
  <c r="T96" i="15"/>
  <c r="U96" i="15"/>
  <c r="T12" i="15"/>
  <c r="U12" i="15"/>
  <c r="T3" i="15"/>
  <c r="U3" i="15"/>
  <c r="T4" i="15"/>
  <c r="U4" i="15"/>
  <c r="T15" i="15"/>
  <c r="U15" i="15"/>
  <c r="T16" i="15"/>
  <c r="U16" i="15"/>
  <c r="T17" i="15"/>
  <c r="U17" i="15"/>
  <c r="T2" i="15"/>
  <c r="U2" i="15"/>
  <c r="T93" i="15"/>
  <c r="U93" i="15"/>
  <c r="T77" i="15"/>
  <c r="U77" i="15"/>
  <c r="T5" i="15"/>
  <c r="U5" i="15"/>
  <c r="T73" i="15"/>
  <c r="U73" i="15"/>
  <c r="T11" i="15"/>
  <c r="U11" i="15"/>
  <c r="T10" i="15"/>
  <c r="U10" i="15"/>
  <c r="T8" i="15"/>
  <c r="U8" i="15"/>
  <c r="T24" i="15"/>
  <c r="U24" i="15"/>
  <c r="T21" i="15"/>
  <c r="U21" i="15"/>
  <c r="T22" i="15"/>
  <c r="U22" i="15"/>
  <c r="T20" i="15"/>
  <c r="U20" i="15"/>
  <c r="T23" i="15"/>
  <c r="U23" i="15"/>
  <c r="T19" i="15"/>
  <c r="U19" i="15"/>
  <c r="T13" i="15"/>
  <c r="U13" i="15"/>
  <c r="T14" i="15"/>
  <c r="U14" i="15"/>
  <c r="T90" i="15"/>
  <c r="U90" i="15"/>
  <c r="T91" i="15"/>
  <c r="U91" i="15"/>
  <c r="T98" i="15"/>
  <c r="U98" i="15"/>
  <c r="T99" i="15"/>
  <c r="U99" i="15"/>
  <c r="T18" i="15"/>
  <c r="U18" i="15"/>
  <c r="T6" i="15"/>
  <c r="U6" i="15"/>
  <c r="T7" i="15"/>
  <c r="U7" i="15"/>
  <c r="T193" i="15"/>
  <c r="U193" i="15"/>
  <c r="T194" i="15"/>
  <c r="U194" i="15"/>
  <c r="T225" i="15"/>
  <c r="U225" i="15"/>
  <c r="T226" i="15"/>
  <c r="U226" i="15"/>
  <c r="T227" i="15"/>
  <c r="U227" i="15"/>
  <c r="T228" i="15"/>
  <c r="U228" i="15"/>
  <c r="T251" i="15"/>
  <c r="U251" i="15"/>
  <c r="T252" i="15"/>
  <c r="U252" i="15"/>
  <c r="T253" i="15"/>
  <c r="U253" i="15"/>
  <c r="T254" i="15"/>
  <c r="U254" i="15"/>
  <c r="T255" i="15"/>
  <c r="U255" i="15"/>
  <c r="T60" i="15"/>
  <c r="U60" i="15"/>
  <c r="T82" i="15"/>
  <c r="U82" i="15"/>
  <c r="T76" i="15"/>
  <c r="U76" i="15"/>
  <c r="T284" i="15"/>
  <c r="U284" i="15"/>
  <c r="T283" i="15"/>
  <c r="U283" i="15"/>
  <c r="U245" i="15"/>
  <c r="T245" i="15"/>
  <c r="V17" i="15" l="1"/>
  <c r="V296" i="15"/>
  <c r="V140" i="15"/>
  <c r="V198" i="15"/>
  <c r="V20" i="15"/>
  <c r="V25" i="15"/>
  <c r="V200" i="15"/>
  <c r="V283" i="15"/>
  <c r="V76" i="15"/>
  <c r="V60" i="15"/>
  <c r="V254" i="15"/>
  <c r="V252" i="15"/>
  <c r="V228" i="15"/>
  <c r="V226" i="15"/>
  <c r="V194" i="15"/>
  <c r="V7" i="15"/>
  <c r="V18" i="15"/>
  <c r="V98" i="15"/>
  <c r="V90" i="15"/>
  <c r="V13" i="15"/>
  <c r="V23" i="15"/>
  <c r="V22" i="15"/>
  <c r="V24" i="15"/>
  <c r="V183" i="15"/>
  <c r="V294" i="15"/>
  <c r="V238" i="15"/>
  <c r="V123" i="15"/>
  <c r="V202" i="15"/>
  <c r="V39" i="15"/>
  <c r="V86" i="15"/>
  <c r="V92" i="15"/>
  <c r="V126" i="15"/>
  <c r="V322" i="15"/>
  <c r="V288" i="15"/>
  <c r="V147" i="15"/>
  <c r="V284" i="15"/>
  <c r="V82" i="15"/>
  <c r="V255" i="15"/>
  <c r="V253" i="15"/>
  <c r="V251" i="15"/>
  <c r="V227" i="15"/>
  <c r="V225" i="15"/>
  <c r="V193" i="15"/>
  <c r="V6" i="15"/>
  <c r="V99" i="15"/>
  <c r="V91" i="15"/>
  <c r="V14" i="15"/>
  <c r="V5" i="15"/>
  <c r="V3" i="15"/>
  <c r="V213" i="15"/>
  <c r="V185" i="15"/>
  <c r="V53" i="15"/>
  <c r="V206" i="15"/>
  <c r="V40" i="15"/>
  <c r="V173" i="15"/>
  <c r="V195" i="15"/>
  <c r="V315" i="15"/>
  <c r="V67" i="15"/>
  <c r="V163" i="15"/>
  <c r="V149" i="15"/>
  <c r="V63" i="15"/>
  <c r="V230" i="15"/>
  <c r="V152" i="15"/>
  <c r="V34" i="15"/>
  <c r="V87" i="15"/>
  <c r="V187" i="15"/>
  <c r="V130" i="15"/>
  <c r="V203" i="15"/>
  <c r="V138" i="15"/>
  <c r="V132" i="15"/>
  <c r="V37" i="15"/>
  <c r="V47" i="15"/>
  <c r="V43" i="15"/>
  <c r="V125" i="15"/>
  <c r="V160" i="15"/>
  <c r="V320" i="15"/>
  <c r="V148" i="15"/>
  <c r="V154" i="15"/>
  <c r="V289" i="15"/>
  <c r="V54" i="15"/>
  <c r="V244" i="15"/>
  <c r="V209" i="15"/>
  <c r="V224" i="15"/>
  <c r="V179" i="15"/>
  <c r="V188" i="15"/>
  <c r="V311" i="15"/>
  <c r="V50" i="15"/>
  <c r="V276" i="15"/>
  <c r="V272" i="15"/>
  <c r="V64" i="15"/>
  <c r="V35" i="15"/>
  <c r="V170" i="15"/>
  <c r="V321" i="15"/>
  <c r="V243" i="15"/>
  <c r="V8" i="15"/>
  <c r="V48" i="15"/>
  <c r="V281" i="15"/>
  <c r="V65" i="15"/>
  <c r="V79" i="15"/>
  <c r="V165" i="15"/>
  <c r="V122" i="15"/>
  <c r="V136" i="15"/>
  <c r="V97" i="15"/>
  <c r="V316" i="15"/>
  <c r="V301" i="15"/>
  <c r="V69" i="15"/>
  <c r="V143" i="15"/>
  <c r="V19" i="15"/>
  <c r="V21" i="15"/>
  <c r="V11" i="15"/>
  <c r="V93" i="15"/>
  <c r="V15" i="15"/>
  <c r="V96" i="15"/>
  <c r="V293" i="15"/>
  <c r="V211" i="15"/>
  <c r="V249" i="15"/>
  <c r="V51" i="15"/>
  <c r="V204" i="15"/>
  <c r="V175" i="15"/>
  <c r="V196" i="15"/>
  <c r="V277" i="15"/>
  <c r="V298" i="15"/>
  <c r="V274" i="15"/>
  <c r="V9" i="15"/>
  <c r="V229" i="15"/>
  <c r="V220" i="15"/>
  <c r="V273" i="15"/>
  <c r="V75" i="15"/>
  <c r="V150" i="15"/>
  <c r="V257" i="15"/>
  <c r="V27" i="15"/>
  <c r="V215" i="15"/>
  <c r="V36" i="15"/>
  <c r="V32" i="15"/>
  <c r="V237" i="15"/>
  <c r="V279" i="15"/>
  <c r="V58" i="15"/>
  <c r="V181" i="15"/>
  <c r="V124" i="15"/>
  <c r="V119" i="15"/>
  <c r="V128" i="15"/>
  <c r="V313" i="15"/>
  <c r="V217" i="15"/>
  <c r="V134" i="15"/>
  <c r="V171" i="15"/>
  <c r="V62" i="15"/>
  <c r="V94" i="15"/>
  <c r="V71" i="15"/>
  <c r="V95" i="15"/>
  <c r="V178" i="15"/>
  <c r="V83" i="15"/>
  <c r="V271" i="15"/>
  <c r="V158" i="15"/>
  <c r="V318" i="15"/>
  <c r="V30" i="15"/>
  <c r="V68" i="15"/>
  <c r="V131" i="15"/>
  <c r="V287" i="15"/>
  <c r="V144" i="15"/>
  <c r="V146" i="15"/>
  <c r="V166" i="15"/>
  <c r="V242" i="15"/>
  <c r="V88" i="15"/>
  <c r="V222" i="15"/>
  <c r="V70" i="15"/>
  <c r="V141" i="15"/>
  <c r="V246" i="15"/>
  <c r="V10" i="15"/>
  <c r="V73" i="15"/>
  <c r="V77" i="15"/>
  <c r="V2" i="15"/>
  <c r="V16" i="15"/>
  <c r="V4" i="15"/>
  <c r="V12" i="15"/>
  <c r="V49" i="15"/>
  <c r="V292" i="15"/>
  <c r="V214" i="15"/>
  <c r="V212" i="15"/>
  <c r="V210" i="15"/>
  <c r="V250" i="15"/>
  <c r="V248" i="15"/>
  <c r="V52" i="15"/>
  <c r="V205" i="15"/>
  <c r="V41" i="15"/>
  <c r="V176" i="15"/>
  <c r="V174" i="15"/>
  <c r="V197" i="15"/>
  <c r="V282" i="15"/>
  <c r="V297" i="15"/>
  <c r="V45" i="15"/>
  <c r="V219" i="15"/>
  <c r="V74" i="15"/>
  <c r="V157" i="15"/>
  <c r="V153" i="15"/>
  <c r="V26" i="15"/>
  <c r="V278" i="15"/>
  <c r="V201" i="15"/>
  <c r="V121" i="15"/>
  <c r="V137" i="15"/>
  <c r="V133" i="15"/>
  <c r="V256" i="15"/>
  <c r="V72" i="15"/>
  <c r="V317" i="15"/>
  <c r="V161" i="15"/>
  <c r="V285" i="15"/>
  <c r="V156" i="15"/>
  <c r="V300" i="15"/>
  <c r="V207" i="15"/>
  <c r="V167" i="15"/>
  <c r="V142" i="15"/>
  <c r="V245" i="15"/>
  <c r="V164" i="15"/>
  <c r="V299" i="15"/>
  <c r="V275" i="15"/>
  <c r="V182" i="15"/>
  <c r="V295" i="15"/>
  <c r="V291" i="15"/>
  <c r="V28" i="15"/>
  <c r="V162" i="15"/>
  <c r="V151" i="15"/>
  <c r="V258" i="15"/>
  <c r="V59" i="15"/>
  <c r="V216" i="15"/>
  <c r="V184" i="15"/>
  <c r="V33" i="15"/>
  <c r="V31" i="15"/>
  <c r="V280" i="15"/>
  <c r="V61" i="15"/>
  <c r="V186" i="15"/>
  <c r="V199" i="15"/>
  <c r="V120" i="15"/>
  <c r="V129" i="15"/>
  <c r="V312" i="15"/>
  <c r="V139" i="15"/>
  <c r="V135" i="15"/>
  <c r="V314" i="15"/>
  <c r="V38" i="15"/>
  <c r="V155" i="15"/>
  <c r="V78" i="15"/>
  <c r="V57" i="15"/>
  <c r="V42" i="15"/>
  <c r="V46" i="15"/>
  <c r="V127" i="15"/>
  <c r="V159" i="15"/>
  <c r="V319" i="15"/>
  <c r="V29" i="15"/>
  <c r="V172" i="15"/>
  <c r="V290" i="15"/>
  <c r="V286" i="15"/>
  <c r="V55" i="15"/>
  <c r="V145" i="15"/>
  <c r="V66" i="15"/>
  <c r="V241" i="15"/>
  <c r="V208" i="15"/>
  <c r="V247" i="15"/>
  <c r="V223" i="15"/>
  <c r="V221" i="15"/>
  <c r="V44" i="15"/>
  <c r="V180" i="15"/>
  <c r="V85" i="15"/>
  <c r="V80" i="15"/>
  <c r="P161" i="15" l="1"/>
  <c r="E246" i="27" l="1"/>
  <c r="E267" i="27"/>
  <c r="E118" i="27" l="1"/>
  <c r="E181" i="27"/>
  <c r="E276" i="27"/>
  <c r="E68" i="27" l="1"/>
  <c r="E158" i="27"/>
  <c r="E279" i="27" l="1"/>
  <c r="O245" i="15" l="1"/>
  <c r="P245" i="15" s="1"/>
  <c r="P246" i="15"/>
  <c r="P80" i="15"/>
  <c r="P85" i="15"/>
  <c r="P141" i="15"/>
  <c r="P142" i="15"/>
  <c r="P143" i="15"/>
  <c r="P180" i="15"/>
  <c r="P70" i="15"/>
  <c r="P44" i="15"/>
  <c r="P179" i="15"/>
  <c r="P221" i="15"/>
  <c r="P222" i="15"/>
  <c r="P223" i="15"/>
  <c r="P224" i="15"/>
  <c r="P247" i="15"/>
  <c r="P88" i="15"/>
  <c r="P208" i="15"/>
  <c r="P209" i="15"/>
  <c r="P241" i="15"/>
  <c r="P242" i="15"/>
  <c r="P243" i="15"/>
  <c r="P244" i="15"/>
  <c r="P66" i="15"/>
  <c r="P166" i="15"/>
  <c r="P167" i="15"/>
  <c r="P198" i="15"/>
  <c r="P145" i="15"/>
  <c r="P146" i="15"/>
  <c r="P147" i="15"/>
  <c r="P69" i="15"/>
  <c r="P55" i="15"/>
  <c r="P144" i="15"/>
  <c r="P207" i="15"/>
  <c r="P54" i="15"/>
  <c r="P286" i="15"/>
  <c r="P287" i="15"/>
  <c r="P288" i="15"/>
  <c r="P289" i="15"/>
  <c r="P290" i="15"/>
  <c r="P131" i="15"/>
  <c r="P300" i="15"/>
  <c r="P301" i="15"/>
  <c r="P172" i="15"/>
  <c r="P68" i="15"/>
  <c r="P322" i="15"/>
  <c r="P154" i="15"/>
  <c r="P29" i="15"/>
  <c r="P30" i="15"/>
  <c r="P156" i="15"/>
  <c r="P148" i="15"/>
  <c r="P285" i="15"/>
  <c r="P318" i="15"/>
  <c r="P319" i="15"/>
  <c r="P320" i="15"/>
  <c r="P321" i="15"/>
  <c r="P158" i="15"/>
  <c r="P159" i="15"/>
  <c r="P160" i="15"/>
  <c r="P271" i="15"/>
  <c r="P127" i="15"/>
  <c r="P125" i="15"/>
  <c r="P126" i="15"/>
  <c r="P83" i="15"/>
  <c r="P46" i="15"/>
  <c r="P316" i="15"/>
  <c r="P317" i="15"/>
  <c r="P178" i="15"/>
  <c r="P42" i="15"/>
  <c r="P43" i="15"/>
  <c r="P92" i="15"/>
  <c r="P95" i="15"/>
  <c r="P57" i="15"/>
  <c r="P47" i="15"/>
  <c r="P72" i="15"/>
  <c r="P71" i="15"/>
  <c r="P78" i="15"/>
  <c r="P97" i="15"/>
  <c r="P86" i="15"/>
  <c r="P94" i="15"/>
  <c r="P155" i="15"/>
  <c r="P140" i="15"/>
  <c r="P256" i="15"/>
  <c r="P62" i="15"/>
  <c r="P38" i="15"/>
  <c r="P37" i="15"/>
  <c r="P311" i="15"/>
  <c r="P171" i="15"/>
  <c r="P314" i="15"/>
  <c r="P132" i="15"/>
  <c r="P133" i="15"/>
  <c r="P134" i="15"/>
  <c r="P135" i="15"/>
  <c r="P138" i="15"/>
  <c r="P39" i="15"/>
  <c r="P217" i="15"/>
  <c r="P139" i="15"/>
  <c r="P136" i="15"/>
  <c r="P137" i="15"/>
  <c r="P313" i="15"/>
  <c r="P312" i="15"/>
  <c r="P203" i="15"/>
  <c r="P202" i="15"/>
  <c r="P128" i="15"/>
  <c r="P129" i="15"/>
  <c r="P130" i="15"/>
  <c r="P121" i="15"/>
  <c r="P119" i="15"/>
  <c r="P120" i="15"/>
  <c r="P122" i="15"/>
  <c r="P123" i="15"/>
  <c r="P124" i="15"/>
  <c r="P199" i="15"/>
  <c r="P200" i="15"/>
  <c r="P201" i="15"/>
  <c r="P181" i="15"/>
  <c r="P186" i="15"/>
  <c r="P187" i="15"/>
  <c r="P188" i="15"/>
  <c r="P58" i="15"/>
  <c r="P61" i="15"/>
  <c r="P165" i="15"/>
  <c r="P278" i="15"/>
  <c r="P279" i="15"/>
  <c r="P280" i="15"/>
  <c r="P87" i="15"/>
  <c r="P170" i="15"/>
  <c r="P237" i="15"/>
  <c r="P31" i="15"/>
  <c r="P25" i="15"/>
  <c r="P26" i="15"/>
  <c r="P32" i="15"/>
  <c r="P33" i="15"/>
  <c r="P34" i="15"/>
  <c r="P35" i="15"/>
  <c r="P36" i="15"/>
  <c r="P184" i="15"/>
  <c r="P152" i="15"/>
  <c r="P153" i="15"/>
  <c r="P215" i="15"/>
  <c r="P216" i="15"/>
  <c r="P230" i="15"/>
  <c r="P238" i="15"/>
  <c r="P27" i="15"/>
  <c r="P59" i="15"/>
  <c r="P79" i="15"/>
  <c r="P157" i="15"/>
  <c r="P257" i="15"/>
  <c r="P258" i="15"/>
  <c r="P64" i="15"/>
  <c r="P150" i="15"/>
  <c r="P151" i="15"/>
  <c r="P149" i="15"/>
  <c r="P74" i="15"/>
  <c r="P75" i="15"/>
  <c r="P162" i="15"/>
  <c r="P163" i="15"/>
  <c r="P272" i="15"/>
  <c r="P273" i="15"/>
  <c r="P28" i="15"/>
  <c r="P65" i="15"/>
  <c r="P219" i="15"/>
  <c r="P220" i="15"/>
  <c r="P291" i="15"/>
  <c r="P67" i="15"/>
  <c r="P294" i="15"/>
  <c r="P229" i="15"/>
  <c r="P295" i="15"/>
  <c r="P315" i="15"/>
  <c r="P45" i="15"/>
  <c r="P9" i="15"/>
  <c r="P182" i="15"/>
  <c r="P183" i="15"/>
  <c r="P274" i="15"/>
  <c r="P275" i="15"/>
  <c r="P296" i="15"/>
  <c r="P297" i="15"/>
  <c r="P298" i="15"/>
  <c r="P299" i="15"/>
  <c r="P195" i="15"/>
  <c r="P276" i="15"/>
  <c r="P277" i="15"/>
  <c r="P164" i="15"/>
  <c r="P281" i="15"/>
  <c r="P282" i="15"/>
  <c r="P196" i="15"/>
  <c r="P197" i="15"/>
  <c r="P173" i="15"/>
  <c r="P174" i="15"/>
  <c r="P175" i="15"/>
  <c r="P176" i="15"/>
  <c r="P40" i="15"/>
  <c r="P41" i="15"/>
  <c r="P204" i="15"/>
  <c r="P205" i="15"/>
  <c r="P206" i="15"/>
  <c r="P50" i="15"/>
  <c r="P51" i="15"/>
  <c r="P52" i="15"/>
  <c r="P53" i="15"/>
  <c r="P248" i="15"/>
  <c r="P249" i="15"/>
  <c r="P250" i="15"/>
  <c r="P185" i="15"/>
  <c r="P210" i="15"/>
  <c r="P211" i="15"/>
  <c r="P212" i="15"/>
  <c r="P213" i="15"/>
  <c r="P214" i="15"/>
  <c r="P293" i="15"/>
  <c r="P292" i="15"/>
  <c r="P48" i="15"/>
  <c r="P49" i="15"/>
  <c r="P96" i="15"/>
  <c r="P12" i="15"/>
  <c r="P3" i="15"/>
  <c r="P4" i="15"/>
  <c r="P15" i="15"/>
  <c r="P16" i="15"/>
  <c r="P17" i="15"/>
  <c r="P2" i="15"/>
  <c r="P93" i="15"/>
  <c r="P77" i="15"/>
  <c r="P5" i="15"/>
  <c r="P73" i="15"/>
  <c r="P11" i="15"/>
  <c r="P10" i="15"/>
  <c r="P8" i="15"/>
  <c r="P24" i="15"/>
  <c r="P21" i="15"/>
  <c r="P22" i="15"/>
  <c r="P20" i="15"/>
  <c r="P23" i="15"/>
  <c r="P19" i="15"/>
  <c r="P13" i="15"/>
  <c r="P14" i="15"/>
  <c r="P90" i="15"/>
  <c r="P91" i="15"/>
  <c r="P98" i="15"/>
  <c r="P99" i="15"/>
  <c r="P18" i="15"/>
  <c r="P6" i="15"/>
  <c r="P7" i="15"/>
  <c r="P193" i="15"/>
  <c r="P194" i="15"/>
  <c r="P225" i="15"/>
  <c r="P226" i="15"/>
  <c r="P227" i="15"/>
  <c r="P228" i="15"/>
  <c r="P251" i="15"/>
  <c r="P252" i="15"/>
  <c r="P253" i="15"/>
  <c r="P254" i="15"/>
  <c r="P255" i="15"/>
  <c r="P60" i="15"/>
  <c r="P82" i="15"/>
  <c r="P76" i="15"/>
  <c r="P284" i="15"/>
  <c r="P283" i="15"/>
  <c r="E48" i="27" l="1"/>
  <c r="E64" i="27"/>
  <c r="E146" i="27"/>
  <c r="E310" i="27"/>
  <c r="E67" i="27" l="1"/>
  <c r="E178" i="27" l="1"/>
  <c r="E211" i="27"/>
  <c r="E104" i="27" l="1"/>
  <c r="E172" i="27"/>
  <c r="E204" i="27"/>
  <c r="E216" i="27"/>
  <c r="E229" i="27"/>
  <c r="E382" i="27"/>
  <c r="E205" i="27"/>
  <c r="E207" i="27"/>
  <c r="E209" i="27"/>
  <c r="E232" i="27"/>
  <c r="E161" i="27"/>
  <c r="E165" i="27"/>
  <c r="E167" i="27"/>
  <c r="E168" i="27"/>
  <c r="E170" i="27"/>
  <c r="E171" i="27"/>
  <c r="E174" i="27"/>
  <c r="E175" i="27"/>
  <c r="E177" i="27"/>
  <c r="E271" i="27"/>
  <c r="E5" i="27"/>
  <c r="E6" i="27"/>
  <c r="E338" i="27"/>
  <c r="Q69" i="15" l="1"/>
  <c r="Q244" i="15"/>
  <c r="Q143" i="15"/>
  <c r="Q167" i="15"/>
  <c r="Q208" i="15"/>
  <c r="Q223" i="15"/>
  <c r="Q44" i="15"/>
  <c r="Q80" i="15"/>
  <c r="Q245" i="15"/>
  <c r="Q146" i="15"/>
  <c r="Q166" i="15"/>
  <c r="Q242" i="15"/>
  <c r="Q88" i="15"/>
  <c r="Q222" i="15"/>
  <c r="Q70" i="15"/>
  <c r="Q141" i="15"/>
  <c r="Q246" i="15"/>
  <c r="Q198" i="15"/>
  <c r="Q209" i="15"/>
  <c r="Q224" i="15"/>
  <c r="Q179" i="15"/>
  <c r="Q147" i="15"/>
  <c r="Q243" i="15"/>
  <c r="Q142" i="15"/>
  <c r="Q145" i="15"/>
  <c r="Q66" i="15"/>
  <c r="Q241" i="15"/>
  <c r="Q247" i="15"/>
  <c r="Q221" i="15"/>
  <c r="Q180" i="15"/>
  <c r="Q85" i="15"/>
  <c r="E186" i="27"/>
  <c r="E70" i="27" l="1"/>
  <c r="E71" i="27"/>
  <c r="E72" i="27"/>
  <c r="E7" i="27"/>
  <c r="E73" i="27"/>
  <c r="E74" i="27"/>
  <c r="E75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76" i="27"/>
  <c r="E77" i="27"/>
  <c r="E78" i="27"/>
  <c r="E79" i="27"/>
  <c r="E23" i="27"/>
  <c r="E24" i="27"/>
  <c r="E80" i="27"/>
  <c r="E81" i="27"/>
  <c r="E82" i="27"/>
  <c r="E83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84" i="27"/>
  <c r="E85" i="27"/>
  <c r="E42" i="27"/>
  <c r="E43" i="27"/>
  <c r="E44" i="27"/>
  <c r="E45" i="27"/>
  <c r="E46" i="27"/>
  <c r="E47" i="27"/>
  <c r="E86" i="27"/>
  <c r="E87" i="27"/>
  <c r="E88" i="27"/>
  <c r="E89" i="27"/>
  <c r="E90" i="27"/>
  <c r="E91" i="27"/>
  <c r="E92" i="27"/>
  <c r="E49" i="27"/>
  <c r="E50" i="27"/>
  <c r="E51" i="27"/>
  <c r="E93" i="27"/>
  <c r="E94" i="27"/>
  <c r="E95" i="27"/>
  <c r="E96" i="27"/>
  <c r="E97" i="27"/>
  <c r="E98" i="27"/>
  <c r="E52" i="27"/>
  <c r="E53" i="27"/>
  <c r="E99" i="27"/>
  <c r="E100" i="27"/>
  <c r="E101" i="27"/>
  <c r="E55" i="27"/>
  <c r="E56" i="27"/>
  <c r="E102" i="27"/>
  <c r="E58" i="27"/>
  <c r="E59" i="27"/>
  <c r="E60" i="27"/>
  <c r="E61" i="27"/>
  <c r="E105" i="27"/>
  <c r="E106" i="27"/>
  <c r="E107" i="27"/>
  <c r="E108" i="27"/>
  <c r="E109" i="27"/>
  <c r="E110" i="27"/>
  <c r="E111" i="27"/>
  <c r="E112" i="27"/>
  <c r="E113" i="27"/>
  <c r="E114" i="27"/>
  <c r="E116" i="27"/>
  <c r="E117" i="27"/>
  <c r="E119" i="27"/>
  <c r="E120" i="27"/>
  <c r="E121" i="27"/>
  <c r="E122" i="27"/>
  <c r="E123" i="27"/>
  <c r="E124" i="27"/>
  <c r="E125" i="27"/>
  <c r="E126" i="27"/>
  <c r="E127" i="27"/>
  <c r="E128" i="27"/>
  <c r="E129" i="27"/>
  <c r="E131" i="27"/>
  <c r="E132" i="27"/>
  <c r="E134" i="27"/>
  <c r="E135" i="27"/>
  <c r="E136" i="27"/>
  <c r="E137" i="27"/>
  <c r="E140" i="27"/>
  <c r="E141" i="27"/>
  <c r="E143" i="27"/>
  <c r="E145" i="27"/>
  <c r="E147" i="27"/>
  <c r="E148" i="27"/>
  <c r="E149" i="27"/>
  <c r="E150" i="27"/>
  <c r="E151" i="27"/>
  <c r="E152" i="27"/>
  <c r="E153" i="27"/>
  <c r="E154" i="27"/>
  <c r="E155" i="27"/>
  <c r="E156" i="27"/>
  <c r="E176" i="27"/>
  <c r="E182" i="27"/>
  <c r="E183" i="27"/>
  <c r="E184" i="27"/>
  <c r="E185" i="27"/>
  <c r="E187" i="27"/>
  <c r="E189" i="27"/>
  <c r="E190" i="27"/>
  <c r="E191" i="27"/>
  <c r="E192" i="27"/>
  <c r="E193" i="27"/>
  <c r="E196" i="27"/>
  <c r="E198" i="27"/>
  <c r="E200" i="27"/>
  <c r="E206" i="27"/>
  <c r="E208" i="27"/>
  <c r="E210" i="27"/>
  <c r="E214" i="27"/>
  <c r="E215" i="27"/>
  <c r="E217" i="27"/>
  <c r="E220" i="27"/>
  <c r="E221" i="27"/>
  <c r="E223" i="27"/>
  <c r="E224" i="27"/>
  <c r="E227" i="27"/>
  <c r="E228" i="27"/>
  <c r="E230" i="27"/>
  <c r="E231" i="27"/>
  <c r="E233" i="27"/>
  <c r="E240" i="27"/>
  <c r="E242" i="27"/>
  <c r="E243" i="27"/>
  <c r="E244" i="27"/>
  <c r="E245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8" i="27"/>
  <c r="E269" i="27"/>
  <c r="E270" i="27"/>
  <c r="E272" i="27"/>
  <c r="E273" i="27"/>
  <c r="E274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8" i="27"/>
  <c r="E301" i="27"/>
  <c r="E302" i="27"/>
  <c r="E303" i="27"/>
  <c r="E304" i="27"/>
  <c r="E305" i="27"/>
  <c r="E306" i="27"/>
  <c r="E307" i="27"/>
  <c r="E309" i="27"/>
  <c r="E311" i="27"/>
  <c r="E312" i="27"/>
  <c r="E313" i="27"/>
  <c r="E314" i="27"/>
  <c r="E315" i="27"/>
  <c r="E316" i="27"/>
  <c r="E317" i="27"/>
  <c r="E318" i="27"/>
  <c r="E320" i="27"/>
  <c r="E321" i="27"/>
  <c r="E323" i="27"/>
  <c r="E326" i="27"/>
  <c r="E327" i="27"/>
  <c r="E329" i="27"/>
  <c r="E331" i="27"/>
  <c r="E333" i="27"/>
  <c r="E334" i="27"/>
  <c r="E335" i="27"/>
  <c r="E336" i="27"/>
  <c r="E337" i="27"/>
  <c r="E340" i="27"/>
  <c r="E341" i="27"/>
  <c r="E342" i="27"/>
  <c r="E343" i="27"/>
  <c r="E344" i="27"/>
  <c r="E345" i="27"/>
  <c r="E346" i="27"/>
  <c r="E347" i="27"/>
  <c r="E349" i="27"/>
  <c r="E350" i="27"/>
  <c r="E351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4" i="27"/>
  <c r="E376" i="27"/>
  <c r="E377" i="27"/>
  <c r="E378" i="27"/>
  <c r="E379" i="27"/>
  <c r="E380" i="27"/>
  <c r="E381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57" i="27"/>
  <c r="E69" i="27"/>
  <c r="N245" i="15" l="1"/>
  <c r="C284" i="15" l="1"/>
  <c r="B283" i="15"/>
  <c r="B252" i="15"/>
  <c r="B13" i="15"/>
  <c r="B76" i="15"/>
  <c r="C82" i="15"/>
  <c r="B284" i="15"/>
  <c r="C283" i="15"/>
  <c r="B255" i="15"/>
  <c r="C253" i="15"/>
  <c r="B82" i="15"/>
  <c r="B253" i="15"/>
  <c r="B60" i="15"/>
  <c r="B254" i="15"/>
  <c r="C76" i="15"/>
  <c r="C60" i="15"/>
  <c r="C255" i="15"/>
  <c r="C254" i="15"/>
  <c r="C252" i="15"/>
  <c r="C99" i="15"/>
  <c r="B90" i="15"/>
  <c r="C19" i="15"/>
  <c r="B99" i="15"/>
  <c r="B19" i="15"/>
  <c r="B14" i="15"/>
  <c r="C90" i="15"/>
  <c r="C14" i="15"/>
  <c r="C13" i="15"/>
  <c r="B225" i="15"/>
  <c r="B194" i="15"/>
  <c r="B193" i="15"/>
  <c r="B7" i="15"/>
  <c r="B6" i="15"/>
  <c r="B18" i="15"/>
  <c r="B91" i="15"/>
  <c r="B98" i="15"/>
  <c r="C226" i="15"/>
  <c r="C228" i="15"/>
  <c r="C227" i="15"/>
  <c r="C251" i="15"/>
  <c r="B227" i="15"/>
  <c r="B251" i="15"/>
  <c r="B226" i="15"/>
  <c r="B228" i="15"/>
  <c r="C194" i="15"/>
  <c r="C225" i="15"/>
  <c r="C7" i="15"/>
  <c r="C193" i="15"/>
  <c r="C6" i="15"/>
  <c r="C18" i="15"/>
  <c r="C91" i="15"/>
  <c r="C98" i="15"/>
  <c r="B20" i="15"/>
  <c r="C20" i="15"/>
  <c r="B23" i="15"/>
  <c r="C23" i="15"/>
  <c r="S284" i="15" l="1"/>
  <c r="S252" i="15"/>
  <c r="S76" i="15"/>
  <c r="S253" i="15"/>
  <c r="S82" i="15"/>
  <c r="S283" i="15"/>
  <c r="S13" i="15"/>
  <c r="S23" i="15"/>
  <c r="S90" i="15"/>
  <c r="S254" i="15"/>
  <c r="S60" i="15"/>
  <c r="S255" i="15"/>
  <c r="S228" i="15"/>
  <c r="S7" i="15"/>
  <c r="S19" i="15"/>
  <c r="S226" i="15"/>
  <c r="S98" i="15"/>
  <c r="S91" i="15"/>
  <c r="S193" i="15"/>
  <c r="S99" i="15"/>
  <c r="S251" i="15"/>
  <c r="S18" i="15"/>
  <c r="S194" i="15"/>
  <c r="S20" i="15"/>
  <c r="S227" i="15"/>
  <c r="S6" i="15"/>
  <c r="S225" i="15"/>
  <c r="S14" i="15"/>
  <c r="N44" i="15" l="1"/>
  <c r="N179" i="15"/>
  <c r="N221" i="15"/>
  <c r="B22" i="15" l="1"/>
  <c r="C22" i="15"/>
  <c r="S22" i="15" l="1"/>
  <c r="C21" i="15"/>
  <c r="C24" i="15"/>
  <c r="B21" i="15"/>
  <c r="B24" i="15"/>
  <c r="S24" i="15" l="1"/>
  <c r="S21" i="15"/>
  <c r="D2" i="27"/>
  <c r="B10" i="15" l="1"/>
  <c r="C10" i="15"/>
  <c r="B8" i="15"/>
  <c r="C8" i="15"/>
  <c r="S10" i="15" l="1"/>
  <c r="S8" i="15"/>
  <c r="B93" i="15" l="1"/>
  <c r="B2" i="15"/>
  <c r="C93" i="15"/>
  <c r="C2" i="15"/>
  <c r="S2" i="15" l="1"/>
  <c r="S93" i="15"/>
  <c r="N246" i="15" l="1"/>
  <c r="N80" i="15"/>
  <c r="N85" i="15"/>
  <c r="N141" i="15"/>
  <c r="N142" i="15"/>
  <c r="N143" i="15"/>
  <c r="N180" i="15"/>
  <c r="N70" i="15"/>
  <c r="N222" i="15"/>
  <c r="N223" i="15"/>
  <c r="C141" i="15" l="1"/>
  <c r="C142" i="15"/>
  <c r="C143" i="15"/>
  <c r="C221" i="15"/>
  <c r="C222" i="15"/>
  <c r="C247" i="15"/>
  <c r="C88" i="15"/>
  <c r="C208" i="15"/>
  <c r="C148" i="15"/>
  <c r="C285" i="15"/>
  <c r="C146" i="15"/>
  <c r="C55" i="15"/>
  <c r="C54" i="15"/>
  <c r="C160" i="15"/>
  <c r="C161" i="15"/>
  <c r="C43" i="15"/>
  <c r="C3" i="15"/>
  <c r="C4" i="15"/>
  <c r="C73" i="15"/>
  <c r="C11" i="15"/>
  <c r="B141" i="15"/>
  <c r="B142" i="15"/>
  <c r="B143" i="15"/>
  <c r="B221" i="15"/>
  <c r="B222" i="15"/>
  <c r="B247" i="15"/>
  <c r="B88" i="15"/>
  <c r="B208" i="15"/>
  <c r="B179" i="15"/>
  <c r="B3" i="15"/>
  <c r="B4" i="15"/>
  <c r="B73" i="15"/>
  <c r="B11" i="15"/>
  <c r="C29" i="15" l="1"/>
  <c r="B55" i="15"/>
  <c r="B285" i="15"/>
  <c r="B148" i="15"/>
  <c r="C44" i="15"/>
  <c r="B178" i="15"/>
  <c r="B286" i="15"/>
  <c r="C147" i="15"/>
  <c r="B317" i="15"/>
  <c r="B29" i="15"/>
  <c r="B147" i="15"/>
  <c r="C131" i="15"/>
  <c r="C179" i="15"/>
  <c r="C209" i="15"/>
  <c r="B131" i="15"/>
  <c r="B207" i="15"/>
  <c r="B44" i="15"/>
  <c r="B144" i="15"/>
  <c r="C317" i="15"/>
  <c r="B209" i="15"/>
  <c r="C42" i="15"/>
  <c r="C300" i="15"/>
  <c r="C69" i="15"/>
  <c r="C154" i="15"/>
  <c r="C207" i="15"/>
  <c r="B43" i="15"/>
  <c r="B161" i="15"/>
  <c r="B54" i="15"/>
  <c r="B146" i="15"/>
  <c r="B42" i="15"/>
  <c r="B160" i="15"/>
  <c r="B300" i="15"/>
  <c r="B69" i="15"/>
  <c r="B154" i="15"/>
  <c r="C178" i="15"/>
  <c r="C286" i="15"/>
  <c r="C144" i="15"/>
  <c r="B126" i="15"/>
  <c r="B127" i="15"/>
  <c r="B271" i="15"/>
  <c r="B125" i="15"/>
  <c r="B241" i="15"/>
  <c r="B66" i="15"/>
  <c r="B243" i="15"/>
  <c r="B242" i="15"/>
  <c r="B244" i="15"/>
  <c r="B322" i="15"/>
  <c r="B172" i="15"/>
  <c r="B301" i="15"/>
  <c r="B68" i="15"/>
  <c r="B290" i="15"/>
  <c r="B288" i="15"/>
  <c r="B287" i="15"/>
  <c r="B289" i="15"/>
  <c r="B156" i="15"/>
  <c r="B30" i="15"/>
  <c r="B245" i="15"/>
  <c r="B246" i="15"/>
  <c r="B159" i="15"/>
  <c r="B321" i="15"/>
  <c r="B320" i="15"/>
  <c r="B158" i="15"/>
  <c r="B167" i="15"/>
  <c r="B145" i="15"/>
  <c r="B166" i="15"/>
  <c r="B198" i="15"/>
  <c r="B319" i="15"/>
  <c r="B318" i="15"/>
  <c r="B223" i="15"/>
  <c r="B224" i="15"/>
  <c r="C271" i="15"/>
  <c r="C125" i="15"/>
  <c r="C127" i="15"/>
  <c r="C126" i="15"/>
  <c r="C242" i="15"/>
  <c r="C244" i="15"/>
  <c r="C66" i="15"/>
  <c r="C243" i="15"/>
  <c r="C241" i="15"/>
  <c r="C83" i="15"/>
  <c r="C316" i="15"/>
  <c r="C46" i="15"/>
  <c r="B46" i="15"/>
  <c r="B83" i="15"/>
  <c r="B316" i="15"/>
  <c r="B180" i="15"/>
  <c r="B70" i="15"/>
  <c r="C301" i="15"/>
  <c r="C68" i="15"/>
  <c r="C322" i="15"/>
  <c r="C172" i="15"/>
  <c r="C287" i="15"/>
  <c r="C289" i="15"/>
  <c r="C290" i="15"/>
  <c r="C288" i="15"/>
  <c r="C30" i="15"/>
  <c r="C156" i="15"/>
  <c r="C80" i="15"/>
  <c r="C246" i="15"/>
  <c r="C245" i="15"/>
  <c r="C70" i="15"/>
  <c r="C180" i="15"/>
  <c r="B80" i="15"/>
  <c r="C320" i="15"/>
  <c r="C158" i="15"/>
  <c r="C321" i="15"/>
  <c r="C159" i="15"/>
  <c r="C166" i="15"/>
  <c r="C198" i="15"/>
  <c r="C167" i="15"/>
  <c r="C145" i="15"/>
  <c r="C318" i="15"/>
  <c r="C319" i="15"/>
  <c r="C224" i="15"/>
  <c r="C223" i="15"/>
  <c r="B174" i="15"/>
  <c r="C173" i="15"/>
  <c r="B173" i="15"/>
  <c r="C188" i="15"/>
  <c r="S4" i="15"/>
  <c r="S3" i="15"/>
  <c r="B250" i="15"/>
  <c r="B195" i="15"/>
  <c r="B149" i="15"/>
  <c r="B35" i="15"/>
  <c r="B26" i="15"/>
  <c r="B87" i="15"/>
  <c r="B314" i="15"/>
  <c r="C151" i="15"/>
  <c r="C31" i="15"/>
  <c r="C58" i="15"/>
  <c r="C119" i="15"/>
  <c r="C313" i="15"/>
  <c r="C133" i="15"/>
  <c r="S11" i="15"/>
  <c r="S73" i="15"/>
  <c r="B34" i="15"/>
  <c r="B202" i="15"/>
  <c r="B92" i="15"/>
  <c r="C12" i="15"/>
  <c r="C185" i="15"/>
  <c r="C220" i="15"/>
  <c r="C170" i="15"/>
  <c r="C186" i="15"/>
  <c r="C201" i="15"/>
  <c r="B212" i="15"/>
  <c r="B165" i="15"/>
  <c r="C33" i="15"/>
  <c r="C123" i="15"/>
  <c r="C120" i="15"/>
  <c r="C130" i="15"/>
  <c r="B63" i="15"/>
  <c r="B237" i="15"/>
  <c r="B280" i="15"/>
  <c r="B122" i="15"/>
  <c r="C219" i="15"/>
  <c r="C32" i="15"/>
  <c r="B219" i="15"/>
  <c r="B32" i="15"/>
  <c r="B128" i="15"/>
  <c r="C298" i="15"/>
  <c r="C273" i="15"/>
  <c r="C25" i="15"/>
  <c r="C94" i="15"/>
  <c r="B273" i="15"/>
  <c r="B151" i="15"/>
  <c r="B58" i="15"/>
  <c r="C96" i="15"/>
  <c r="C52" i="15"/>
  <c r="C51" i="15"/>
  <c r="C212" i="15"/>
  <c r="C249" i="15"/>
  <c r="C63" i="15"/>
  <c r="C34" i="15"/>
  <c r="C237" i="15"/>
  <c r="C280" i="15"/>
  <c r="C165" i="15"/>
  <c r="B96" i="15"/>
  <c r="B52" i="15"/>
  <c r="B51" i="15"/>
  <c r="B249" i="15"/>
  <c r="B150" i="15"/>
  <c r="C53" i="15"/>
  <c r="C248" i="15"/>
  <c r="C136" i="15"/>
  <c r="B12" i="15"/>
  <c r="B248" i="15"/>
  <c r="B53" i="15"/>
  <c r="B185" i="15"/>
  <c r="S185" i="15" s="1"/>
  <c r="B170" i="15"/>
  <c r="B186" i="15"/>
  <c r="C250" i="15"/>
  <c r="C195" i="15"/>
  <c r="C64" i="15"/>
  <c r="C95" i="15"/>
  <c r="C97" i="15"/>
  <c r="C92" i="15"/>
  <c r="B41" i="15"/>
  <c r="B50" i="15"/>
  <c r="B64" i="15"/>
  <c r="B188" i="15"/>
  <c r="B200" i="15"/>
  <c r="C211" i="15"/>
  <c r="C210" i="15"/>
  <c r="C40" i="15"/>
  <c r="C206" i="15"/>
  <c r="C61" i="15"/>
  <c r="C187" i="15"/>
  <c r="C181" i="15"/>
  <c r="B211" i="15"/>
  <c r="B210" i="15"/>
  <c r="B40" i="15"/>
  <c r="B206" i="15"/>
  <c r="B298" i="15"/>
  <c r="B25" i="15"/>
  <c r="B31" i="15"/>
  <c r="B61" i="15"/>
  <c r="B187" i="15"/>
  <c r="B181" i="15"/>
  <c r="B119" i="15"/>
  <c r="C15" i="15"/>
  <c r="C17" i="15"/>
  <c r="C16" i="15"/>
  <c r="C297" i="15"/>
  <c r="C299" i="15"/>
  <c r="C150" i="15"/>
  <c r="C122" i="15"/>
  <c r="C121" i="15"/>
  <c r="B5" i="15"/>
  <c r="B77" i="15"/>
  <c r="C48" i="15"/>
  <c r="C49" i="15"/>
  <c r="C176" i="15"/>
  <c r="C205" i="15"/>
  <c r="B293" i="15"/>
  <c r="B292" i="15"/>
  <c r="B15" i="15"/>
  <c r="S15" i="15" s="1"/>
  <c r="B17" i="15"/>
  <c r="B16" i="15"/>
  <c r="B297" i="15"/>
  <c r="B299" i="15"/>
  <c r="S299" i="15" s="1"/>
  <c r="B121" i="15"/>
  <c r="C213" i="15"/>
  <c r="C214" i="15"/>
  <c r="C175" i="15"/>
  <c r="C204" i="15"/>
  <c r="B48" i="15"/>
  <c r="B49" i="15"/>
  <c r="S49" i="15" s="1"/>
  <c r="B213" i="15"/>
  <c r="B214" i="15"/>
  <c r="B176" i="15"/>
  <c r="B205" i="15"/>
  <c r="B175" i="15"/>
  <c r="S175" i="15" s="1"/>
  <c r="B204" i="15"/>
  <c r="S204" i="15" s="1"/>
  <c r="B220" i="15"/>
  <c r="B33" i="15"/>
  <c r="B201" i="15"/>
  <c r="B123" i="15"/>
  <c r="B120" i="15"/>
  <c r="B130" i="15"/>
  <c r="C5" i="15"/>
  <c r="C77" i="15"/>
  <c r="C293" i="15"/>
  <c r="C292" i="15"/>
  <c r="C41" i="15"/>
  <c r="C50" i="15"/>
  <c r="C174" i="15"/>
  <c r="C149" i="15"/>
  <c r="C35" i="15"/>
  <c r="C26" i="15"/>
  <c r="C87" i="15"/>
  <c r="C200" i="15"/>
  <c r="B313" i="15"/>
  <c r="B133" i="15"/>
  <c r="C202" i="15"/>
  <c r="C132" i="15"/>
  <c r="B132" i="15"/>
  <c r="C129" i="15"/>
  <c r="B129" i="15"/>
  <c r="B136" i="15"/>
  <c r="C128" i="15"/>
  <c r="C314" i="15"/>
  <c r="C62" i="15"/>
  <c r="B97" i="15"/>
  <c r="B62" i="15"/>
  <c r="B94" i="15"/>
  <c r="C171" i="15"/>
  <c r="C86" i="15"/>
  <c r="C256" i="15"/>
  <c r="B171" i="15"/>
  <c r="B86" i="15"/>
  <c r="B256" i="15"/>
  <c r="B95" i="15"/>
  <c r="B238" i="15"/>
  <c r="B27" i="15"/>
  <c r="B72" i="15"/>
  <c r="B78" i="15"/>
  <c r="B71" i="15"/>
  <c r="C276" i="15"/>
  <c r="C137" i="15"/>
  <c r="C230" i="15"/>
  <c r="C216" i="15"/>
  <c r="B315" i="15"/>
  <c r="B45" i="15"/>
  <c r="B291" i="15"/>
  <c r="B67" i="15"/>
  <c r="B272" i="15"/>
  <c r="B163" i="15"/>
  <c r="B59" i="15"/>
  <c r="B157" i="15"/>
  <c r="B258" i="15"/>
  <c r="B257" i="15"/>
  <c r="B79" i="15"/>
  <c r="B153" i="15"/>
  <c r="B215" i="15"/>
  <c r="B152" i="15"/>
  <c r="B184" i="15"/>
  <c r="B36" i="15"/>
  <c r="B312" i="15"/>
  <c r="B203" i="15"/>
  <c r="B135" i="15"/>
  <c r="B39" i="15"/>
  <c r="B134" i="15"/>
  <c r="B138" i="15"/>
  <c r="B38" i="15"/>
  <c r="B311" i="15"/>
  <c r="B37" i="15"/>
  <c r="B155" i="15"/>
  <c r="B140" i="15"/>
  <c r="C28" i="15"/>
  <c r="C65" i="15"/>
  <c r="C279" i="15"/>
  <c r="C278" i="15"/>
  <c r="C139" i="15"/>
  <c r="C217" i="15"/>
  <c r="B28" i="15"/>
  <c r="B65" i="15"/>
  <c r="B278" i="15"/>
  <c r="B279" i="15"/>
  <c r="B139" i="15"/>
  <c r="B217" i="15"/>
  <c r="C164" i="15"/>
  <c r="C282" i="15"/>
  <c r="C197" i="15"/>
  <c r="C281" i="15"/>
  <c r="C277" i="15"/>
  <c r="C196" i="15"/>
  <c r="C238" i="15"/>
  <c r="C27" i="15"/>
  <c r="C199" i="15"/>
  <c r="C124" i="15"/>
  <c r="C71" i="15"/>
  <c r="C72" i="15"/>
  <c r="C78" i="15"/>
  <c r="B277" i="15"/>
  <c r="B281" i="15"/>
  <c r="B196" i="15"/>
  <c r="B164" i="15"/>
  <c r="B197" i="15"/>
  <c r="B282" i="15"/>
  <c r="B199" i="15"/>
  <c r="B124" i="15"/>
  <c r="C182" i="15"/>
  <c r="C183" i="15"/>
  <c r="C275" i="15"/>
  <c r="C296" i="15"/>
  <c r="C9" i="15"/>
  <c r="C274" i="15"/>
  <c r="C295" i="15"/>
  <c r="C294" i="15"/>
  <c r="C229" i="15"/>
  <c r="C75" i="15"/>
  <c r="C74" i="15"/>
  <c r="C162" i="15"/>
  <c r="C57" i="15"/>
  <c r="C47" i="15"/>
  <c r="B137" i="15"/>
  <c r="B276" i="15"/>
  <c r="B9" i="15"/>
  <c r="B274" i="15"/>
  <c r="B296" i="15"/>
  <c r="B182" i="15"/>
  <c r="B275" i="15"/>
  <c r="B183" i="15"/>
  <c r="B294" i="15"/>
  <c r="B295" i="15"/>
  <c r="B229" i="15"/>
  <c r="B74" i="15"/>
  <c r="B162" i="15"/>
  <c r="B75" i="15"/>
  <c r="B216" i="15"/>
  <c r="B230" i="15"/>
  <c r="B57" i="15"/>
  <c r="B47" i="15"/>
  <c r="C45" i="15"/>
  <c r="C315" i="15"/>
  <c r="C67" i="15"/>
  <c r="C291" i="15"/>
  <c r="C163" i="15"/>
  <c r="C272" i="15"/>
  <c r="C59" i="15"/>
  <c r="C257" i="15"/>
  <c r="C157" i="15"/>
  <c r="C258" i="15"/>
  <c r="C79" i="15"/>
  <c r="C215" i="15"/>
  <c r="C152" i="15"/>
  <c r="C153" i="15"/>
  <c r="C184" i="15"/>
  <c r="C36" i="15"/>
  <c r="C203" i="15"/>
  <c r="C312" i="15"/>
  <c r="C138" i="15"/>
  <c r="C134" i="15"/>
  <c r="C39" i="15"/>
  <c r="C135" i="15"/>
  <c r="C37" i="15"/>
  <c r="C311" i="15"/>
  <c r="C38" i="15"/>
  <c r="C155" i="15"/>
  <c r="C140" i="15"/>
  <c r="S48" i="15" l="1"/>
  <c r="S16" i="15"/>
  <c r="S297" i="15"/>
  <c r="S242" i="15"/>
  <c r="S174" i="15"/>
  <c r="S147" i="15"/>
  <c r="S167" i="15"/>
  <c r="S136" i="15"/>
  <c r="S125" i="15"/>
  <c r="S172" i="15"/>
  <c r="S281" i="15"/>
  <c r="S197" i="15"/>
  <c r="S124" i="15"/>
  <c r="S139" i="15"/>
  <c r="S28" i="15"/>
  <c r="S217" i="15"/>
  <c r="S65" i="15"/>
  <c r="S86" i="15"/>
  <c r="S95" i="15"/>
  <c r="S274" i="15"/>
  <c r="S182" i="15"/>
  <c r="S229" i="15"/>
  <c r="S223" i="15"/>
  <c r="S276" i="15"/>
  <c r="S62" i="15"/>
  <c r="S224" i="15"/>
  <c r="S17" i="15"/>
  <c r="R248" i="15"/>
  <c r="R161" i="15"/>
  <c r="R42" i="15"/>
  <c r="S313" i="15"/>
  <c r="S322" i="15"/>
  <c r="S188" i="15"/>
  <c r="S173" i="15"/>
  <c r="S35" i="15"/>
  <c r="S151" i="15"/>
  <c r="S133" i="15"/>
  <c r="S300" i="15"/>
  <c r="S119" i="15"/>
  <c r="S161" i="15"/>
  <c r="S195" i="15"/>
  <c r="S68" i="15"/>
  <c r="S158" i="15"/>
  <c r="S87" i="15"/>
  <c r="S120" i="15"/>
  <c r="S220" i="15"/>
  <c r="S250" i="15"/>
  <c r="S26" i="15"/>
  <c r="S143" i="15"/>
  <c r="S58" i="15"/>
  <c r="S171" i="15"/>
  <c r="S70" i="15"/>
  <c r="S222" i="15"/>
  <c r="S137" i="15"/>
  <c r="S318" i="15"/>
  <c r="S277" i="15"/>
  <c r="S314" i="15"/>
  <c r="S149" i="15"/>
  <c r="S130" i="15"/>
  <c r="S205" i="15"/>
  <c r="S31" i="15"/>
  <c r="S176" i="15"/>
  <c r="S181" i="15"/>
  <c r="S51" i="15"/>
  <c r="C26" i="33"/>
  <c r="C28" i="33"/>
  <c r="C30" i="33"/>
  <c r="C32" i="33"/>
  <c r="B29" i="33"/>
  <c r="B26" i="33"/>
  <c r="C27" i="33"/>
  <c r="B31" i="33"/>
  <c r="D29" i="33"/>
  <c r="D31" i="33"/>
  <c r="B28" i="33"/>
  <c r="B32" i="33"/>
  <c r="D26" i="33"/>
  <c r="D28" i="33"/>
  <c r="D30" i="33"/>
  <c r="D32" i="33"/>
  <c r="B30" i="33"/>
  <c r="C29" i="33"/>
  <c r="C31" i="33"/>
  <c r="B27" i="33"/>
  <c r="D27" i="33"/>
  <c r="S164" i="15"/>
  <c r="S198" i="15"/>
  <c r="S38" i="15"/>
  <c r="S160" i="15"/>
  <c r="S25" i="15"/>
  <c r="S50" i="15"/>
  <c r="S53" i="15"/>
  <c r="S285" i="15"/>
  <c r="S162" i="15"/>
  <c r="S294" i="15"/>
  <c r="S296" i="15"/>
  <c r="S241" i="15"/>
  <c r="S244" i="15"/>
  <c r="S206" i="15"/>
  <c r="S141" i="15"/>
  <c r="S170" i="15"/>
  <c r="S85" i="15"/>
  <c r="S208" i="15"/>
  <c r="S148" i="15"/>
  <c r="S230" i="15"/>
  <c r="S74" i="15"/>
  <c r="S183" i="15"/>
  <c r="S209" i="15"/>
  <c r="S287" i="15"/>
  <c r="S145" i="15"/>
  <c r="S278" i="15"/>
  <c r="S289" i="15"/>
  <c r="S311" i="15"/>
  <c r="S39" i="15"/>
  <c r="S36" i="15"/>
  <c r="S153" i="15"/>
  <c r="S157" i="15"/>
  <c r="S55" i="15"/>
  <c r="S316" i="15"/>
  <c r="S78" i="15"/>
  <c r="S256" i="15"/>
  <c r="S33" i="15"/>
  <c r="S40" i="15"/>
  <c r="S64" i="15"/>
  <c r="S249" i="15"/>
  <c r="S273" i="15"/>
  <c r="S237" i="15"/>
  <c r="S202" i="15"/>
  <c r="S245" i="15"/>
  <c r="S30" i="15"/>
  <c r="S321" i="15"/>
  <c r="S291" i="15"/>
  <c r="S72" i="15"/>
  <c r="S286" i="15"/>
  <c r="S156" i="15"/>
  <c r="S295" i="15"/>
  <c r="S67" i="15"/>
  <c r="S42" i="15"/>
  <c r="S29" i="15"/>
  <c r="S216" i="15"/>
  <c r="S275" i="15"/>
  <c r="S243" i="15"/>
  <c r="S140" i="15"/>
  <c r="S135" i="15"/>
  <c r="S79" i="15"/>
  <c r="S207" i="15"/>
  <c r="S317" i="15"/>
  <c r="S293" i="15"/>
  <c r="S210" i="15"/>
  <c r="S142" i="15"/>
  <c r="S80" i="15"/>
  <c r="S88" i="15"/>
  <c r="S47" i="15"/>
  <c r="S75" i="15"/>
  <c r="S9" i="15"/>
  <c r="S319" i="15"/>
  <c r="S199" i="15"/>
  <c r="S196" i="15"/>
  <c r="S66" i="15"/>
  <c r="S166" i="15"/>
  <c r="S155" i="15"/>
  <c r="S138" i="15"/>
  <c r="S203" i="15"/>
  <c r="S152" i="15"/>
  <c r="S257" i="15"/>
  <c r="S163" i="15"/>
  <c r="S45" i="15"/>
  <c r="S144" i="15"/>
  <c r="S46" i="15"/>
  <c r="S27" i="15"/>
  <c r="S159" i="15"/>
  <c r="S131" i="15"/>
  <c r="S178" i="15"/>
  <c r="S43" i="15"/>
  <c r="S44" i="15"/>
  <c r="S123" i="15"/>
  <c r="S214" i="15"/>
  <c r="S121" i="15"/>
  <c r="S77" i="15"/>
  <c r="S187" i="15"/>
  <c r="S298" i="15"/>
  <c r="S211" i="15"/>
  <c r="S200" i="15"/>
  <c r="S41" i="15"/>
  <c r="S126" i="15"/>
  <c r="S54" i="15"/>
  <c r="S186" i="15"/>
  <c r="S248" i="15"/>
  <c r="S52" i="15"/>
  <c r="S32" i="15"/>
  <c r="S122" i="15"/>
  <c r="S165" i="15"/>
  <c r="S154" i="15"/>
  <c r="S34" i="15"/>
  <c r="S292" i="15"/>
  <c r="S221" i="15"/>
  <c r="S184" i="15"/>
  <c r="S59" i="15"/>
  <c r="S129" i="15"/>
  <c r="S69" i="15"/>
  <c r="S128" i="15"/>
  <c r="S63" i="15"/>
  <c r="S180" i="15"/>
  <c r="S246" i="15"/>
  <c r="S247" i="15"/>
  <c r="S57" i="15"/>
  <c r="S320" i="15"/>
  <c r="S282" i="15"/>
  <c r="S288" i="15"/>
  <c r="S279" i="15"/>
  <c r="S290" i="15"/>
  <c r="S37" i="15"/>
  <c r="S134" i="15"/>
  <c r="S312" i="15"/>
  <c r="S215" i="15"/>
  <c r="S258" i="15"/>
  <c r="S272" i="15"/>
  <c r="S315" i="15"/>
  <c r="S83" i="15"/>
  <c r="S71" i="15"/>
  <c r="S238" i="15"/>
  <c r="S271" i="15"/>
  <c r="S301" i="15"/>
  <c r="S179" i="15"/>
  <c r="S94" i="15"/>
  <c r="S97" i="15"/>
  <c r="S127" i="15"/>
  <c r="S132" i="15"/>
  <c r="S201" i="15"/>
  <c r="S213" i="15"/>
  <c r="S5" i="15"/>
  <c r="S61" i="15"/>
  <c r="S146" i="15"/>
  <c r="S12" i="15"/>
  <c r="S150" i="15"/>
  <c r="S96" i="15"/>
  <c r="S219" i="15"/>
  <c r="S280" i="15"/>
  <c r="S212" i="15"/>
  <c r="S92" i="15"/>
  <c r="R76" i="15" l="1"/>
  <c r="R23" i="15"/>
  <c r="R7" i="15"/>
  <c r="R2" i="15"/>
  <c r="R53" i="15"/>
  <c r="R22" i="15"/>
  <c r="R93" i="15"/>
  <c r="R19" i="15"/>
  <c r="R60" i="15"/>
  <c r="R179" i="15"/>
  <c r="R252" i="15"/>
  <c r="R4" i="15"/>
  <c r="R11" i="15"/>
  <c r="R227" i="15"/>
  <c r="R283" i="15"/>
  <c r="R194" i="15"/>
  <c r="R251" i="15"/>
  <c r="R98" i="15"/>
  <c r="R14" i="15"/>
  <c r="R16" i="15"/>
  <c r="R91" i="15"/>
  <c r="R17" i="15"/>
  <c r="R52" i="15"/>
  <c r="R255" i="15"/>
  <c r="R284" i="15"/>
  <c r="R5" i="15"/>
  <c r="R44" i="15"/>
  <c r="R15" i="15"/>
  <c r="R21" i="15"/>
  <c r="R129" i="15"/>
  <c r="R82" i="15"/>
  <c r="R12" i="15"/>
  <c r="R99" i="15"/>
  <c r="R73" i="15"/>
  <c r="R3" i="15"/>
  <c r="R228" i="15"/>
  <c r="R10" i="15"/>
  <c r="R13" i="15"/>
  <c r="R253" i="15"/>
  <c r="R199" i="15"/>
  <c r="R249" i="15"/>
  <c r="R6" i="15"/>
  <c r="R20" i="15"/>
  <c r="R24" i="15"/>
  <c r="R226" i="15"/>
  <c r="R77" i="15"/>
  <c r="R18" i="15"/>
  <c r="R8" i="15"/>
  <c r="R225" i="15"/>
  <c r="R193" i="15"/>
  <c r="R90" i="15"/>
  <c r="R254" i="15"/>
  <c r="R51" i="15"/>
  <c r="E30" i="33"/>
  <c r="E27" i="33"/>
  <c r="E32" i="33"/>
  <c r="E31" i="33"/>
  <c r="E28" i="33"/>
  <c r="E26" i="33"/>
  <c r="B23" i="33"/>
  <c r="D23" i="33"/>
  <c r="E29" i="33"/>
  <c r="C23" i="33"/>
  <c r="D18" i="33"/>
  <c r="D17" i="33"/>
  <c r="B5" i="33"/>
  <c r="C6" i="33"/>
  <c r="C7" i="33"/>
  <c r="B6" i="33"/>
  <c r="D13" i="33"/>
  <c r="D14" i="33"/>
  <c r="C9" i="33"/>
  <c r="C14" i="33"/>
  <c r="B9" i="33"/>
  <c r="B14" i="33"/>
  <c r="B7" i="33"/>
  <c r="B11" i="33"/>
  <c r="C13" i="33"/>
  <c r="B8" i="33"/>
  <c r="C17" i="33"/>
  <c r="B13" i="33"/>
  <c r="D7" i="33"/>
  <c r="D9" i="33"/>
  <c r="C11" i="33"/>
  <c r="D4" i="33"/>
  <c r="B18" i="33"/>
  <c r="C8" i="33"/>
  <c r="C16" i="33"/>
  <c r="B12" i="33"/>
  <c r="D6" i="33"/>
  <c r="B16" i="33"/>
  <c r="D11" i="33"/>
  <c r="B4" i="33"/>
  <c r="D15" i="33"/>
  <c r="C12" i="33"/>
  <c r="C4" i="33"/>
  <c r="B17" i="33"/>
  <c r="D16" i="33"/>
  <c r="D12" i="33"/>
  <c r="B10" i="33"/>
  <c r="C18" i="33"/>
  <c r="D8" i="33"/>
  <c r="C15" i="33"/>
  <c r="D5" i="33"/>
  <c r="B15" i="33"/>
  <c r="D10" i="33"/>
  <c r="C5" i="33"/>
  <c r="C10" i="33"/>
  <c r="E15" i="33" l="1"/>
  <c r="B1" i="33"/>
  <c r="C1" i="33"/>
  <c r="D1" i="33"/>
  <c r="E14" i="33"/>
  <c r="R64" i="15"/>
  <c r="R33" i="15"/>
  <c r="R280" i="15"/>
  <c r="R314" i="15"/>
  <c r="R162" i="15"/>
  <c r="R157" i="15"/>
  <c r="R153" i="15"/>
  <c r="R26" i="15"/>
  <c r="R278" i="15"/>
  <c r="R201" i="15"/>
  <c r="R202" i="15"/>
  <c r="R39" i="15"/>
  <c r="R311" i="15"/>
  <c r="R86" i="15"/>
  <c r="R92" i="15"/>
  <c r="R127" i="15"/>
  <c r="R318" i="15"/>
  <c r="R68" i="15"/>
  <c r="R287" i="15"/>
  <c r="R146" i="15"/>
  <c r="R242" i="15"/>
  <c r="R222" i="15"/>
  <c r="R151" i="15"/>
  <c r="R238" i="15"/>
  <c r="R35" i="15"/>
  <c r="R170" i="15"/>
  <c r="R188" i="15"/>
  <c r="R120" i="15"/>
  <c r="R137" i="15"/>
  <c r="R133" i="15"/>
  <c r="R256" i="15"/>
  <c r="R72" i="15"/>
  <c r="R46" i="15"/>
  <c r="R158" i="15"/>
  <c r="R30" i="15"/>
  <c r="R131" i="15"/>
  <c r="R144" i="15"/>
  <c r="R166" i="15"/>
  <c r="R88" i="15"/>
  <c r="R143" i="15"/>
  <c r="R96" i="15"/>
  <c r="R273" i="15"/>
  <c r="R216" i="15"/>
  <c r="R186" i="15"/>
  <c r="R121" i="15"/>
  <c r="R139" i="15"/>
  <c r="R94" i="15"/>
  <c r="R57" i="15"/>
  <c r="R126" i="15"/>
  <c r="R320" i="15"/>
  <c r="R154" i="15"/>
  <c r="R289" i="15"/>
  <c r="R69" i="15"/>
  <c r="R244" i="15"/>
  <c r="R224" i="15"/>
  <c r="R141" i="15"/>
  <c r="R74" i="15"/>
  <c r="R59" i="15"/>
  <c r="R184" i="15"/>
  <c r="R31" i="15"/>
  <c r="R61" i="15"/>
  <c r="R123" i="15"/>
  <c r="R312" i="15"/>
  <c r="R135" i="15"/>
  <c r="R38" i="15"/>
  <c r="R78" i="15"/>
  <c r="R317" i="15"/>
  <c r="R160" i="15"/>
  <c r="R148" i="15"/>
  <c r="R301" i="15"/>
  <c r="R54" i="15"/>
  <c r="R198" i="15"/>
  <c r="R209" i="15"/>
  <c r="R70" i="15"/>
  <c r="R246" i="15"/>
  <c r="E12" i="33"/>
  <c r="E4" i="33"/>
  <c r="E17" i="33"/>
  <c r="E16" i="33"/>
  <c r="E23" i="33"/>
  <c r="E7" i="33"/>
  <c r="E18" i="33"/>
  <c r="E8" i="33"/>
  <c r="E9" i="33"/>
  <c r="E5" i="33"/>
  <c r="E10" i="33"/>
  <c r="E13" i="33"/>
  <c r="E11" i="33"/>
  <c r="E6" i="33"/>
  <c r="R47" i="15" l="1"/>
  <c r="R165" i="15"/>
  <c r="R294" i="15"/>
  <c r="R140" i="15"/>
  <c r="R200" i="15"/>
  <c r="R79" i="15"/>
  <c r="R183" i="15"/>
  <c r="R250" i="15"/>
  <c r="R9" i="15"/>
  <c r="R164" i="15"/>
  <c r="R176" i="15"/>
  <c r="R211" i="15"/>
  <c r="R180" i="15"/>
  <c r="R207" i="15"/>
  <c r="R156" i="15"/>
  <c r="R62" i="15"/>
  <c r="R181" i="15"/>
  <c r="R32" i="15"/>
  <c r="R149" i="15"/>
  <c r="R196" i="15"/>
  <c r="R210" i="15"/>
  <c r="R204" i="15"/>
  <c r="R221" i="15"/>
  <c r="R286" i="15"/>
  <c r="R271" i="15"/>
  <c r="R37" i="15"/>
  <c r="R187" i="15"/>
  <c r="R34" i="15"/>
  <c r="R75" i="15"/>
  <c r="R299" i="15"/>
  <c r="R212" i="15"/>
  <c r="R274" i="15"/>
  <c r="R206" i="15"/>
  <c r="R223" i="15"/>
  <c r="R288" i="15"/>
  <c r="R125" i="15"/>
  <c r="R132" i="15"/>
  <c r="R136" i="15"/>
  <c r="R152" i="15"/>
  <c r="R150" i="15"/>
  <c r="R272" i="15"/>
  <c r="R281" i="15"/>
  <c r="R40" i="15"/>
  <c r="R292" i="15"/>
  <c r="R220" i="15"/>
  <c r="R296" i="15"/>
  <c r="R208" i="15"/>
  <c r="R167" i="15"/>
  <c r="R300" i="15"/>
  <c r="R159" i="15"/>
  <c r="R316" i="15"/>
  <c r="R122" i="15"/>
  <c r="R71" i="15"/>
  <c r="R134" i="15"/>
  <c r="R313" i="15"/>
  <c r="R279" i="15"/>
  <c r="R215" i="15"/>
  <c r="R257" i="15"/>
  <c r="R28" i="15"/>
  <c r="R295" i="15"/>
  <c r="R297" i="15"/>
  <c r="R41" i="15"/>
  <c r="R49" i="15"/>
  <c r="R67" i="15"/>
  <c r="R298" i="15"/>
  <c r="R282" i="15"/>
  <c r="R213" i="15"/>
  <c r="R80" i="15"/>
  <c r="R241" i="15"/>
  <c r="R145" i="15"/>
  <c r="R172" i="15"/>
  <c r="R285" i="15"/>
  <c r="R178" i="15"/>
  <c r="R43" i="15"/>
  <c r="R97" i="15"/>
  <c r="R138" i="15"/>
  <c r="R203" i="15"/>
  <c r="R87" i="15"/>
  <c r="R230" i="15"/>
  <c r="R258" i="15"/>
  <c r="R219" i="15"/>
  <c r="R45" i="15"/>
  <c r="R173" i="15"/>
  <c r="R205" i="15"/>
  <c r="R124" i="15"/>
  <c r="R229" i="15"/>
  <c r="R195" i="15"/>
  <c r="R197" i="15"/>
  <c r="R293" i="15"/>
  <c r="R85" i="15"/>
  <c r="R243" i="15"/>
  <c r="R147" i="15"/>
  <c r="R322" i="15"/>
  <c r="R319" i="15"/>
  <c r="R130" i="15"/>
  <c r="R95" i="15"/>
  <c r="R155" i="15"/>
  <c r="R171" i="15"/>
  <c r="R217" i="15"/>
  <c r="R128" i="15"/>
  <c r="R58" i="15"/>
  <c r="R237" i="15"/>
  <c r="R36" i="15"/>
  <c r="R27" i="15"/>
  <c r="R63" i="15"/>
  <c r="R163" i="15"/>
  <c r="R291" i="15"/>
  <c r="R182" i="15"/>
  <c r="R276" i="15"/>
  <c r="R175" i="15"/>
  <c r="R50" i="15"/>
  <c r="R214" i="15"/>
  <c r="R65" i="15"/>
  <c r="R315" i="15"/>
  <c r="R275" i="15"/>
  <c r="R277" i="15"/>
  <c r="R174" i="15"/>
  <c r="R185" i="15"/>
  <c r="R48" i="15"/>
  <c r="R142" i="15"/>
  <c r="R247" i="15"/>
  <c r="R66" i="15"/>
  <c r="R55" i="15"/>
  <c r="R290" i="15"/>
  <c r="R29" i="15"/>
  <c r="R321" i="15"/>
  <c r="R83" i="15"/>
  <c r="R119" i="15"/>
  <c r="E1" i="33"/>
  <c r="R245" i="15"/>
  <c r="R25" i="15" l="1"/>
</calcChain>
</file>

<file path=xl/sharedStrings.xml><?xml version="1.0" encoding="utf-8"?>
<sst xmlns="http://schemas.openxmlformats.org/spreadsheetml/2006/main" count="13569" uniqueCount="1676">
  <si>
    <t>M50 FORUM TINTO LOT</t>
  </si>
  <si>
    <t>M65 FORUM TINTO LOT</t>
  </si>
  <si>
    <t>M50 FORUM CROMO LOT</t>
  </si>
  <si>
    <t>M65 FORUM CROMO LOT</t>
  </si>
  <si>
    <t>M65 SPAANS ROOD LOT</t>
  </si>
  <si>
    <t>WFD AGORA GRAFIETZWART LOT</t>
  </si>
  <si>
    <t>M50 FORUM BRANCO LOT</t>
  </si>
  <si>
    <t>M65 FORUM BRANCO LOT</t>
  </si>
  <si>
    <t>M50 ROOKZALM DONKER LOT</t>
  </si>
  <si>
    <t>WFD  FORUM TINTO LOT</t>
  </si>
  <si>
    <t>WF FORUM OMBRA LOT</t>
  </si>
  <si>
    <t>M50 FORUM OMBRA LOT</t>
  </si>
  <si>
    <t>M65 FORUM OMBRA LOT</t>
  </si>
  <si>
    <t>WFD FORUM BRUNA LOT</t>
  </si>
  <si>
    <t>WFD FORUM PRATA GENUANCEERD LOT</t>
  </si>
  <si>
    <t>M50 LOTEN DIVERSE GETROMMELD</t>
  </si>
  <si>
    <t>29.9.5 GREYLINE IRON lot</t>
  </si>
  <si>
    <t>M50 DOMUS DUIFWIT LOT</t>
  </si>
  <si>
    <t>RV ROOD GLAD LOT</t>
  </si>
  <si>
    <t>M65 ROOD GESCHOFFELD LOT</t>
  </si>
  <si>
    <t>RV EESTERSE LOT</t>
  </si>
  <si>
    <t>WF MAASEIKER BONT LOT</t>
  </si>
  <si>
    <t>WF VELDBRAND EXTERIEUR Lot</t>
  </si>
  <si>
    <t>WFD VELDBRAND EXTERIEUR GETROKKEN Lot</t>
  </si>
  <si>
    <t>WFD VELDBRAND EXTERIEUR Lot</t>
  </si>
  <si>
    <t>178/85/45 VELDBRAND EXTERIEUR GETROK Lot</t>
  </si>
  <si>
    <t>178/85/45 VELDBRAND EXTERIEUR Lot</t>
  </si>
  <si>
    <t>WF VELDBRAND GESMOORD LOT</t>
  </si>
  <si>
    <t>RF 60 RINGOVEN ORANJE LOT</t>
  </si>
  <si>
    <t>WFD ALYSSUM LOT</t>
  </si>
  <si>
    <t>WFD BAROK '83' LOT</t>
  </si>
  <si>
    <t>WFD DUINBERGEN LOT</t>
  </si>
  <si>
    <t>WFD MALDON ANTIQUE LOT</t>
  </si>
  <si>
    <t>WFD NEO ROMAANS LOT</t>
  </si>
  <si>
    <t>M50 NEO ROMAANS LOT</t>
  </si>
  <si>
    <t>WFD OUD ROMAANS LOT</t>
  </si>
  <si>
    <t>WFD ROOD LOT</t>
  </si>
  <si>
    <t>WFD VELDBLOEM LOT</t>
  </si>
  <si>
    <t>M50 BIANCO Lot</t>
  </si>
  <si>
    <t>M65 PAEPESTEEN lot</t>
  </si>
  <si>
    <t>WF PLAZA LOT</t>
  </si>
  <si>
    <t>M50 PLAZA LOT</t>
  </si>
  <si>
    <t>WFD NARANJA LOT</t>
  </si>
  <si>
    <t>288/88/48 MARONO ROOD EXTRA LOT</t>
  </si>
  <si>
    <t>288/88/48 MARONO ROOD LOT</t>
  </si>
  <si>
    <t>288/88/48 ROBINIA LOT</t>
  </si>
  <si>
    <t>288/88/48 MARONO SHADOW EXTRA LOT</t>
  </si>
  <si>
    <t>288X65X48 MARONO SHADOW EXTRA ECOBR LOT</t>
  </si>
  <si>
    <t>WFD FORUM ROJO LOT</t>
  </si>
  <si>
    <t>M50 FORUM ROJO LOT</t>
  </si>
  <si>
    <t>M65 FORUM ROJO LOT</t>
  </si>
  <si>
    <t>WFD GGV LOT</t>
  </si>
  <si>
    <t>WF ROOKZALM DONKER LOT</t>
  </si>
  <si>
    <t>M50 FORUM COBRA LOT</t>
  </si>
  <si>
    <t>M65 FORUM COBRA LOT</t>
  </si>
  <si>
    <t>WFD GETROMMELDE LOTEN</t>
  </si>
  <si>
    <t>M50 FORUM PRATA GENUANCEERD LOT</t>
  </si>
  <si>
    <t>M65 AGORA ZILVERGRIJS LOT</t>
  </si>
  <si>
    <t>WFD FORUM BRANCO GENUANCEERD GESM  LOT</t>
  </si>
  <si>
    <t>1235</t>
  </si>
  <si>
    <t>WFD VELDBRAND GESMOORD LOT</t>
  </si>
  <si>
    <t>WFD RANGE MOOR LOT</t>
  </si>
  <si>
    <t>ILUZO PAGUS BRUIN-ZWART LOT</t>
  </si>
  <si>
    <t>WFD PAGUS PAARS LOT</t>
  </si>
  <si>
    <t>WFD PAGUS EGAAL GRIJS LOT</t>
  </si>
  <si>
    <t>M50 PAEPESTEEN LOT</t>
  </si>
  <si>
    <t>WF FORUM TINTO LOT</t>
  </si>
  <si>
    <t>M50 ROOKZALM LICHT LOT</t>
  </si>
  <si>
    <t>OUT</t>
  </si>
  <si>
    <t>ILUZO PAGUS PAARS LOT</t>
  </si>
  <si>
    <t>M50 KLAMPSTEEN GRIJS LOT</t>
  </si>
  <si>
    <t>Warneton</t>
  </si>
  <si>
    <t>Kortemark</t>
  </si>
  <si>
    <t>Quirijnen</t>
  </si>
  <si>
    <t>Maaseik</t>
  </si>
  <si>
    <t>Lanaken</t>
  </si>
  <si>
    <t>Peruwelz</t>
  </si>
  <si>
    <t>WFD OLDE CHELFORD RED  Lot</t>
  </si>
  <si>
    <t>WF ROOKZALM LICHT LOT</t>
  </si>
  <si>
    <t>WFD AURORA LOT</t>
  </si>
  <si>
    <t>WFD FORUM COBRA LOT</t>
  </si>
  <si>
    <t>WFD ATLASGRIJS LOT</t>
  </si>
  <si>
    <t>LOTEN DIVERSE GETROMMELD WF</t>
  </si>
  <si>
    <t>WF PASTORALE GESMOORD LOT</t>
  </si>
  <si>
    <t>RV  RODELANDSE LOT</t>
  </si>
  <si>
    <t>RV  BERNARDIJNSE LOT</t>
  </si>
  <si>
    <t>RV TONGERSE LOT</t>
  </si>
  <si>
    <t>M65 BOOMSE RECUP SV LOT</t>
  </si>
  <si>
    <t>RV  MOLENLANDSE SV LOT</t>
  </si>
  <si>
    <t>WF ROOD GESCHOFFELD LOT</t>
  </si>
  <si>
    <t>WFD VOLCANO LOT</t>
  </si>
  <si>
    <t>NF CIENNA LOT</t>
  </si>
  <si>
    <t>WFD BLUE VELVET LOT</t>
  </si>
  <si>
    <t>WFD SAFFIER LOT</t>
  </si>
  <si>
    <t>WFD KLINKAERT GEMENGD '10 LOT</t>
  </si>
  <si>
    <t>ILUZO PAGUS BRUIN LOT</t>
  </si>
  <si>
    <t>ILUZO PAGUS BRUIN-GEEL LOT</t>
  </si>
  <si>
    <t>ILUZO PAGUS EGAAL GRIJS LOT</t>
  </si>
  <si>
    <t>WFD NERO ZWART MANGAAN LOT</t>
  </si>
  <si>
    <t>WFD PLAZA LOT</t>
  </si>
  <si>
    <t>M50 AGORA ZILVERGRIJS lot</t>
  </si>
  <si>
    <t>Artikel</t>
  </si>
  <si>
    <t>A</t>
  </si>
  <si>
    <t>ABC</t>
  </si>
  <si>
    <t>WF HEKTIEK GESMOORD LOT</t>
  </si>
  <si>
    <t>WFD OLDE COUNTY WEATHERED RED LOT</t>
  </si>
  <si>
    <t>WFD OLDE COUNTY ANTIQUE LOT</t>
  </si>
  <si>
    <t>WFD OLDE COUNTY RUSTIQUE LOT</t>
  </si>
  <si>
    <t>WFD PAGUS BRUIN-ZWART LOT</t>
  </si>
  <si>
    <t>WFD PAGUS GRIJS-ZWART LOT</t>
  </si>
  <si>
    <t>M50 RETRO CASA LENA T Lot</t>
  </si>
  <si>
    <t>HV</t>
  </si>
  <si>
    <t>Rust</t>
  </si>
  <si>
    <t>Smo</t>
  </si>
  <si>
    <t>SP</t>
  </si>
  <si>
    <t>Wanlin</t>
  </si>
  <si>
    <t>Fabrk</t>
  </si>
  <si>
    <t>type</t>
  </si>
  <si>
    <t>Type</t>
  </si>
  <si>
    <t>Vestiging</t>
  </si>
  <si>
    <t>Beerse</t>
  </si>
  <si>
    <t>PR00</t>
  </si>
  <si>
    <t>Artikelnummer</t>
  </si>
  <si>
    <t>WF</t>
  </si>
  <si>
    <t>M50</t>
  </si>
  <si>
    <t>M65</t>
  </si>
  <si>
    <t>M90</t>
  </si>
  <si>
    <t>RV</t>
  </si>
  <si>
    <t>M50 PADDEN LOT</t>
  </si>
  <si>
    <t>M50  KLINKAERT GEMENGD '10 LOT</t>
  </si>
  <si>
    <t>29X19X9 ROOD BEZAND LOT</t>
  </si>
  <si>
    <t>M65 SCHORS ROOD BEZAND LOT</t>
  </si>
  <si>
    <t>M65 COLORLINE SATIJNROOD LOT</t>
  </si>
  <si>
    <t>M65 RUSTIEK GENUANCEERD LOT</t>
  </si>
  <si>
    <t>M90 RUSTIEK GENUANCEERD LOT</t>
  </si>
  <si>
    <t>M65 ROCHER ROOD LOT</t>
  </si>
  <si>
    <t>M50 GETROMMELDE LOTEN</t>
  </si>
  <si>
    <t>WF ALYSSUM LOT</t>
  </si>
  <si>
    <t>WFD WELHAM ANTIQUE LOT</t>
  </si>
  <si>
    <t>WFD AMARILLO LOT</t>
  </si>
  <si>
    <t>WFD PAMPAS LOT</t>
  </si>
  <si>
    <t>WFD DIAMANT ZWART ONBEZAND LOT</t>
  </si>
  <si>
    <t>M90 DIAMANT ZWART BEZAND LOT</t>
  </si>
  <si>
    <t>288/88/48 MARONO BRUIN LOT</t>
  </si>
  <si>
    <t>288/88/48 MARONO BRUIN EXTRA LOT</t>
  </si>
  <si>
    <t>288/88/48 SALIX LOT</t>
  </si>
  <si>
    <t>WFD LOXLEY RED MULTI LOT</t>
  </si>
  <si>
    <t>WFD MARDALE ANTIQUE LOT</t>
  </si>
  <si>
    <t>ILUZO PAGUS GRIJS ZWART LOT</t>
  </si>
  <si>
    <t>Artcode</t>
  </si>
  <si>
    <t>Artomschrijving</t>
  </si>
  <si>
    <t>stuks koer</t>
  </si>
  <si>
    <t>waardering</t>
  </si>
  <si>
    <t>WF SPAANS ROOD LOT</t>
  </si>
  <si>
    <t>M50 AGORA GRAFIETZWART LOT</t>
  </si>
  <si>
    <t>M50 FORUM PRATA LOT</t>
  </si>
  <si>
    <t>WF BLUE VELVET LOT</t>
  </si>
  <si>
    <t>WFD CIENNA LOT</t>
  </si>
  <si>
    <t>Kwaliteit</t>
  </si>
  <si>
    <t>Lot</t>
  </si>
  <si>
    <t>M50 ROOD GLAD  LOT</t>
  </si>
  <si>
    <t>M65 ROOD GLAD LOT</t>
  </si>
  <si>
    <t>M50 ROOD BEZAND LOT</t>
  </si>
  <si>
    <t>M65 ROOD BEZAND LOT</t>
  </si>
  <si>
    <t>M50 SCHORS ROOD  LOT</t>
  </si>
  <si>
    <t>M65 SCHORS ROOD  LOT</t>
  </si>
  <si>
    <t>M50 SCHORS ROOD BEZAND LOT</t>
  </si>
  <si>
    <t>batch</t>
  </si>
  <si>
    <t>Fabriek</t>
  </si>
  <si>
    <t>vrij</t>
  </si>
  <si>
    <t>WFD SPAANS ROOD LOT</t>
  </si>
  <si>
    <t>M50 SPAANS ROOD LOT</t>
  </si>
  <si>
    <t>WFD FORUM BRANCO LOT</t>
  </si>
  <si>
    <t>WF FORUM PRATA LOT</t>
  </si>
  <si>
    <t>WFD  FORUM PRATA LOT</t>
  </si>
  <si>
    <t>M65 FORUM PRATA LOT</t>
  </si>
  <si>
    <t>WF FORUM CROMO LOT</t>
  </si>
  <si>
    <t>WFD FORUM CROMO LOT</t>
  </si>
  <si>
    <t>WFD TRENTIN0 LOT</t>
  </si>
  <si>
    <t>NF TRENTINO LOT</t>
  </si>
  <si>
    <t>WFD MILANO LOT</t>
  </si>
  <si>
    <t>NF MILANO LOT</t>
  </si>
  <si>
    <t>WFD FORUM OMBRA LOT</t>
  </si>
  <si>
    <t>WFD AGORA ZILVERGRIJS LOT</t>
  </si>
  <si>
    <t>M50 FORUM BRANCO GENUANCEERD LOT</t>
  </si>
  <si>
    <t>WF HEKTIEK LOT</t>
  </si>
  <si>
    <t>WF HEKTIEK SP LOT</t>
  </si>
  <si>
    <t>Out</t>
  </si>
  <si>
    <t>AO</t>
  </si>
  <si>
    <t>PH O</t>
  </si>
  <si>
    <t>AG2 O</t>
  </si>
  <si>
    <t>AG4 O</t>
  </si>
  <si>
    <t>conv</t>
  </si>
  <si>
    <t>121010</t>
  </si>
  <si>
    <t>121020</t>
  </si>
  <si>
    <t>NF</t>
  </si>
  <si>
    <t>Wasserstrich</t>
  </si>
  <si>
    <t>121810</t>
  </si>
  <si>
    <t>122010</t>
  </si>
  <si>
    <t>Colorline</t>
  </si>
  <si>
    <t>Rocher</t>
  </si>
  <si>
    <t>KLAMP</t>
  </si>
  <si>
    <t>123510</t>
  </si>
  <si>
    <t>123520</t>
  </si>
  <si>
    <t>WF HEKTIEK KIR GESMOORD OUT</t>
  </si>
  <si>
    <t>124510</t>
  </si>
  <si>
    <t>M65 AMARILLO OUT</t>
  </si>
  <si>
    <t>E1004001</t>
  </si>
  <si>
    <t>126510</t>
  </si>
  <si>
    <t>127010</t>
  </si>
  <si>
    <t>WFD RETRO TACANA ANTIEK OUT</t>
  </si>
  <si>
    <t>Diamant</t>
  </si>
  <si>
    <t>127510</t>
  </si>
  <si>
    <t>Marono</t>
  </si>
  <si>
    <t>128010</t>
  </si>
  <si>
    <t>M65 OUD IEPER OUT</t>
  </si>
  <si>
    <t>Pagus</t>
  </si>
  <si>
    <t>Recup</t>
  </si>
  <si>
    <t>RO</t>
  </si>
  <si>
    <t>M50 GETROMMELD LOT</t>
  </si>
  <si>
    <t>SEPTIMA KLINKER GETROMMELD LOT</t>
  </si>
  <si>
    <t>WFD ROSE LOT</t>
  </si>
  <si>
    <t>M65 AGORA GRAFIETZWART LOT</t>
  </si>
  <si>
    <t>WF BAROK '83' LOT</t>
  </si>
  <si>
    <t>WF AGORA ZILVERGRIJS LOT</t>
  </si>
  <si>
    <t>M50 AMARILLO LOT</t>
  </si>
  <si>
    <t>NF AURORA LOT</t>
  </si>
  <si>
    <t>WFD FORUM BRANCO GENUANCEERD LOT</t>
  </si>
  <si>
    <t>288X88X65 ROOD WANLIN LOT</t>
  </si>
  <si>
    <t>M90 ROOD WANLIN LOT</t>
  </si>
  <si>
    <t>29X9X9 MANGAAN WANLIN LOT</t>
  </si>
  <si>
    <t>288X88X65 MANGAAN WANLIN LOT</t>
  </si>
  <si>
    <t>M65 MANGAAN WANLIN LOT</t>
  </si>
  <si>
    <t>M90 MANGAAN WANLIN LOT</t>
  </si>
  <si>
    <t>DNF 228X108X54 GALACTIC ONGESMOORD LOT</t>
  </si>
  <si>
    <t>29X9X9 ROOD WANLIN LOT</t>
  </si>
  <si>
    <t>M65 ROOD WANLIN LOT</t>
  </si>
  <si>
    <t>M65 ROESTBRUIN WANLIN LOT</t>
  </si>
  <si>
    <t>WFD OLDE MALVERN WEATHERED LOT</t>
  </si>
  <si>
    <t>WFD RUSTICA OUDE BASTOGNE LOT</t>
  </si>
  <si>
    <t>WFD OLDE WELWYN LOT</t>
  </si>
  <si>
    <t>WFD OLDE WOODFORD RED MULTI LOT</t>
  </si>
  <si>
    <t>M65 GREYLINE CHROMIUM OUT</t>
  </si>
  <si>
    <t>M65 SCHORS DONKERBRUIN OUT</t>
  </si>
  <si>
    <t>M50 PAARSBLAUW GETROKKEN OUT</t>
  </si>
  <si>
    <t>WFD ROOD GENUANCEERD OUT</t>
  </si>
  <si>
    <t>GROOT FORMAAT VORM SEMI-AUTOM OUT</t>
  </si>
  <si>
    <t>WF RINGOVEN WEIMAR OUT</t>
  </si>
  <si>
    <t>M65 MARONO GESMOORD OUT</t>
  </si>
  <si>
    <t>WF VELDBLOEM OUT</t>
  </si>
  <si>
    <t>M50 ATLASGRIJS OUT</t>
  </si>
  <si>
    <t>WFD BIANCO OUT</t>
  </si>
  <si>
    <t>WF NARANJA OUT</t>
  </si>
  <si>
    <t>M50 NARANJA OUT</t>
  </si>
  <si>
    <t>M65 ROSE OUT</t>
  </si>
  <si>
    <t>M65 MARONO EXTRA GESMOORD OUT</t>
  </si>
  <si>
    <t>WFD BELLINI GLAD ONBEZAND OUT</t>
  </si>
  <si>
    <t>WFD PRELUDE GLAD ONBEZAND OUT</t>
  </si>
  <si>
    <t>WFD DIAMANT WIT BEZAND OUT</t>
  </si>
  <si>
    <t>WFD DIAMANT WIT ONBEZAND OUT</t>
  </si>
  <si>
    <t>WF DIAMANT ZWART ONBEZAND OUT</t>
  </si>
  <si>
    <t>WF DIAMANT ROSE BEZAND OUT</t>
  </si>
  <si>
    <t>WF DIAMANT ZWART BEZAND OUT</t>
  </si>
  <si>
    <t>WF DIAMANT LICHTGRIJS BEZAND OUT</t>
  </si>
  <si>
    <t>M65 MARONO BRUIN EXTRA OUT</t>
  </si>
  <si>
    <t>M65 HEIDEBLOEM OUT</t>
  </si>
  <si>
    <t>ILUZO PAGUS ROOD BRUIN LOT</t>
  </si>
  <si>
    <t>WFD BELLBROOK LOT</t>
  </si>
  <si>
    <t>WFD ALUGRIJS LOT</t>
  </si>
  <si>
    <t>M50 ALYSSUM OUT</t>
  </si>
  <si>
    <t>WF FORUM ROJO OUT</t>
  </si>
  <si>
    <t>DUBBEL</t>
  </si>
  <si>
    <t>WFD BIJOU LOT</t>
  </si>
  <si>
    <t>WFD BRUGSE STROBLOEM LOT</t>
  </si>
  <si>
    <t>WFD KERSEBLOESEM LOT</t>
  </si>
  <si>
    <t>M50 OUD BRUGS LOT</t>
  </si>
  <si>
    <t>WFD OUD KNOKKE LOT</t>
  </si>
  <si>
    <t>M50 OUD KNOKKE LOT</t>
  </si>
  <si>
    <t>WFD OUD RIEME LOT</t>
  </si>
  <si>
    <t>M50 OUD RIEME LOT</t>
  </si>
  <si>
    <t>WFD FERMETTE LOT</t>
  </si>
  <si>
    <t>WFD ROSE WYCHEN LOT</t>
  </si>
  <si>
    <t>M50 ROSE WYCHEN LOT</t>
  </si>
  <si>
    <t>WFD STROBLOEM LOT</t>
  </si>
  <si>
    <t>M50 STROBLOEM LOT</t>
  </si>
  <si>
    <t>M65 STROBLOEM LOT</t>
  </si>
  <si>
    <t>WFD TOERMALIJN LOT</t>
  </si>
  <si>
    <t>WFD TOPAAS LOT</t>
  </si>
  <si>
    <t>WF VLASBLOEM LOT</t>
  </si>
  <si>
    <t>WFD VLASBLOEM LOT</t>
  </si>
  <si>
    <t>WFD ZIRKOON LOT</t>
  </si>
  <si>
    <t>WFD BIJOU CLAIRE LOT</t>
  </si>
  <si>
    <t>WF PAMPAS LOT</t>
  </si>
  <si>
    <t>M65 AGORA LICHTGRIJS OUT</t>
  </si>
  <si>
    <t>M65 ROCHER BRUIN OUT</t>
  </si>
  <si>
    <t>M65 ATLASGRIJS OUT</t>
  </si>
  <si>
    <t>M50 LAVAGRIJS OUT</t>
  </si>
  <si>
    <t>495X95X48 CASSIA BRUIN LOT</t>
  </si>
  <si>
    <t>Cassia</t>
  </si>
  <si>
    <t>WFD AGORA PAARS OUT</t>
  </si>
  <si>
    <t>M65 BRANCO OUT</t>
  </si>
  <si>
    <t>M90 COLORLINE ROOD FIJN ZAND OUT</t>
  </si>
  <si>
    <t>WF AMARILLO OUT</t>
  </si>
  <si>
    <t>WFD KASHTAN LOT</t>
  </si>
  <si>
    <t>WFD ARGENTO LOT</t>
  </si>
  <si>
    <t>M65 DIAMANT LICHTGRIJS BEZAND OUT</t>
  </si>
  <si>
    <t>495X95X48 CASSIA ROOD LOT</t>
  </si>
  <si>
    <t>M50 NERO ZWART MANGAAN LOT</t>
  </si>
  <si>
    <t>WF NERO ZWART MANGAAN LOT</t>
  </si>
  <si>
    <t>WFD PAEPESTEEN LOT</t>
  </si>
  <si>
    <t>M50 FORUM CROMO GENUANCEERD LOT</t>
  </si>
  <si>
    <t>M65 HEIDETINT OUT</t>
  </si>
  <si>
    <t>WFD ATLASGRIJS OUT</t>
  </si>
  <si>
    <t>WF ZIRKOON OUT</t>
  </si>
  <si>
    <t>M50 DOMUS MOSTERD OUT</t>
  </si>
  <si>
    <t>WFD ORCHIDEE OUT</t>
  </si>
  <si>
    <t>M65 FORUM BRANCO OUT</t>
  </si>
  <si>
    <t>M65 FORUM BRUNA OUT</t>
  </si>
  <si>
    <t>495X100X38 WASSERSTRICH BASIS E LOT</t>
  </si>
  <si>
    <t>M65 ALYSSUM OUT</t>
  </si>
  <si>
    <t>M65 PLAZA OUT</t>
  </si>
  <si>
    <t>M65 BO Geel 3 gaten LOT</t>
  </si>
  <si>
    <t>M65 BO Rood 3 gaten LOT</t>
  </si>
  <si>
    <t>M90 BO Rood 3 gaten LOT</t>
  </si>
  <si>
    <t>29X9X9 ROOD BEZAND LOT</t>
  </si>
  <si>
    <t>29X14X9 ROOD BEZAND LOT</t>
  </si>
  <si>
    <t>288/88/48 MARONO BRUIN EXTRA E1 LOT</t>
  </si>
  <si>
    <t>288/88/48 ROOD WANLIN LOT</t>
  </si>
  <si>
    <t>M50 FORUM BRANCO GENUANC GESMOORD LOT</t>
  </si>
  <si>
    <t>WF AGORA PAARS OUT</t>
  </si>
  <si>
    <t>WFD ROOKZALM LOT</t>
  </si>
  <si>
    <t>WFD ROOKZALM LICHT LOT</t>
  </si>
  <si>
    <t>M50 KLINKAERT GEMENGD LOT</t>
  </si>
  <si>
    <t>WFD LOTEN DIVERSE GETROMMELD</t>
  </si>
  <si>
    <t>WFD PASTORALE  GESMOORD LOT</t>
  </si>
  <si>
    <t>M50 BLAUWE PAEPE LOT</t>
  </si>
  <si>
    <t>M50 DONKERBRUIN GLAD OUT</t>
  </si>
  <si>
    <t>RV RUPELSE LOT</t>
  </si>
  <si>
    <t>M50 BAROK '83' LOT</t>
  </si>
  <si>
    <t>WF ROOD LOT</t>
  </si>
  <si>
    <t>WFD PLEINE DE WARNETON LOT</t>
  </si>
  <si>
    <t>WF VALERIAAN LOT</t>
  </si>
  <si>
    <t>WFD VALERIAAN LOT</t>
  </si>
  <si>
    <t>WFD HERITAGE LOT</t>
  </si>
  <si>
    <t>WFD OUD IEPER LOT</t>
  </si>
  <si>
    <t>WFD ABOTE LOT</t>
  </si>
  <si>
    <t>M50 ABOTE LOT</t>
  </si>
  <si>
    <t>WF DOUVE OUT</t>
  </si>
  <si>
    <t>WFD DOUVE LOT</t>
  </si>
  <si>
    <t>M50 DOUVE LOT</t>
  </si>
  <si>
    <t>ILUZO PAGUS ZWART LOT</t>
  </si>
  <si>
    <t>M50 RETRO STROBLOEM OUT</t>
  </si>
  <si>
    <t>M50 GESCHOFFELD LOT</t>
  </si>
  <si>
    <t>M65 MARONO GESMOORD LOT</t>
  </si>
  <si>
    <t>WFD ECO PAMPAS LOT</t>
  </si>
  <si>
    <t>WFD ECO KASHTAN LOT</t>
  </si>
  <si>
    <t>WF HEKTIEK ONGESMOORD LOT</t>
  </si>
  <si>
    <t>lijst</t>
  </si>
  <si>
    <t>WFD MASON WHITE OUT</t>
  </si>
  <si>
    <t>M50 MASON WHITE OUT</t>
  </si>
  <si>
    <t>WFD MASON GREY OUT</t>
  </si>
  <si>
    <t>M50 MASON GREY OUT</t>
  </si>
  <si>
    <t>WF BLAUWE PAEPE OUT</t>
  </si>
  <si>
    <t>RV EESTERSE SV OUT</t>
  </si>
  <si>
    <t>WF HOCHT OUT</t>
  </si>
  <si>
    <t>WF NEO ROMAANS OUT</t>
  </si>
  <si>
    <t>WF ECO AGORA SUPERWIT LOT</t>
  </si>
  <si>
    <t>490x110x38 WASSERSTRICH SP ZWART OUT</t>
  </si>
  <si>
    <t>121040</t>
  </si>
  <si>
    <t>121050</t>
  </si>
  <si>
    <t>290x90x50</t>
  </si>
  <si>
    <t>290x90x90</t>
  </si>
  <si>
    <t>RV WECHELSE OUT</t>
  </si>
  <si>
    <t>122020</t>
  </si>
  <si>
    <t>WF RINGOVEN TIKRI OUT</t>
  </si>
  <si>
    <t>WF HEKTIEK GESMOORD OUT</t>
  </si>
  <si>
    <t>495x95x48</t>
  </si>
  <si>
    <t>124520</t>
  </si>
  <si>
    <t>124530</t>
  </si>
  <si>
    <t>127020</t>
  </si>
  <si>
    <t>290x140x90</t>
  </si>
  <si>
    <t>290x190x90</t>
  </si>
  <si>
    <t>290x140x140</t>
  </si>
  <si>
    <t>290x90x65</t>
  </si>
  <si>
    <t>WFD DOUVE OUT</t>
  </si>
  <si>
    <t>128020</t>
  </si>
  <si>
    <t>PAL</t>
  </si>
  <si>
    <t>st/pal</t>
  </si>
  <si>
    <t>tonnage</t>
  </si>
  <si>
    <t>order boek</t>
  </si>
  <si>
    <t>WFD OUDE HOEVE LOT</t>
  </si>
  <si>
    <t>WF OLM LOT</t>
  </si>
  <si>
    <t>WFD OLM LOT</t>
  </si>
  <si>
    <t>WFD PASTORALE LOT</t>
  </si>
  <si>
    <t>NF PASTORALE LOT</t>
  </si>
  <si>
    <t>WF AGORA SUPERWIT LOT</t>
  </si>
  <si>
    <t>WF AGORA WIT IVOOR LOT</t>
  </si>
  <si>
    <t>WFD AGORA WIT IVOOR LOT</t>
  </si>
  <si>
    <t>M65 AGORA SUPERWIT LOT</t>
  </si>
  <si>
    <t>M65 AGORA WIT IVOOR LOT</t>
  </si>
  <si>
    <t>WFD AGORA DONKERGRIJS LOT</t>
  </si>
  <si>
    <t>WFD KASTANJE LOT</t>
  </si>
  <si>
    <t>NF KASTANJEBRUIN LOT</t>
  </si>
  <si>
    <t>M65 TENERE LOT</t>
  </si>
  <si>
    <t>WFD CORONA LOT</t>
  </si>
  <si>
    <t>WFD BOURGONDIE LOT</t>
  </si>
  <si>
    <t>WF AGORA PAARS LOT</t>
  </si>
  <si>
    <t>WFD AGORA PAARS LOT</t>
  </si>
  <si>
    <t>WF AGORA GRAFIETZWART LOT</t>
  </si>
  <si>
    <t>WF AGORA TITAANGRIJS LOT</t>
  </si>
  <si>
    <t>WFD AGORA TITAANGRIJS LOT</t>
  </si>
  <si>
    <t>M50 AGORA TITAANGRIJS LOT</t>
  </si>
  <si>
    <t>M50 AGORA ZILVERGRIJS LOT</t>
  </si>
  <si>
    <t>WF ECO PAMPAS LOT</t>
  </si>
  <si>
    <t>WF ECO NERO ZWART MANGAAN LOT</t>
  </si>
  <si>
    <t>WFD ECO PLAZA LOT</t>
  </si>
  <si>
    <t>M50 RUG LOT</t>
  </si>
  <si>
    <t>M50 OPUS LOT</t>
  </si>
  <si>
    <t>M50 PASTORALE LOT</t>
  </si>
  <si>
    <t>WFD AGORA SUPERWIT LOT</t>
  </si>
  <si>
    <t>M50 AGORA SUPERWIT LOT</t>
  </si>
  <si>
    <t>M50 AGORA WIT IVOOR LOT</t>
  </si>
  <si>
    <t>WF AGORA LICHTGRIJS LOT</t>
  </si>
  <si>
    <t>WFD AGORA LICHTGRIJS LOT</t>
  </si>
  <si>
    <t>M50 AGORA LICHTGRIJS LOT</t>
  </si>
  <si>
    <t>WF AGORA DONKERGRIJS LOT</t>
  </si>
  <si>
    <t>M50 AGORA DONKERGRIJS LOT</t>
  </si>
  <si>
    <t>M65 AGORA DONKERGRIJS OUT</t>
  </si>
  <si>
    <t>M50 TENERE LOT</t>
  </si>
  <si>
    <t>WF LATERO AVORIO LOT</t>
  </si>
  <si>
    <t>Latero</t>
  </si>
  <si>
    <t>WF LATERO ORIENTE LOT</t>
  </si>
  <si>
    <t>WF LATERO SEPIA LOT</t>
  </si>
  <si>
    <t>WF LATERO FIRE LOT</t>
  </si>
  <si>
    <t>WF LATERO MOGANO LOT</t>
  </si>
  <si>
    <t>WF LATERO ROSSO LOT</t>
  </si>
  <si>
    <t>WFD WESTCLIFFE WEATHERED RED LOT</t>
  </si>
  <si>
    <t>WFD ROYSTON MIXED RED LOT</t>
  </si>
  <si>
    <t>WFD HENDON WEATHERED YELLOW LOT</t>
  </si>
  <si>
    <t>WFD RUG LOT</t>
  </si>
  <si>
    <t>WFD OPUS LOT</t>
  </si>
  <si>
    <t>WF PASTORALE LOT</t>
  </si>
  <si>
    <t>WFD ORCHIDEE ROSE LOT</t>
  </si>
  <si>
    <t>WF RUG LOT</t>
  </si>
  <si>
    <t>WF ALUGRIJS lOT</t>
  </si>
  <si>
    <t>M50 AGORA ALUGRIJS LOT</t>
  </si>
  <si>
    <t>WFD MORADO LOT</t>
  </si>
  <si>
    <t>pal</t>
  </si>
  <si>
    <t>328106KL</t>
  </si>
  <si>
    <t>328107KL</t>
  </si>
  <si>
    <t>428032KL</t>
  </si>
  <si>
    <t>330047KL</t>
  </si>
  <si>
    <t>330063KL</t>
  </si>
  <si>
    <t>133706-3GL</t>
  </si>
  <si>
    <t>000</t>
  </si>
  <si>
    <t>WFD PARIDO LOT</t>
  </si>
  <si>
    <t>WF BIANCO OUT</t>
  </si>
  <si>
    <t>WF GOBI OUT</t>
  </si>
  <si>
    <t>M50 FORUM BRUNA OUT</t>
  </si>
  <si>
    <t>WFD EUREGIO BRAUN OUT</t>
  </si>
  <si>
    <t>M65 MARONO ROOD OUT</t>
  </si>
  <si>
    <t>M50 ROSE OUT</t>
  </si>
  <si>
    <t>M50 DOUVE OUT</t>
  </si>
  <si>
    <t>414362DA1B</t>
  </si>
  <si>
    <t>Kortemark SP</t>
  </si>
  <si>
    <t>401502 N</t>
  </si>
  <si>
    <t>801087 REV</t>
  </si>
  <si>
    <t>301047 MTK</t>
  </si>
  <si>
    <t>301048 MTK</t>
  </si>
  <si>
    <t>301071WAAS</t>
  </si>
  <si>
    <t>305113GERO</t>
  </si>
  <si>
    <t>405222ROZE</t>
  </si>
  <si>
    <t>405240VLEK</t>
  </si>
  <si>
    <t>305096OXRE</t>
  </si>
  <si>
    <t>405400GEEL</t>
  </si>
  <si>
    <t>405112MTG</t>
  </si>
  <si>
    <t>505204 MTK</t>
  </si>
  <si>
    <t>405227OXRE</t>
  </si>
  <si>
    <t>405256ROOD</t>
  </si>
  <si>
    <t>405257BLEE</t>
  </si>
  <si>
    <t>405264ROPO</t>
  </si>
  <si>
    <t>405263BLEE</t>
  </si>
  <si>
    <t>405262OVER</t>
  </si>
  <si>
    <t>405245OX</t>
  </si>
  <si>
    <t>505206 MTK</t>
  </si>
  <si>
    <t>506402RECU</t>
  </si>
  <si>
    <t>a/b</t>
  </si>
  <si>
    <t>nieuw lot</t>
  </si>
  <si>
    <t>Klink.</t>
  </si>
  <si>
    <t>151878/328106KL</t>
  </si>
  <si>
    <t>155078/328107KL</t>
  </si>
  <si>
    <t>1151718/428032KL</t>
  </si>
  <si>
    <t>12151008/330047KL</t>
  </si>
  <si>
    <t>12151008/330063KL</t>
  </si>
  <si>
    <t>12151507/133706-3GL</t>
  </si>
  <si>
    <t>12453700/K36</t>
  </si>
  <si>
    <t>K36</t>
  </si>
  <si>
    <t>12453700/K44</t>
  </si>
  <si>
    <t>K44</t>
  </si>
  <si>
    <t>12470618/J8</t>
  </si>
  <si>
    <t>J8</t>
  </si>
  <si>
    <t>12760657/401502 N</t>
  </si>
  <si>
    <t>12762770/801087 REV</t>
  </si>
  <si>
    <t>12768128/301047 MTK</t>
  </si>
  <si>
    <t>12768138/301048 MTK</t>
  </si>
  <si>
    <t>12800816/305113GERO</t>
  </si>
  <si>
    <t>12801216/405222ROZE</t>
  </si>
  <si>
    <t>12801916/405240VLEK</t>
  </si>
  <si>
    <t>12802516/305096OXRE</t>
  </si>
  <si>
    <t>12802516/405400GEEL</t>
  </si>
  <si>
    <t>12805416/405112MTG</t>
  </si>
  <si>
    <t>12805416/505204 MTK</t>
  </si>
  <si>
    <t>12807928/405227OXRE</t>
  </si>
  <si>
    <t>12808116/405256ROOD</t>
  </si>
  <si>
    <t>12808116/405257BLEE</t>
  </si>
  <si>
    <t>12808328/405264ROPO</t>
  </si>
  <si>
    <t>12808516/405263BLEE</t>
  </si>
  <si>
    <t>12808528/405262OVER</t>
  </si>
  <si>
    <t>12808616/405245OX</t>
  </si>
  <si>
    <t>12808616/505206 MTK</t>
  </si>
  <si>
    <t>12819168/506402RECU</t>
  </si>
  <si>
    <t>505218GRBR</t>
  </si>
  <si>
    <t>12808228/505218GRBR</t>
  </si>
  <si>
    <t>M50 RODE PAEPE OUT</t>
  </si>
  <si>
    <t>WFD KINGSWOOD OUT</t>
  </si>
  <si>
    <t>M50 BLAUWE PAEPE OUT</t>
  </si>
  <si>
    <t>M65 DONKERBRUIN BEZAND OUT</t>
  </si>
  <si>
    <t>M65 HERFSTBRUIN OUT</t>
  </si>
  <si>
    <t>M90 ROCHER BRUIN OUT</t>
  </si>
  <si>
    <t>WFD DORADO LOT</t>
  </si>
  <si>
    <t>M50 HOCHT OUT</t>
  </si>
  <si>
    <t>M65 HOCHT OUT</t>
  </si>
  <si>
    <t>WFD MAYFIELD YELLOW LOT</t>
  </si>
  <si>
    <t>29X14X14 POTYZE BEZAND OUT</t>
  </si>
  <si>
    <t>M65 MARONO ROOD EXTRA OUT</t>
  </si>
  <si>
    <t>WFD HEIDEBLOEM OUT</t>
  </si>
  <si>
    <t>WF VLASBLOEM OUT</t>
  </si>
  <si>
    <t>528037KL</t>
  </si>
  <si>
    <t>428071</t>
  </si>
  <si>
    <t>4/3404</t>
  </si>
  <si>
    <t>505217&gt;210</t>
  </si>
  <si>
    <t>12100608/528037KL</t>
  </si>
  <si>
    <t>1417080/4/3404</t>
  </si>
  <si>
    <t>12805416/505217&gt;210</t>
  </si>
  <si>
    <t>x</t>
  </si>
  <si>
    <t xml:space="preserve"> </t>
  </si>
  <si>
    <t>PA1</t>
  </si>
  <si>
    <t>PA2</t>
  </si>
  <si>
    <t>PA3</t>
  </si>
  <si>
    <t>bruto</t>
  </si>
  <si>
    <t>M90 ROCHER ROOD OUT</t>
  </si>
  <si>
    <t>M65 LAVAGRIJS OUT</t>
  </si>
  <si>
    <t>WF BELLE EPOQUE MONS LOT</t>
  </si>
  <si>
    <t>WFD BELLE EPOQUE MONS LOT</t>
  </si>
  <si>
    <t>WFD BELLE EPOQUE NAMUR LOT</t>
  </si>
  <si>
    <t>M50 RETRO BOOMSE KLINKAERT LOT</t>
  </si>
  <si>
    <t>WFD RETRO DELUNE LOT</t>
  </si>
  <si>
    <t>WFD RETRO GAUDI LOT</t>
  </si>
  <si>
    <t>M50 RETRO GAUDI LOT</t>
  </si>
  <si>
    <t>WFD RETRO HANKAR LOT</t>
  </si>
  <si>
    <t>WFD RETRO LAUTREC LOT</t>
  </si>
  <si>
    <t>M50 RETRO LAUTREC LOT</t>
  </si>
  <si>
    <t>WFD RETRO TIFFANY LOT</t>
  </si>
  <si>
    <t>M50 RETRO TIFFANY LOT</t>
  </si>
  <si>
    <t>533318_245</t>
  </si>
  <si>
    <t>529057RED</t>
  </si>
  <si>
    <t>WFD APPELBLOESEM LOT</t>
  </si>
  <si>
    <t>WF VB ETNA VOL LOT</t>
  </si>
  <si>
    <t>WFD ETNA FROG LOT</t>
  </si>
  <si>
    <t>WFD KEMPLEY LOT</t>
  </si>
  <si>
    <t>WF VB GEEL DOMUS OUT</t>
  </si>
  <si>
    <t>M50 VB GEEL DOMUS LOT</t>
  </si>
  <si>
    <t>WFD VB GEEL LOT</t>
  </si>
  <si>
    <t>M50 VB GEEL LOT</t>
  </si>
  <si>
    <t>WF VB ROOD LOT</t>
  </si>
  <si>
    <t>WFD RENAISSANCE LOT</t>
  </si>
  <si>
    <t>WFD AGATE LOT</t>
  </si>
  <si>
    <t>WFD TACANA FROG LOT</t>
  </si>
  <si>
    <t>WFD VB ROOD LOT</t>
  </si>
  <si>
    <t>WFD BROMO LOT</t>
  </si>
  <si>
    <t>WFD VB SAUMON LOT</t>
  </si>
  <si>
    <t>M50 VB SAUMON LOT</t>
  </si>
  <si>
    <t>WFD OLDE FARNDALE MULTI LOT</t>
  </si>
  <si>
    <t>153118/529057RED</t>
  </si>
  <si>
    <t>WF RODE PAEPE OUT</t>
  </si>
  <si>
    <t>VF PAARSBLAUW LOT</t>
  </si>
  <si>
    <t>VF</t>
  </si>
  <si>
    <t>M50 VLASBLOEM OUT</t>
  </si>
  <si>
    <t>M50 DOMUS AMANDEL OUT</t>
  </si>
  <si>
    <t>ROSSO PR</t>
  </si>
  <si>
    <t>429106KL</t>
  </si>
  <si>
    <t>6/3633</t>
  </si>
  <si>
    <t>6/3632</t>
  </si>
  <si>
    <t>514012D A1</t>
  </si>
  <si>
    <t>101045 REV</t>
  </si>
  <si>
    <t>505228GRGE</t>
  </si>
  <si>
    <t>505227BRGR</t>
  </si>
  <si>
    <t>505225 UK</t>
  </si>
  <si>
    <t>505226BLEE</t>
  </si>
  <si>
    <t>12105118/ROSSO PR</t>
  </si>
  <si>
    <t>12151008/429106KL</t>
  </si>
  <si>
    <t>12151507/533318_245</t>
  </si>
  <si>
    <t>1414678/6/3633</t>
  </si>
  <si>
    <t>12760995/101045 REV</t>
  </si>
  <si>
    <t>12800816/505228GRGE</t>
  </si>
  <si>
    <t>12808328/505227BRGR</t>
  </si>
  <si>
    <t>12808416/505225 UK</t>
  </si>
  <si>
    <t>12808428/505226BLEE</t>
  </si>
  <si>
    <t>M50 PASTORALE GESMOORD LOT</t>
  </si>
  <si>
    <t>WFD SEAFORD RED MULTI LOT</t>
  </si>
  <si>
    <t>WFD CHESTER RED BLEND LOT</t>
  </si>
  <si>
    <t>505215BLEE</t>
  </si>
  <si>
    <t>a</t>
  </si>
  <si>
    <t>12808516/505215BLEE</t>
  </si>
  <si>
    <t>M65 ATINEA OUT</t>
  </si>
  <si>
    <t>WF FORUM BRANCO OUT</t>
  </si>
  <si>
    <t>WFD HEKTIEK GESMOORD LOT</t>
  </si>
  <si>
    <t>WFD VLASBLOEM OUT</t>
  </si>
  <si>
    <t>M50 VALERIAAN OUT</t>
  </si>
  <si>
    <t>505241OXRE</t>
  </si>
  <si>
    <t>12808616/505241OXRE</t>
  </si>
  <si>
    <t>WFD PAARSBLAUW LOT</t>
  </si>
  <si>
    <t>KLAMP VELDBRAND EXTERIEUR LOT</t>
  </si>
  <si>
    <t>495X95X48 CASSIA SHADOW LOT</t>
  </si>
  <si>
    <t>528051KL</t>
  </si>
  <si>
    <t>528108KL</t>
  </si>
  <si>
    <t>151968/528051KL</t>
  </si>
  <si>
    <t>WF PAEPESTEEN LOT</t>
  </si>
  <si>
    <t>WFD CINDER GRIJS-ZWART LOT</t>
  </si>
  <si>
    <t>WFD CINDER DONKERGRIJS LOT</t>
  </si>
  <si>
    <t>WFD CINDER GRIJS-ZWART WIT LOT</t>
  </si>
  <si>
    <t>501416ROOD</t>
  </si>
  <si>
    <t>12766558/501416ROOD</t>
  </si>
  <si>
    <t>288/88/48 MARONO ZWART LOT</t>
  </si>
  <si>
    <t>505246OXRE</t>
  </si>
  <si>
    <t>GG</t>
  </si>
  <si>
    <t>vrrd</t>
  </si>
  <si>
    <t>orderboek</t>
  </si>
  <si>
    <t>beschikbaar</t>
  </si>
  <si>
    <t>Beerse HV</t>
  </si>
  <si>
    <t>Beerse Rust</t>
  </si>
  <si>
    <t>Beerse Smo</t>
  </si>
  <si>
    <t>Kortemark HV</t>
  </si>
  <si>
    <t>Kortemark Rust</t>
  </si>
  <si>
    <t>Lanaken HV</t>
  </si>
  <si>
    <t>Lanaken Smo</t>
  </si>
  <si>
    <t>Maaseik RO</t>
  </si>
  <si>
    <t>Maaseik Smo</t>
  </si>
  <si>
    <t>Peruwelz HV</t>
  </si>
  <si>
    <t>Peruwelz Rust</t>
  </si>
  <si>
    <t>Quirijnen Recup</t>
  </si>
  <si>
    <t>Quirijnen SP</t>
  </si>
  <si>
    <t>voorraad</t>
  </si>
  <si>
    <t>in conversie WF</t>
  </si>
  <si>
    <t>Lanaken Rust</t>
  </si>
  <si>
    <t>M90 COLORLINE ROOD BEZAND OUT</t>
  </si>
  <si>
    <t>M65 ROOD OUT</t>
  </si>
  <si>
    <t>M50 BIANCO OUT</t>
  </si>
  <si>
    <t>WF PAMPAS OUT</t>
  </si>
  <si>
    <t>WF PLAZA OUT</t>
  </si>
  <si>
    <t>WFD ST IVES CREAM BLENDED RETRO LOT</t>
  </si>
  <si>
    <t>M65 FORUM ROJO OUT</t>
  </si>
  <si>
    <t>WF STROBLOEM OUT</t>
  </si>
  <si>
    <t>WFD OLDE COUNTY WEATHERED RED OUT</t>
  </si>
  <si>
    <t>12807928/505246OXRE</t>
  </si>
  <si>
    <t>4/3586</t>
  </si>
  <si>
    <t>501022</t>
  </si>
  <si>
    <t>501023</t>
  </si>
  <si>
    <t>505251OVER</t>
  </si>
  <si>
    <t>505254BLEE</t>
  </si>
  <si>
    <t>WF ALUGRIJS LOT</t>
  </si>
  <si>
    <t>M90 ROCHER GRIJS OUT</t>
  </si>
  <si>
    <t>M50 MAASEIKERBONT LOT</t>
  </si>
  <si>
    <t>KLAMP MAASEIKER BONT LOT</t>
  </si>
  <si>
    <t>288/88/48 MARONO ZWART OUT</t>
  </si>
  <si>
    <t>M50 DOMUS CASA LENA LOT</t>
  </si>
  <si>
    <t>1410280/4/3586</t>
  </si>
  <si>
    <t>12452870/J13/694</t>
  </si>
  <si>
    <t>J13/694</t>
  </si>
  <si>
    <t>12766658/501022</t>
  </si>
  <si>
    <t>12766758/501023</t>
  </si>
  <si>
    <t>12801216/505251OVER</t>
  </si>
  <si>
    <t>12808316/505254BLEE</t>
  </si>
  <si>
    <t>WF OPUS OUT</t>
  </si>
  <si>
    <t>WF RUSTICA OUD RAVELS OUT</t>
  </si>
  <si>
    <t>M50 RUSTIEK GENUANCEERD OUT</t>
  </si>
  <si>
    <t>M50 OUD KORTEMARK OUT</t>
  </si>
  <si>
    <t>WFD OUD MARX NORMAALVERBAND OUT</t>
  </si>
  <si>
    <t>WFD OUDE PAEP OUT</t>
  </si>
  <si>
    <t>M50 ARGENTO OUT</t>
  </si>
  <si>
    <t>M65 SAFARI GEEL BEZAND OUT</t>
  </si>
  <si>
    <t>501512 N</t>
  </si>
  <si>
    <t>005077BOSC</t>
  </si>
  <si>
    <t>505403GRWI</t>
  </si>
  <si>
    <t>12768118/501512 N</t>
  </si>
  <si>
    <t>12802908/005077BOSC</t>
  </si>
  <si>
    <t>12808516/505403GRWI</t>
  </si>
  <si>
    <t>628004KL</t>
  </si>
  <si>
    <t>529083KL</t>
  </si>
  <si>
    <t>105005 REV</t>
  </si>
  <si>
    <t>vrij m²</t>
  </si>
  <si>
    <t>621009KS C</t>
  </si>
  <si>
    <t>621010KSZC</t>
  </si>
  <si>
    <t>151807/628004KL</t>
  </si>
  <si>
    <t>12151008/529083KL</t>
  </si>
  <si>
    <t>12805112/105005 REV</t>
  </si>
  <si>
    <t>WFD OLD WELWYN LOT</t>
  </si>
  <si>
    <t>WFD OLD CHELFORD LOT</t>
  </si>
  <si>
    <t>WF RUSTICA DIVERSE LOT</t>
  </si>
  <si>
    <t>WFD RUSTICA DIVERSE LOT</t>
  </si>
  <si>
    <t>M50 RUSTICA DIVERSE LOT</t>
  </si>
  <si>
    <t>ECO WF AGORA SUPERWIT LOT</t>
  </si>
  <si>
    <t>M50 MAASEIKER BONT LOT</t>
  </si>
  <si>
    <t>DF GALACTIC OUT</t>
  </si>
  <si>
    <t>WF PROFIEL VELDBRAND OUT</t>
  </si>
  <si>
    <t>290x90x50 MARONO EXTRA GESMOORD OUT</t>
  </si>
  <si>
    <t>WF BAROK OUT</t>
  </si>
  <si>
    <t>WFD BAROK LOT</t>
  </si>
  <si>
    <t>M50 BAROK LOT</t>
  </si>
  <si>
    <t>ECO WF NERO ZWART MANGAAN LOT</t>
  </si>
  <si>
    <t>ECO WFD PLAZA LOT</t>
  </si>
  <si>
    <t>WFD RUSTICA OUD BOKRIJK WV OUT</t>
  </si>
  <si>
    <t>WFD RUSTICA OUD DIEST WV OUT</t>
  </si>
  <si>
    <t>WFD RUSTICA OUD MARX OUT</t>
  </si>
  <si>
    <t>WFD RUSTICA OUDE PAEPE OUT</t>
  </si>
  <si>
    <t>290x90x50 MARONO ZWART OUT</t>
  </si>
  <si>
    <t>290x90x50 MARONO ZWART LOT</t>
  </si>
  <si>
    <t>WFD TACANA LOT</t>
  </si>
  <si>
    <t>WFD ROMANA LOT</t>
  </si>
  <si>
    <t>WFD MAYFIELD LOT</t>
  </si>
  <si>
    <t>WFD SEAFORD LOT</t>
  </si>
  <si>
    <t>WFD RETRO BED MONS LOT</t>
  </si>
  <si>
    <t>WFD GETROMMELD LOT</t>
  </si>
  <si>
    <t>WFD ST IVES CREAM RETRO LOT</t>
  </si>
  <si>
    <t>WFD WHITCHURCH RETRO OUT</t>
  </si>
  <si>
    <t>WFD RUSTICA OUD BASTOGNE LOT</t>
  </si>
  <si>
    <t>M65 BO ROOD 3 Gaten LOT</t>
  </si>
  <si>
    <t>290x90x90 SAFARI BRONS BEZAND OUT</t>
  </si>
  <si>
    <t>290x90x90 POTYSE BEZAND OUT</t>
  </si>
  <si>
    <t>M65 POTYSE BEZAND OUT</t>
  </si>
  <si>
    <t>290x140x140 POTYSE BEZAND OUT</t>
  </si>
  <si>
    <t>290x90x90 DIAMANT ZWART BEZAND OUT</t>
  </si>
  <si>
    <t>290x90x50 MARONO BRUIN LOT</t>
  </si>
  <si>
    <t>290x90x50 LINNAEUS ROBINIA LOT</t>
  </si>
  <si>
    <t>290x90x50 LINNAEUS SALIX LOT</t>
  </si>
  <si>
    <t>495x95x48 CASSIA ROOD LOT</t>
  </si>
  <si>
    <t>495x95x48 CASSIA BRUIN LOT</t>
  </si>
  <si>
    <t>495x95x48 CASSIA SHADOW LOT</t>
  </si>
  <si>
    <t>290x90x90 WANLIN ROOD LOT</t>
  </si>
  <si>
    <t>290x90x50 WANLIN ROOD LOT</t>
  </si>
  <si>
    <t>290x90x65 WANLIN ROOD LOT</t>
  </si>
  <si>
    <t>M65 WANLIN ROOD LOT</t>
  </si>
  <si>
    <t>M90 WANLIN ROOD LOT</t>
  </si>
  <si>
    <t>290x90x90 WANLIN MANGAAN LOT</t>
  </si>
  <si>
    <t>290x90x65 WANLIN MANGAAN OUT</t>
  </si>
  <si>
    <t>290x90x65 WANLIN MANGAAN LOT</t>
  </si>
  <si>
    <t>M65 WANLIN MANGAAN LOT</t>
  </si>
  <si>
    <t>M90 WANLIN MANGAAN LOT</t>
  </si>
  <si>
    <t>WFD KERSENBLOESEM LOT</t>
  </si>
  <si>
    <t>WFD O.C. WEATHERED RED OUT</t>
  </si>
  <si>
    <t>WFD LOXLEY LOT</t>
  </si>
  <si>
    <t>WFD OLD MALVERN WEATHERED LOT</t>
  </si>
  <si>
    <t>172818/621009KS C</t>
  </si>
  <si>
    <t>172818/621010KSZC</t>
  </si>
  <si>
    <t>Standaard</t>
  </si>
  <si>
    <t>LOT</t>
  </si>
  <si>
    <t>M50 ATINEA OUT</t>
  </si>
  <si>
    <t>WFD</t>
  </si>
  <si>
    <t>WFD FORUM PRATA LOT</t>
  </si>
  <si>
    <t>WFD ROOKZALM DONKER LOT</t>
  </si>
  <si>
    <t>WFD VB ENDERBY WHITE LOT</t>
  </si>
  <si>
    <t>WSS 495</t>
  </si>
  <si>
    <t>WFD FORUM CROMO GENUANC LOT</t>
  </si>
  <si>
    <t>M50 FORUM CROMO GENUANC LOT</t>
  </si>
  <si>
    <t>WFD FORUM PRATA GENUANC LOT</t>
  </si>
  <si>
    <t>M50 FORUM PRATA GENUANC LOT</t>
  </si>
  <si>
    <t>M50 FORUM BRUNA GENUANC LOT</t>
  </si>
  <si>
    <t>WFD FORUM BRANCO GENUANC LOT</t>
  </si>
  <si>
    <t>M50 FORUM BRANCO GENUANC LOT</t>
  </si>
  <si>
    <t>WSS 510</t>
  </si>
  <si>
    <t>WSS 510 BASIS KWARTS LOT</t>
  </si>
  <si>
    <t>WSS 510 SPECIAL ECRU LOT</t>
  </si>
  <si>
    <t>WSS 495 SPECIAL ROOD '12 LOT</t>
  </si>
  <si>
    <t>WSS 495 SPECIAL E1 LOT</t>
  </si>
  <si>
    <t>WSS 495 BASIS E2 WIT LOT</t>
  </si>
  <si>
    <t>WSS 495 BASIS E2 KRATER LOT</t>
  </si>
  <si>
    <t>WSS 495 BASIS E LOT</t>
  </si>
  <si>
    <t>WFD LATERO AVORIO LOT</t>
  </si>
  <si>
    <t>WFD LATERO SEPIA LOT</t>
  </si>
  <si>
    <t>WSS 510 SPECIAL OPAALWIT LOT</t>
  </si>
  <si>
    <t>WSS 510 SPECIAL GRIJSWIT LOT</t>
  </si>
  <si>
    <t>ECO WF AGORA WIT IVOOR LOT</t>
  </si>
  <si>
    <t>Ecobrick</t>
  </si>
  <si>
    <t>ECO WF</t>
  </si>
  <si>
    <t>NF KASTANJE LOT</t>
  </si>
  <si>
    <t>WF TENERE LOT</t>
  </si>
  <si>
    <t>WFD FORUM TINTO LOT</t>
  </si>
  <si>
    <t>WFD OLD WOODFORD LOT</t>
  </si>
  <si>
    <t>WFD TRENTINO LOT</t>
  </si>
  <si>
    <t>ECO WF BRANCO GENUANCEERD LOT</t>
  </si>
  <si>
    <t>ECO WF PRATA LOT</t>
  </si>
  <si>
    <t>ECO WF OMBRA OUT</t>
  </si>
  <si>
    <t>ECO WF CROMO GENUANCEERD LOT</t>
  </si>
  <si>
    <t>ECO WF CROMO LOT</t>
  </si>
  <si>
    <t>ECO WF PRATA GENUANCEERD LOT</t>
  </si>
  <si>
    <t>ECO WF AGORA GRAFIETZWART LOT</t>
  </si>
  <si>
    <t>WFD APOLLO LOT</t>
  </si>
  <si>
    <t>WF RUSTICA OUD MALLE OUT</t>
  </si>
  <si>
    <t>WFD RUSTICA OUD TEMSE OUT</t>
  </si>
  <si>
    <t>M50 RUSTICA BED ARLON OUT</t>
  </si>
  <si>
    <t>WF TITAANGRIJS LOT</t>
  </si>
  <si>
    <t>WFD TITAANGRIJS LOT</t>
  </si>
  <si>
    <t>M50 TITAANGRIJS LOT</t>
  </si>
  <si>
    <t>WF ZILVERGRIJS LOT</t>
  </si>
  <si>
    <t>WFD ZILVERGRIJS LOT</t>
  </si>
  <si>
    <t>M50 ZILVERGRIJS LOT</t>
  </si>
  <si>
    <t>WF VB ZILVERGRIJS OUT</t>
  </si>
  <si>
    <t>290x90x50 GREYLINE IRON LOT</t>
  </si>
  <si>
    <t>WSS 510 KWARTSGRIJS LOT</t>
  </si>
  <si>
    <t>WFD PASTORALE GESMOORD LOT</t>
  </si>
  <si>
    <t>M65 ZILVERGRIJS LOT</t>
  </si>
  <si>
    <t>WSS 495 SPECIAL ZWART OUT</t>
  </si>
  <si>
    <t>M50 ALUGRIJS LOT</t>
  </si>
  <si>
    <t>WFD AGAATGRIJS LOT</t>
  </si>
  <si>
    <t>M50 AGAATGRIJS ZONDER FROG OUT</t>
  </si>
  <si>
    <t>M50 AGAATGRIJS LOT</t>
  </si>
  <si>
    <t>M50 COLORLINE SATIJNROOD OUT</t>
  </si>
  <si>
    <t>M65 ROCHER ORANJE OUT</t>
  </si>
  <si>
    <t>M90 ROCHER ORANJE OUT</t>
  </si>
  <si>
    <t>RV WECHELSE SV OUT</t>
  </si>
  <si>
    <t>RV RODELANDSE LOT</t>
  </si>
  <si>
    <t>RV BERNARDIJNSE LOT</t>
  </si>
  <si>
    <t>RV MOLENLANDSE SV LOT</t>
  </si>
  <si>
    <t>M50 ROOD GESCHOFFELD LOT</t>
  </si>
  <si>
    <t>WF HEKTIEK WZ OUT</t>
  </si>
  <si>
    <t>WF VELDBRAND EXTERIEUR LOT</t>
  </si>
  <si>
    <t>WFD VELDBRAND EXTERIEUR GETROKKEN LOT</t>
  </si>
  <si>
    <t>WFD VELDBRAND EXTERIEUR LOT</t>
  </si>
  <si>
    <t>NF VELDBRAND EXTERIEUR LOT</t>
  </si>
  <si>
    <t>KLAMP VELDBRAND EXTERIEUR GETROKKEN LOT</t>
  </si>
  <si>
    <t>320x60x25 Vormstenen Semi-autom OUT</t>
  </si>
  <si>
    <t>DF</t>
  </si>
  <si>
    <t>495x95x48 CASSIA GESMOORD OUT</t>
  </si>
  <si>
    <t>WF BAROK LOT</t>
  </si>
  <si>
    <t>ECO WFD OUD ROMAANS LOT</t>
  </si>
  <si>
    <t>ECO WFD</t>
  </si>
  <si>
    <t>ECO WFD BAROK LOT</t>
  </si>
  <si>
    <t>ECO WFD KASHTAN LOT</t>
  </si>
  <si>
    <t>M50 BIANCO LOT</t>
  </si>
  <si>
    <t>M65 PAEPESTEEN LOT</t>
  </si>
  <si>
    <t>M50 RUSTICA OUD BOKRIJK WV OUT</t>
  </si>
  <si>
    <t>WFD RUSTICA OUD BRUSSEL WV OUT</t>
  </si>
  <si>
    <t>M50 RUSTICA OUD KORTEMARK OUT</t>
  </si>
  <si>
    <t>WFD RUSTICA OUD WEZENT WV OUT</t>
  </si>
  <si>
    <t>WFD KLAMPSTEEN GRIJS GETROMMELD OUT</t>
  </si>
  <si>
    <t>WFD RUSTICA OUDE PAEPE WV OUT</t>
  </si>
  <si>
    <t>WFD RUSTICA OUD GENK OUT</t>
  </si>
  <si>
    <t>WF VB ETNA LOT</t>
  </si>
  <si>
    <t>WFD VB ETNA LOT</t>
  </si>
  <si>
    <t>WFD PLEINE DE PAYS OUT</t>
  </si>
  <si>
    <t>WFD KLINKAERT GEMENGD LOT</t>
  </si>
  <si>
    <t>WF RETRO BED MONS LOT</t>
  </si>
  <si>
    <t>WFD RETRO BED NAMUR LOT</t>
  </si>
  <si>
    <t>WFD DOMUS CASA LENA LOT</t>
  </si>
  <si>
    <t>M65 BO GEEL 3 Gaten LOT</t>
  </si>
  <si>
    <t>M90 BO ROOD 3 Gaten LOT</t>
  </si>
  <si>
    <t>290x90x90 SAFARI GEEL BEZAND OUT</t>
  </si>
  <si>
    <t>M50 BASIS GEEL VOL OUT</t>
  </si>
  <si>
    <t>WFD BASIS ROSE VOL LOT</t>
  </si>
  <si>
    <t>290x90x50 MARONO ROOD EXTRA LOT</t>
  </si>
  <si>
    <t>290x90x50 MARONO BRUIN EXTRA LOT</t>
  </si>
  <si>
    <t>290x90x50 MARONO ROOD LOT</t>
  </si>
  <si>
    <t>290x90x50 LINNAEUS BETULA LOT</t>
  </si>
  <si>
    <t>290x90x50 MARONO BRUIN EXTRA E1 LOT</t>
  </si>
  <si>
    <t>M90 WANLIN MANGAAN OUT</t>
  </si>
  <si>
    <t>DF BASIS GALACTIC LOT</t>
  </si>
  <si>
    <t>WF BASIS HEKTIEK LOT</t>
  </si>
  <si>
    <t>WFD BASIS HEKTIEK LOT</t>
  </si>
  <si>
    <t>290x90x50 MARONO SHADOW EXTRA LOT</t>
  </si>
  <si>
    <t>ECO 290x50 MARONO SHADOW EXTRA LOT</t>
  </si>
  <si>
    <t>ECO 290x50</t>
  </si>
  <si>
    <t>MOEF</t>
  </si>
  <si>
    <t>WFD OUD IEPER OUT</t>
  </si>
  <si>
    <t>WFD O.C. WEATHERED RED LOT</t>
  </si>
  <si>
    <t>WFD O.C. ANTIQUE LOT</t>
  </si>
  <si>
    <t>WFD O.C. RUSTIQUE LOT</t>
  </si>
  <si>
    <t>MOEF ILUZO ZWART LOT</t>
  </si>
  <si>
    <t>MOEF ILUZO ROOD LOT</t>
  </si>
  <si>
    <t>MOEF ILUZO ROOD-BRUIN LOT</t>
  </si>
  <si>
    <t>MOEF ILUZO BRUIN LOT</t>
  </si>
  <si>
    <t>MOEF ILUZO BRUIN-ZWART LOT</t>
  </si>
  <si>
    <t>MOEF ILUZO BRUIN-GEEL LOT</t>
  </si>
  <si>
    <t>MOEF ILUZO GRIJS-ZWART LOT</t>
  </si>
  <si>
    <t>MOEF ILUZO PAARS LOT</t>
  </si>
  <si>
    <t>MOEF ILUZO EGAAL GRIJS LOT</t>
  </si>
  <si>
    <t>RF BASIS IMPERIUM LOT</t>
  </si>
  <si>
    <t>SEPTIMA</t>
  </si>
  <si>
    <t>529115KL</t>
  </si>
  <si>
    <t>628021KL</t>
  </si>
  <si>
    <t>5/3482</t>
  </si>
  <si>
    <t>537032KL</t>
  </si>
  <si>
    <t>537041KL</t>
  </si>
  <si>
    <t>537027KL</t>
  </si>
  <si>
    <t>337015M</t>
  </si>
  <si>
    <t>537011KL</t>
  </si>
  <si>
    <t>537005</t>
  </si>
  <si>
    <t>537045</t>
  </si>
  <si>
    <t>537005KL</t>
  </si>
  <si>
    <t>537003</t>
  </si>
  <si>
    <t>537046</t>
  </si>
  <si>
    <t>437011KL</t>
  </si>
  <si>
    <t>12452118/537032KL</t>
  </si>
  <si>
    <t>12452468/537041KL</t>
  </si>
  <si>
    <t>12453328/537027KL</t>
  </si>
  <si>
    <t>12453518/337015M</t>
  </si>
  <si>
    <t>12453928/537011KL</t>
  </si>
  <si>
    <t>12454100/537005</t>
  </si>
  <si>
    <t>12454100/537045</t>
  </si>
  <si>
    <t>12454108/537005KL</t>
  </si>
  <si>
    <t>12454200/537003</t>
  </si>
  <si>
    <t>12454200/537046</t>
  </si>
  <si>
    <t>12454218/437011KL</t>
  </si>
  <si>
    <t>VRIJ</t>
  </si>
  <si>
    <t>12700016/514012D A1</t>
  </si>
  <si>
    <t>12702116/414362DA1B</t>
  </si>
  <si>
    <t>12101338/529115KL</t>
  </si>
  <si>
    <t>12102208/628021KL</t>
  </si>
  <si>
    <t>1413860/5/3482</t>
  </si>
  <si>
    <t>M65 COLORLINE SATIJNROOD OUT</t>
  </si>
  <si>
    <t>M65 ROCHER ROOD OUT</t>
  </si>
  <si>
    <t>WFD KLAMPSTEEN GRIJS OUT</t>
  </si>
  <si>
    <t>WF ROOD OUT</t>
  </si>
  <si>
    <t>WFD GOBI OUT</t>
  </si>
  <si>
    <t>WF NERO ZWART MANGAAN OUT</t>
  </si>
  <si>
    <t>M90 WANLIN ROESTBRUIN OUT</t>
  </si>
  <si>
    <t>K59</t>
  </si>
  <si>
    <t>K34</t>
  </si>
  <si>
    <t>K43</t>
  </si>
  <si>
    <t>301075</t>
  </si>
  <si>
    <t>505072ROZE</t>
  </si>
  <si>
    <t>1415870/6/3632</t>
  </si>
  <si>
    <t>12452800/K59</t>
  </si>
  <si>
    <t>12453710/K34</t>
  </si>
  <si>
    <t>12453710/K43</t>
  </si>
  <si>
    <t>12768380/301075</t>
  </si>
  <si>
    <t>WF KASTANJE OUT</t>
  </si>
  <si>
    <t>M90 RUSTIEK GENUANCEERD OUT</t>
  </si>
  <si>
    <t>WFD LAVAGRIJS OUT</t>
  </si>
  <si>
    <t>WFD RETRO LAUTREC St-Ouen OUT</t>
  </si>
  <si>
    <t>WFD RETRO LAUTREC ++ St-Ouen OUT</t>
  </si>
  <si>
    <t>WFD RETRO TIFFANY St-Ouen OUT</t>
  </si>
  <si>
    <t>WFD RUSTICA OUD DAMME LOT</t>
  </si>
  <si>
    <t>M50 OUD GENTS OUT</t>
  </si>
  <si>
    <t>WF VALERIAAN OUT</t>
  </si>
  <si>
    <t>537002KL</t>
  </si>
  <si>
    <t>437004</t>
  </si>
  <si>
    <t>614014D A1</t>
  </si>
  <si>
    <t>614316TD20</t>
  </si>
  <si>
    <t>641900F4BI</t>
  </si>
  <si>
    <t>405070</t>
  </si>
  <si>
    <t>605205OXRE</t>
  </si>
  <si>
    <t>605206OVER</t>
  </si>
  <si>
    <t>605207 RED</t>
  </si>
  <si>
    <t>WSS 495 SPECIAL ROOD BEZAND OUT</t>
  </si>
  <si>
    <t>ECO WF BASIS T LOT</t>
  </si>
  <si>
    <t>NF AMBRA LOT</t>
  </si>
  <si>
    <t>M50 OUD ROMAANS OUT</t>
  </si>
  <si>
    <t>495x95x48 CASSIA ROOD BASIS GRAFIET LOT</t>
  </si>
  <si>
    <t>M50 RETRO DEN KEMPENAAR OUT</t>
  </si>
  <si>
    <t>M50 RETRO PASTORIE OUT</t>
  </si>
  <si>
    <t>12102208/528108KL</t>
  </si>
  <si>
    <t>12450218/537002KL</t>
  </si>
  <si>
    <t>12453810/437004</t>
  </si>
  <si>
    <t>12700016/614014D A1</t>
  </si>
  <si>
    <t>12708616/614316TD20</t>
  </si>
  <si>
    <t>12714216/641900F4BI</t>
  </si>
  <si>
    <t>12802908/405070</t>
  </si>
  <si>
    <t>12808028/605205OXRE</t>
  </si>
  <si>
    <t>12808328/605206OVER</t>
  </si>
  <si>
    <t>12808328/605207 RED</t>
  </si>
  <si>
    <t>634008</t>
  </si>
  <si>
    <t>337040</t>
  </si>
  <si>
    <t>614316TD15</t>
  </si>
  <si>
    <t>605210OVER</t>
  </si>
  <si>
    <t>605211LRED</t>
  </si>
  <si>
    <t>605212BLEE</t>
  </si>
  <si>
    <t>605208 RED</t>
  </si>
  <si>
    <t>605209DONK</t>
  </si>
  <si>
    <t>12150108/634008</t>
  </si>
  <si>
    <t>12452760/337040</t>
  </si>
  <si>
    <t>12708616/614316TD15</t>
  </si>
  <si>
    <t>12805516/605210OVER</t>
  </si>
  <si>
    <t>12808316/605211LRED</t>
  </si>
  <si>
    <t>12808316/605212BLEE</t>
  </si>
  <si>
    <t>12808528/605208 RED</t>
  </si>
  <si>
    <t>12808528/605209DONK</t>
  </si>
  <si>
    <t>WFD MONDIALE OUT</t>
  </si>
  <si>
    <t>290x90x50 LINNAEUS GEEL WIT GEW. LOT</t>
  </si>
  <si>
    <t>437091</t>
  </si>
  <si>
    <t>437034KL&lt;</t>
  </si>
  <si>
    <t>637004KL</t>
  </si>
  <si>
    <t>639010WKAS</t>
  </si>
  <si>
    <t>12453338/437034KL&lt;</t>
  </si>
  <si>
    <t>605213BLEE</t>
  </si>
  <si>
    <t>605218BLEE</t>
  </si>
  <si>
    <t>605215ROZE</t>
  </si>
  <si>
    <t>WFD TENERE LOT</t>
  </si>
  <si>
    <t>M90 COLORLINE ROOD GLAD OUT</t>
  </si>
  <si>
    <t>WF PAARSBLAUW GETROKKEN OUT</t>
  </si>
  <si>
    <t>VF PAARSBLAUW GETROKKEN OUT</t>
  </si>
  <si>
    <t>WFD PAARSBLAUW GETROKKEN OUT</t>
  </si>
  <si>
    <t>NF PAARSBLAUW GETROKKEN OUT</t>
  </si>
  <si>
    <t>WFD VELDBRAND ANTIEK GETROKKEN OUT</t>
  </si>
  <si>
    <t>WF VELDBRAND EXTERIEUR GETROKKEN OUT</t>
  </si>
  <si>
    <t>WFD VELDBRAND EXTERIEUR GETROKKEN OUT</t>
  </si>
  <si>
    <t>NF VELDBRAND EXTERIEUR GETROKKEN OUT</t>
  </si>
  <si>
    <t>WF PAEPESTEEN OUT</t>
  </si>
  <si>
    <t>WFD Basisstenen Rustiek LOT</t>
  </si>
  <si>
    <t>M50 KLAMPSTEEN GRIJS GETROMMELD LOT</t>
  </si>
  <si>
    <t>290x90x50 LINN SALIX ZONDER ENGOBE LOT</t>
  </si>
  <si>
    <t>290x90x50 LINNAEUS ZWART GRAFIET LOT</t>
  </si>
  <si>
    <t>M90 WANLIN LEDER OUT</t>
  </si>
  <si>
    <t>290x90x50 WANLIN MANGAAN OUT</t>
  </si>
  <si>
    <t>12453110/437091</t>
  </si>
  <si>
    <t>12454018/637004KL</t>
  </si>
  <si>
    <t>12460008/639010WKAS</t>
  </si>
  <si>
    <t>12800816/605213BLEE</t>
  </si>
  <si>
    <t>12802516/605218BLEE</t>
  </si>
  <si>
    <t>12802916/605215ROZE</t>
  </si>
  <si>
    <t>629030KL</t>
  </si>
  <si>
    <t>628030KL</t>
  </si>
  <si>
    <t>528091SCH</t>
  </si>
  <si>
    <t>528055RED</t>
  </si>
  <si>
    <t>4/3585</t>
  </si>
  <si>
    <t>4/3715</t>
  </si>
  <si>
    <t>637005KL</t>
  </si>
  <si>
    <t>437035</t>
  </si>
  <si>
    <t>K60</t>
  </si>
  <si>
    <t>539006W</t>
  </si>
  <si>
    <t>539008N</t>
  </si>
  <si>
    <t>639011N</t>
  </si>
  <si>
    <t>515960 F17</t>
  </si>
  <si>
    <t>301052</t>
  </si>
  <si>
    <t>505018</t>
  </si>
  <si>
    <t>Basiscollectie handvorm</t>
  </si>
  <si>
    <t>Agora</t>
  </si>
  <si>
    <t>Forum</t>
  </si>
  <si>
    <t>Special</t>
  </si>
  <si>
    <t>Basisstenen wasserstrich</t>
  </si>
  <si>
    <t>WSS 510 PRATA GENUANC SCR LOT</t>
  </si>
  <si>
    <t>Retro</t>
  </si>
  <si>
    <t>Rustica</t>
  </si>
  <si>
    <t>Belle epoque</t>
  </si>
  <si>
    <t>Basiscollectie strengpers</t>
  </si>
  <si>
    <t>Basisstenen strengpers</t>
  </si>
  <si>
    <t>Ringoven</t>
  </si>
  <si>
    <t>Veldbrand</t>
  </si>
  <si>
    <t>Linaqua</t>
  </si>
  <si>
    <t>WFD DOLFINO LOT</t>
  </si>
  <si>
    <t>Linaeus</t>
  </si>
  <si>
    <t>M50 Basisstenen Rustiek LOT</t>
  </si>
  <si>
    <t>Basisstenen handvorm</t>
  </si>
  <si>
    <t>Domus</t>
  </si>
  <si>
    <t>WFD CANYON BRICK OUT</t>
  </si>
  <si>
    <t>Imperium</t>
  </si>
  <si>
    <t>Briques ordinaires</t>
  </si>
  <si>
    <t>M65 OUD KNOKKE OUT</t>
  </si>
  <si>
    <t>WFD RETRO KLOOSTERSTEEN OUT</t>
  </si>
  <si>
    <t>M50 RETRO ORANJEBRAND OUT</t>
  </si>
  <si>
    <t>152118/629030KL</t>
  </si>
  <si>
    <t>155118/628030KL</t>
  </si>
  <si>
    <t>160508/528091SCH</t>
  </si>
  <si>
    <t>12105018/528055RED</t>
  </si>
  <si>
    <t>1410100/4/3585</t>
  </si>
  <si>
    <t>1410668/4/3715</t>
  </si>
  <si>
    <t>1700001/000</t>
  </si>
  <si>
    <t>1701021/000</t>
  </si>
  <si>
    <t>1703001/000</t>
  </si>
  <si>
    <t>12452018/637005KL</t>
  </si>
  <si>
    <t>12453338/437035</t>
  </si>
  <si>
    <t>12454000/K60</t>
  </si>
  <si>
    <t>12460460/539006W</t>
  </si>
  <si>
    <t>12718068/515960 F17</t>
  </si>
  <si>
    <t>12768280/301052</t>
  </si>
  <si>
    <t>12801470/505018</t>
  </si>
  <si>
    <t>629047RED</t>
  </si>
  <si>
    <t>637019KL</t>
  </si>
  <si>
    <t>637015KL</t>
  </si>
  <si>
    <t>115250F17B</t>
  </si>
  <si>
    <t>641901F17B</t>
  </si>
  <si>
    <t>12714216/115250F17B</t>
  </si>
  <si>
    <t>601511KLEU</t>
  </si>
  <si>
    <t>305074</t>
  </si>
  <si>
    <t>NF Vormstenen OUT</t>
  </si>
  <si>
    <t>Vormsteen</t>
  </si>
  <si>
    <t>Profielen</t>
  </si>
  <si>
    <t>M50 Vormstenen OUT</t>
  </si>
  <si>
    <t>WF Vormstenen Gesmoord OUT</t>
  </si>
  <si>
    <t>M50 Vormstenen Geel OUT</t>
  </si>
  <si>
    <t>320x60x25</t>
  </si>
  <si>
    <t>KLAMP PAARSBLAUW GETROKKEN LOT</t>
  </si>
  <si>
    <t>WF ROODPAARS BONT LOT</t>
  </si>
  <si>
    <t>495x95x48 CASSIA ZWART LOT</t>
  </si>
  <si>
    <t>M65 MADEIRA STRUCT. ONBEZAND OUT</t>
  </si>
  <si>
    <t>290x90x50 LINNAEUS FAGUS OUT</t>
  </si>
  <si>
    <t>WFD ABOTE OUT</t>
  </si>
  <si>
    <t>152118/629047RED</t>
  </si>
  <si>
    <t>160360/428071</t>
  </si>
  <si>
    <t>1703021/000</t>
  </si>
  <si>
    <t>12452118/637019KL</t>
  </si>
  <si>
    <t>12454268/637015KL</t>
  </si>
  <si>
    <t>12714216/641901F17B</t>
  </si>
  <si>
    <t>12765317/601511KLEU</t>
  </si>
  <si>
    <t>12801270/305074</t>
  </si>
  <si>
    <t>629055KL</t>
  </si>
  <si>
    <t>637028KL</t>
  </si>
  <si>
    <t>401006 N</t>
  </si>
  <si>
    <t>605219REOX</t>
  </si>
  <si>
    <t>405073</t>
  </si>
  <si>
    <t>605220ROGR</t>
  </si>
  <si>
    <t>166118/629055KL</t>
  </si>
  <si>
    <t>12454018/637028KL</t>
  </si>
  <si>
    <t>12765515/401006 N</t>
  </si>
  <si>
    <t>12802516/605219REOX</t>
  </si>
  <si>
    <t>12805012/405073</t>
  </si>
  <si>
    <t>12808316/605220ROGR</t>
  </si>
  <si>
    <t>M65 PAMPAS OUT</t>
  </si>
  <si>
    <t>ECO WF VELDBLOEM LOT</t>
  </si>
  <si>
    <t>637034KL</t>
  </si>
  <si>
    <t>537071</t>
  </si>
  <si>
    <t>639027N</t>
  </si>
  <si>
    <t>Tradica</t>
  </si>
  <si>
    <t>Entrado</t>
  </si>
  <si>
    <t>WF FORUM BRANCO GENUANC LOT</t>
  </si>
  <si>
    <t>ECO WF BASIS A LOT</t>
  </si>
  <si>
    <t>WF AGAATGRIJS LOT</t>
  </si>
  <si>
    <t>Caracterra</t>
  </si>
  <si>
    <t>ECO WFD VELDBLOEM LOT</t>
  </si>
  <si>
    <t>ECO WF PAEPESTEEN LOT</t>
  </si>
  <si>
    <t>ECO WFD PAEPESTEEN LOT</t>
  </si>
  <si>
    <t>ECO WFD NERO ZWART MANGAAN LOT</t>
  </si>
  <si>
    <t>ECO WF PLAZA LOT</t>
  </si>
  <si>
    <t>290x90x50 LINNAEUS ZWART LOT</t>
  </si>
  <si>
    <t>12453138/637034KL</t>
  </si>
  <si>
    <t>12454170/537071</t>
  </si>
  <si>
    <t>628027PRWS</t>
  </si>
  <si>
    <t>628040PIT</t>
  </si>
  <si>
    <t>M90 ROOD BEZAND OUT</t>
  </si>
  <si>
    <t>605223RO-G</t>
  </si>
  <si>
    <t>605224OVER</t>
  </si>
  <si>
    <t>605222BRRO</t>
  </si>
  <si>
    <t>151807/628027PRWS</t>
  </si>
  <si>
    <t>12152268/628040PIT</t>
  </si>
  <si>
    <t>1700021/000</t>
  </si>
  <si>
    <t>12768418/301071WAAS</t>
  </si>
  <si>
    <t>12800816/605223RO-G</t>
  </si>
  <si>
    <t>12801216/605224OVER</t>
  </si>
  <si>
    <t>12805516/605222BRRO</t>
  </si>
  <si>
    <t>Mat Group B</t>
  </si>
  <si>
    <t>PH BIS</t>
  </si>
  <si>
    <t>Proef / PR-art</t>
  </si>
  <si>
    <t>Handvorm</t>
  </si>
  <si>
    <t>Basiscollectie vormstenen</t>
  </si>
  <si>
    <t>M65 BLUE VELVET OUT</t>
  </si>
  <si>
    <t>WF ATINEA OUT</t>
  </si>
  <si>
    <t>WFD FORUM BRUNA GENUANC OUT</t>
  </si>
  <si>
    <t>Belle époque</t>
  </si>
  <si>
    <t>WF ZILVERGRIJS VOL SCR LOT</t>
  </si>
  <si>
    <t>Smoren</t>
  </si>
  <si>
    <t>Strengpers</t>
  </si>
  <si>
    <t>M65 BOOMSE RECUP LOT</t>
  </si>
  <si>
    <t>Caractera</t>
  </si>
  <si>
    <t>VF VELDBRAND EXTERIEUR SCR LOT</t>
  </si>
  <si>
    <t>WFD VILNIUS LOT</t>
  </si>
  <si>
    <t>WFD KALMAR LOT</t>
  </si>
  <si>
    <t>M65 NERO ZWART MANGAAN OUT</t>
  </si>
  <si>
    <t>M50 ROSSI OUT</t>
  </si>
  <si>
    <t>WFD OHLSTEDT LOT</t>
  </si>
  <si>
    <t>WFD RUSTICA NERO ZWART MANGAAN SCR LOT</t>
  </si>
  <si>
    <t>B.O.</t>
  </si>
  <si>
    <t>M50 PK4 SCR OUT</t>
  </si>
  <si>
    <t>Klinkers</t>
  </si>
  <si>
    <t>628030SCH</t>
  </si>
  <si>
    <t>228016-1EK</t>
  </si>
  <si>
    <t>337060</t>
  </si>
  <si>
    <t>414378DA1B</t>
  </si>
  <si>
    <t>12705316/414378DA1B</t>
  </si>
  <si>
    <t>605225ROZE</t>
  </si>
  <si>
    <t>605226ROZE</t>
  </si>
  <si>
    <t>605228LRED</t>
  </si>
  <si>
    <t>155118/628030SCH</t>
  </si>
  <si>
    <t>167070/228016-1EK</t>
  </si>
  <si>
    <t>12453970/337060</t>
  </si>
  <si>
    <t>12801216/605225ROZE</t>
  </si>
  <si>
    <t>12801268/605226ROZE</t>
  </si>
  <si>
    <t>12808316/605228LRED</t>
  </si>
  <si>
    <t>537076</t>
  </si>
  <si>
    <t>537077</t>
  </si>
  <si>
    <t>537079</t>
  </si>
  <si>
    <t>641902F4BI</t>
  </si>
  <si>
    <t>12151468/428071</t>
  </si>
  <si>
    <t>12451818/537076</t>
  </si>
  <si>
    <t>12451818/537077</t>
  </si>
  <si>
    <t>12451818/537079</t>
  </si>
  <si>
    <t>12714216/641902F4BI</t>
  </si>
  <si>
    <t>M65 TENERE OUT</t>
  </si>
  <si>
    <t>M65 AGORA WIJNROOD OUT</t>
  </si>
  <si>
    <t>RF60</t>
  </si>
  <si>
    <t>M50 FORUM PAMPAS LOT</t>
  </si>
  <si>
    <t>M65 FORUM PAMPAS LOT</t>
  </si>
  <si>
    <t>WF AGORA WIJNROOD LOT</t>
  </si>
  <si>
    <t>WF FORUM COBRA OUT</t>
  </si>
  <si>
    <t>WFD FORUM COBRA OUT</t>
  </si>
  <si>
    <t>WFD AGORA WIJNROOD LOT</t>
  </si>
  <si>
    <t>WF FORUM BRUNA OUT</t>
  </si>
  <si>
    <t>WF FORUM PAMPAS LOT</t>
  </si>
  <si>
    <t>WFD FORUM PAMPAS LOT</t>
  </si>
  <si>
    <t>NF RUSTICA RAVELLO LOT</t>
  </si>
  <si>
    <t>M65 PASTORALE GESMOORD OUT</t>
  </si>
  <si>
    <t>RV KEMPISCH ROOD GLAD LOT</t>
  </si>
  <si>
    <t>M50 KEMPISCH ROOD GLAD LOT</t>
  </si>
  <si>
    <t>M65 KEMPISCH ROOD GLAD LOT</t>
  </si>
  <si>
    <t>M50 KEMPISCH ROOD BEZAND LOT</t>
  </si>
  <si>
    <t>M65 KEMPISCH ROOD BEZAND LOT</t>
  </si>
  <si>
    <t>M50 KEMPISCH ROOD GESCHORST LOT</t>
  </si>
  <si>
    <t>M65 KEMPISCH ROOD GESCHORST LOT</t>
  </si>
  <si>
    <t>M50 KEMPISCH ROOD GESCHORST BEZAND LOT</t>
  </si>
  <si>
    <t>M65 KEMPISCH ROOD GESCHORST BEZAND LOT</t>
  </si>
  <si>
    <t>M65 KEMPISCH RUSTIEK GENUANCEERD LOT</t>
  </si>
  <si>
    <t>JUFFERS PAARSBLAUW OUT</t>
  </si>
  <si>
    <t>JUFFERS</t>
  </si>
  <si>
    <t>JUFFERS PAARSBLAUW GETROKKEN OUT</t>
  </si>
  <si>
    <t>JUFFERS MAASEIKER BONT OUT</t>
  </si>
  <si>
    <t>WFD PROFIEL RINGOVEN OUT</t>
  </si>
  <si>
    <t>WF VELDBRAND ANTIEK GETROKKEN OUT</t>
  </si>
  <si>
    <t>SF43 VELDBRAND ANTIEK LOT</t>
  </si>
  <si>
    <t>SF43</t>
  </si>
  <si>
    <t>SF43 VELDBRAND EXTERIEUR GETROKKEN OUT</t>
  </si>
  <si>
    <t>SF43 VELDBRAND EXTERIEUR LOT</t>
  </si>
  <si>
    <t>WFD PROFIEL VELDBRAND OUT</t>
  </si>
  <si>
    <t>SF50 ROODPAARS BONT OUT</t>
  </si>
  <si>
    <t>SF50</t>
  </si>
  <si>
    <t>RF55 PAARSBLAUW GETROKKEN OUT</t>
  </si>
  <si>
    <t>RF55</t>
  </si>
  <si>
    <t>RF60 PAARSBLAUW GETROKKEN OUT</t>
  </si>
  <si>
    <t>RF55 ORANJE-ROOD LOT</t>
  </si>
  <si>
    <t>RF60 ORANJE-ROOD LOT</t>
  </si>
  <si>
    <t>SF43 LINAQUA GIALLO LOT</t>
  </si>
  <si>
    <t>SF43 LINAQUA VINO LOT</t>
  </si>
  <si>
    <t>SF43 LINAQUA VIOLA LOT</t>
  </si>
  <si>
    <t>SF43 PAARSBLAUW AQUA OUT</t>
  </si>
  <si>
    <t>SF43 MAASEIKER BONT AQUA OUT</t>
  </si>
  <si>
    <t>RF60 VELDBRAND ANTIEK LOT</t>
  </si>
  <si>
    <t>WFD VELDBRAND BRONS GETROKKEN LOT</t>
  </si>
  <si>
    <t>SF43 MAASBRAND AQUA OUT</t>
  </si>
  <si>
    <t>NF VELDBRAND GESMOORD OUT</t>
  </si>
  <si>
    <t>KLAMP VELDBRAND GESMOORD OUT</t>
  </si>
  <si>
    <t>RF55 PAARSBLAUW GESMOORD OUT</t>
  </si>
  <si>
    <t>SF43 VELDBRAND GESMOORD OUT</t>
  </si>
  <si>
    <t>WFD HEKTIEK SPECIAL GESMOORD OUT</t>
  </si>
  <si>
    <t>SF43 LINAQUA FUMO LOT</t>
  </si>
  <si>
    <t>SF43 AQUA GESMOORD OUT</t>
  </si>
  <si>
    <t>ECO WF FORUM PAMPAS LOT</t>
  </si>
  <si>
    <t>ECO WFD FORUM PAMPAS LOT</t>
  </si>
  <si>
    <t>WF FORUM PAMPAS OUT</t>
  </si>
  <si>
    <t>M50 FORUM PAMPAS OUT</t>
  </si>
  <si>
    <t>M65 FORUM PAMPAS OUT</t>
  </si>
  <si>
    <t>M50 RUSTICA OUD BOKRIJK OUT</t>
  </si>
  <si>
    <t>WFD KASHTAN GERUMPELT OUT</t>
  </si>
  <si>
    <t>290x90x50 LINNAEUS GESMOORD OUT</t>
  </si>
  <si>
    <t>ECO 290x50 LINNAEUS GESMOORD OUT</t>
  </si>
  <si>
    <t>WF KLINKAERT GEMENGD OUT</t>
  </si>
  <si>
    <t>WFD ROSE WYCHEN OUT</t>
  </si>
  <si>
    <t>M65 IEPERS ROOD GLAD LOT</t>
  </si>
  <si>
    <t>290x90x90 IEPERS ROOD BEZAND LOT</t>
  </si>
  <si>
    <t>290x140x90 IEPERS ROOD BEZAND LOT</t>
  </si>
  <si>
    <t>M65 IEPERS ROOD BEZAND LOT</t>
  </si>
  <si>
    <t>290x190x90 IEPERS ROOD BEZAND LOT</t>
  </si>
  <si>
    <t>M90 IEPERS ROOD BEZAND LOT</t>
  </si>
  <si>
    <t>290x90x90 DIAMANT LICHTGRIJS BEZAND LOT</t>
  </si>
  <si>
    <t>RV BASIS ROOD RECUP OUT</t>
  </si>
  <si>
    <t>290x90x50 MARONO ROOD SCR ST-LUCIA OUT</t>
  </si>
  <si>
    <t>ECO 290x50 LINNAEUS BETULA OUT</t>
  </si>
  <si>
    <t>495x95x48 CASSIA SOBEMAT SCR OUT</t>
  </si>
  <si>
    <t>WFD BENG OUT</t>
  </si>
  <si>
    <t>WFD PT COURSING BRICK OUT</t>
  </si>
  <si>
    <t>M65 WANLIN ROEST LOT</t>
  </si>
  <si>
    <t>M90 WANLIN ROEST OUT</t>
  </si>
  <si>
    <t>290x90x50 ELIGNIA ARCTICA LOT</t>
  </si>
  <si>
    <t>WFD PAGUS DONKERROOD LOT</t>
  </si>
  <si>
    <t>M50 PAGUS DONKERROOD LOT</t>
  </si>
  <si>
    <t>638033KL</t>
  </si>
  <si>
    <t>638031KL</t>
  </si>
  <si>
    <t>538027</t>
  </si>
  <si>
    <t>628116SCH</t>
  </si>
  <si>
    <t>528115</t>
  </si>
  <si>
    <t>2/30/006</t>
  </si>
  <si>
    <t>529091</t>
  </si>
  <si>
    <t>629044</t>
  </si>
  <si>
    <t>628128PR</t>
  </si>
  <si>
    <t>529062</t>
  </si>
  <si>
    <t>529006</t>
  </si>
  <si>
    <t>621041KL</t>
  </si>
  <si>
    <t>SW 628029</t>
  </si>
  <si>
    <t>328088</t>
  </si>
  <si>
    <t>240X115X40</t>
  </si>
  <si>
    <t>DUN</t>
  </si>
  <si>
    <t>614102D C1</t>
  </si>
  <si>
    <t>615070 F9</t>
  </si>
  <si>
    <t>541750 F17</t>
  </si>
  <si>
    <t>501107 N</t>
  </si>
  <si>
    <t>501089</t>
  </si>
  <si>
    <t>601110RAND</t>
  </si>
  <si>
    <t>601055</t>
  </si>
  <si>
    <t>601071</t>
  </si>
  <si>
    <t>605233OXRE</t>
  </si>
  <si>
    <t>505257GRIJ</t>
  </si>
  <si>
    <t>605234NRED</t>
  </si>
  <si>
    <t>605232BRPA</t>
  </si>
  <si>
    <t>152018/628116SCH</t>
  </si>
  <si>
    <t>153370/528115</t>
  </si>
  <si>
    <t>166900/2/30/006</t>
  </si>
  <si>
    <t>166900/529091</t>
  </si>
  <si>
    <t>166900/629044</t>
  </si>
  <si>
    <t>167668/628128PR</t>
  </si>
  <si>
    <t>167700/529062</t>
  </si>
  <si>
    <t>168910/529006</t>
  </si>
  <si>
    <t>175728/621041KL</t>
  </si>
  <si>
    <t>1152608/SW 628029</t>
  </si>
  <si>
    <t>12151070/328088</t>
  </si>
  <si>
    <t>1700060/000</t>
  </si>
  <si>
    <t>1700160/000</t>
  </si>
  <si>
    <t>1703038/240X115X40</t>
  </si>
  <si>
    <t>1703430/000</t>
  </si>
  <si>
    <t>1703470/000</t>
  </si>
  <si>
    <t>1703490/000</t>
  </si>
  <si>
    <t>1705624/000</t>
  </si>
  <si>
    <t>1705750/000</t>
  </si>
  <si>
    <t>1705880/000</t>
  </si>
  <si>
    <t>12353198/DUN</t>
  </si>
  <si>
    <t>12460910/539008N</t>
  </si>
  <si>
    <t>12461610/639011N</t>
  </si>
  <si>
    <t>12472208/638033KL</t>
  </si>
  <si>
    <t>12472268/638031KL</t>
  </si>
  <si>
    <t>12475315/538027</t>
  </si>
  <si>
    <t>12704216/614102D C1</t>
  </si>
  <si>
    <t>12714216/615070 F9</t>
  </si>
  <si>
    <t>12716310/541750 F17</t>
  </si>
  <si>
    <t>12765214/501107 N</t>
  </si>
  <si>
    <t>12765820/501089</t>
  </si>
  <si>
    <t>12768718/601055</t>
  </si>
  <si>
    <t>12768718/601071</t>
  </si>
  <si>
    <t>12802516/605233OXRE</t>
  </si>
  <si>
    <t>12804016/505257GRIJ</t>
  </si>
  <si>
    <t>12807928/605234NRED</t>
  </si>
  <si>
    <t>12808428/605232BRPA</t>
  </si>
  <si>
    <t>729001KL</t>
  </si>
  <si>
    <t>4/3483 REV</t>
  </si>
  <si>
    <t>4/3436 REV</t>
  </si>
  <si>
    <t>4/3571 REV</t>
  </si>
  <si>
    <t>1413870/4/3483 REV</t>
  </si>
  <si>
    <t>1413878/4/3436 REV</t>
  </si>
  <si>
    <t>1414680/4/3571 REV</t>
  </si>
  <si>
    <t>323019</t>
  </si>
  <si>
    <t>M90 ROOD OUT</t>
  </si>
  <si>
    <t>123042</t>
  </si>
  <si>
    <t>290x90x50 ROOD OUT</t>
  </si>
  <si>
    <t>023008</t>
  </si>
  <si>
    <t>288x88x63 ROOD OUT</t>
  </si>
  <si>
    <t>323017</t>
  </si>
  <si>
    <t>223056</t>
  </si>
  <si>
    <t>290x90x90 MANGAAN OUT</t>
  </si>
  <si>
    <t>323025</t>
  </si>
  <si>
    <t>323039</t>
  </si>
  <si>
    <t>023009</t>
  </si>
  <si>
    <t>288x88x63 MANGAAN OUT</t>
  </si>
  <si>
    <t>M65 LEDER OUT</t>
  </si>
  <si>
    <t>223097</t>
  </si>
  <si>
    <t>M90 LEDER OUT</t>
  </si>
  <si>
    <t>M65 VIEILLE BOIS DE ROSE OUT</t>
  </si>
  <si>
    <t>290x90x90 ROOD OUT</t>
  </si>
  <si>
    <t>288x88x63</t>
  </si>
  <si>
    <t>605235 RED</t>
  </si>
  <si>
    <t>152118/729001KL</t>
  </si>
  <si>
    <t>12621080/323019</t>
  </si>
  <si>
    <t>12621220/123042</t>
  </si>
  <si>
    <t>12621290/023008</t>
  </si>
  <si>
    <t>12621290/323017</t>
  </si>
  <si>
    <t>12638230/223056</t>
  </si>
  <si>
    <t>12638230/323025</t>
  </si>
  <si>
    <t>12638230/323039</t>
  </si>
  <si>
    <t>12638250/023009</t>
  </si>
  <si>
    <t>12653080/223097</t>
  </si>
  <si>
    <t>12805216/605235 RED</t>
  </si>
  <si>
    <t>721008KS C</t>
  </si>
  <si>
    <t>605236</t>
  </si>
  <si>
    <t>M65 OPUS OUT</t>
  </si>
  <si>
    <t>M65 PASTORALE OUT</t>
  </si>
  <si>
    <t>WFD ATINEA OUT</t>
  </si>
  <si>
    <t>Patrimonia</t>
  </si>
  <si>
    <t>NF BRUGGE LOT</t>
  </si>
  <si>
    <t>NF BAROK LOT</t>
  </si>
  <si>
    <t>M50 PAEPESTEEN OUT</t>
  </si>
  <si>
    <t>495x95x48 CASSIA ZWART GRAFIET LOT</t>
  </si>
  <si>
    <t>M50 ROOD OUT</t>
  </si>
  <si>
    <t>WFD RUSTICA OUD BEAUVOORDE LOT</t>
  </si>
  <si>
    <t>WFD BASIS GEEL VOL OUT</t>
  </si>
  <si>
    <t>M65 WANLIN LEDER OUT</t>
  </si>
  <si>
    <t>M65 VALERIAAN OUT</t>
  </si>
  <si>
    <t>WFD PAGUS PAARS OUT</t>
  </si>
  <si>
    <t>WFD RUSTICA OUD VEURNE OUT</t>
  </si>
  <si>
    <t>WFD RUSTICA OUD VELDSTEEN OUT</t>
  </si>
  <si>
    <t>WFD RUSTICA OUD BEAUVOORDE OUT</t>
  </si>
  <si>
    <t>WFD RUSTICA OUD TORHOUT OUT</t>
  </si>
  <si>
    <t>WFD RUSTICA OUD DAMME OUT</t>
  </si>
  <si>
    <t>WFD RUSTICA ST IVES OUT</t>
  </si>
  <si>
    <t>WF DOMUS DUIFWIT OUT</t>
  </si>
  <si>
    <t>M50 DOMUS DUIFWIT OUT</t>
  </si>
  <si>
    <t>172818/721008KS C</t>
  </si>
  <si>
    <t>1703031/000</t>
  </si>
  <si>
    <t>12801216/505072ROZE</t>
  </si>
  <si>
    <t>12808528/605236</t>
  </si>
  <si>
    <t>1</t>
  </si>
  <si>
    <t>528015</t>
  </si>
  <si>
    <t>628016</t>
  </si>
  <si>
    <t>628093PRKL</t>
  </si>
  <si>
    <t>634010KL2X</t>
  </si>
  <si>
    <t>737003KL</t>
  </si>
  <si>
    <t>737009KL</t>
  </si>
  <si>
    <t>437035BW</t>
  </si>
  <si>
    <t>737004KL</t>
  </si>
  <si>
    <t>737016KL</t>
  </si>
  <si>
    <t>637043</t>
  </si>
  <si>
    <t>K012</t>
  </si>
  <si>
    <t>537071BW</t>
  </si>
  <si>
    <t>737006KL</t>
  </si>
  <si>
    <t>641333LITU</t>
  </si>
  <si>
    <t>601094</t>
  </si>
  <si>
    <t>501085</t>
  </si>
  <si>
    <t>501508</t>
  </si>
  <si>
    <t>305057</t>
  </si>
  <si>
    <t>505037</t>
  </si>
  <si>
    <t>151470/1</t>
  </si>
  <si>
    <t>151470/528015</t>
  </si>
  <si>
    <t>151570/628016</t>
  </si>
  <si>
    <t>169168/628093PRKL</t>
  </si>
  <si>
    <t>12100538/634010KL2X</t>
  </si>
  <si>
    <t>12452118/737003KL</t>
  </si>
  <si>
    <t>12453328/737009KL</t>
  </si>
  <si>
    <t>12453338/437035BW</t>
  </si>
  <si>
    <t>12453338/737004KL</t>
  </si>
  <si>
    <t>12453968/737016KL</t>
  </si>
  <si>
    <t>12454060/637043</t>
  </si>
  <si>
    <t>12454060/K012</t>
  </si>
  <si>
    <t>12454170/537071BW</t>
  </si>
  <si>
    <t>12454228/737006KL</t>
  </si>
  <si>
    <t>12715718/641333LITU</t>
  </si>
  <si>
    <t>12760688/601094</t>
  </si>
  <si>
    <t>12768270/501085</t>
  </si>
  <si>
    <t>12768270/501508</t>
  </si>
  <si>
    <t>12802970/305057</t>
  </si>
  <si>
    <t>12808412/505037</t>
  </si>
  <si>
    <t>729010RED</t>
  </si>
  <si>
    <t>729014RED</t>
  </si>
  <si>
    <t>737018KL</t>
  </si>
  <si>
    <t>737021MTK</t>
  </si>
  <si>
    <t>537063MTK&lt;</t>
  </si>
  <si>
    <t>737025KL</t>
  </si>
  <si>
    <t>WFD AVON VALLEY RED OUT</t>
  </si>
  <si>
    <t>Linnaeus</t>
  </si>
  <si>
    <t>290x90x50 G BRUIN LCHTGRS SCR LOT</t>
  </si>
  <si>
    <t>514354TD23</t>
  </si>
  <si>
    <t>515960 F5</t>
  </si>
  <si>
    <t>PNOO 2017</t>
  </si>
  <si>
    <t>151318/729010RED</t>
  </si>
  <si>
    <t>12104108/729014RED</t>
  </si>
  <si>
    <t>12450318/737018KL</t>
  </si>
  <si>
    <t>12450458/737021MTK</t>
  </si>
  <si>
    <t>12453338/537063MTK&lt;</t>
  </si>
  <si>
    <t>12453918/737025KL</t>
  </si>
  <si>
    <t>12708712/514354TD23</t>
  </si>
  <si>
    <t>12718068/515960 F5</t>
  </si>
  <si>
    <t>728002SCH</t>
  </si>
  <si>
    <t>529115SPB</t>
  </si>
  <si>
    <t>429155KL</t>
  </si>
  <si>
    <t>NF PASTORALE GESMOORD LOT</t>
  </si>
  <si>
    <t>529048KL</t>
  </si>
  <si>
    <t>NF CINDER GRIJS-ZWART LOT</t>
  </si>
  <si>
    <t>RF40 IMPERIUM UNCIA LOT</t>
  </si>
  <si>
    <t>RF40</t>
  </si>
  <si>
    <t>RF40 IMPERIUM SESTUS LOT</t>
  </si>
  <si>
    <t>RF40 IMPERIUM DECIUS LOT</t>
  </si>
  <si>
    <t>RF40 IMPERIUM ALBIUS LOT</t>
  </si>
  <si>
    <t>RF40 IMPERIUM NUMUS LOT</t>
  </si>
  <si>
    <t>RF40 IMPERIUM LUCUS LOT</t>
  </si>
  <si>
    <t>RF40 IMPERIUM FLAVIUS LOT</t>
  </si>
  <si>
    <t>RF40 IMPERIUM DIONUS LOT</t>
  </si>
  <si>
    <t>RF40 BASIS IMPERIUM LOT</t>
  </si>
  <si>
    <t>WFD LOXLEY GETROMMELD LOT</t>
  </si>
  <si>
    <t>netto</t>
  </si>
  <si>
    <t>705205OVER</t>
  </si>
  <si>
    <t>706001</t>
  </si>
  <si>
    <t>152118/728002SCH</t>
  </si>
  <si>
    <t>12101338/529115SPB</t>
  </si>
  <si>
    <t>12151028/429155KL</t>
  </si>
  <si>
    <t>12151028/529048KL</t>
  </si>
  <si>
    <t>12766552/601110RAND</t>
  </si>
  <si>
    <t>12807728/705205OVER</t>
  </si>
  <si>
    <t>12819962/706001</t>
  </si>
  <si>
    <t>729024KL</t>
  </si>
  <si>
    <t>728015KL</t>
  </si>
  <si>
    <t>NF MORADO LOT</t>
  </si>
  <si>
    <t>NF HAMBURG RUSTIK LOT</t>
  </si>
  <si>
    <t>IMPERIAL CHESTER RED BLEND LOT</t>
  </si>
  <si>
    <t>IMPERIAL</t>
  </si>
  <si>
    <t>737035KL</t>
  </si>
  <si>
    <t>737044KL</t>
  </si>
  <si>
    <t>737043KL</t>
  </si>
  <si>
    <t>737038KL</t>
  </si>
  <si>
    <t>WFDKLAMPWV</t>
  </si>
  <si>
    <t>714004DD6</t>
  </si>
  <si>
    <t>705018</t>
  </si>
  <si>
    <t>705208GEEL</t>
  </si>
  <si>
    <t>Bee Hv</t>
  </si>
  <si>
    <t>NF BOURGONDIE OUT</t>
  </si>
  <si>
    <t>Bee Ru</t>
  </si>
  <si>
    <t>Bee Sm</t>
  </si>
  <si>
    <t>NF PASTORALE GESMOORD OUT</t>
  </si>
  <si>
    <t>Qui Sp</t>
  </si>
  <si>
    <t>Qui Rc</t>
  </si>
  <si>
    <t>Maa Hg</t>
  </si>
  <si>
    <t>Maa Ro</t>
  </si>
  <si>
    <t>KLAMP PAARSBLAUW GETROKKEN OUT</t>
  </si>
  <si>
    <t>RF60 VELDBRAND BRONS GETROKKEN OUT</t>
  </si>
  <si>
    <t>WFD VELDBRAND BRONS GETROKKEN OUT</t>
  </si>
  <si>
    <t>Maa Sm</t>
  </si>
  <si>
    <t>Lan Hv</t>
  </si>
  <si>
    <t>Lan Ru</t>
  </si>
  <si>
    <t>Lan Sm</t>
  </si>
  <si>
    <t>Per Hv</t>
  </si>
  <si>
    <t>WFD CANYON BRICK LOT</t>
  </si>
  <si>
    <t>Per Ru</t>
  </si>
  <si>
    <t>Kmk Sp</t>
  </si>
  <si>
    <t>Kmk Hv</t>
  </si>
  <si>
    <t>Kmk Ru</t>
  </si>
  <si>
    <t>WPR</t>
  </si>
  <si>
    <t>WAN</t>
  </si>
  <si>
    <t>12151018/729024KL</t>
  </si>
  <si>
    <t>12152218/728015KL</t>
  </si>
  <si>
    <t>12450458/737035KL</t>
  </si>
  <si>
    <t>12450458/737044KL</t>
  </si>
  <si>
    <t>12450558/737043KL</t>
  </si>
  <si>
    <t>12454218/737038KL</t>
  </si>
  <si>
    <t>12460008/WFDKLAMPWV</t>
  </si>
  <si>
    <t>12460811/639027N</t>
  </si>
  <si>
    <t>12702616/714004DD6</t>
  </si>
  <si>
    <t>12808328/705018</t>
  </si>
  <si>
    <t>12808328/705208GEEL</t>
  </si>
  <si>
    <t>729029RED</t>
  </si>
  <si>
    <t>328088OK</t>
  </si>
  <si>
    <t>728036RED</t>
  </si>
  <si>
    <t>728036SCHO</t>
  </si>
  <si>
    <t>728905PR</t>
  </si>
  <si>
    <t>728005PR</t>
  </si>
  <si>
    <t>728022PR</t>
  </si>
  <si>
    <t>628123KL</t>
  </si>
  <si>
    <t>GRIJS/DG</t>
  </si>
  <si>
    <t>GRIJS/LG</t>
  </si>
  <si>
    <t>GRIJS/WIT</t>
  </si>
  <si>
    <t>429091</t>
  </si>
  <si>
    <t>151570/328088OK</t>
  </si>
  <si>
    <t>737049KL</t>
  </si>
  <si>
    <t>737051MTK</t>
  </si>
  <si>
    <t>537050KL</t>
  </si>
  <si>
    <t>737050KL</t>
  </si>
  <si>
    <t>737050MTK</t>
  </si>
  <si>
    <t>714004D C1</t>
  </si>
  <si>
    <t>714004D D5</t>
  </si>
  <si>
    <t>714004DD25</t>
  </si>
  <si>
    <t>714006TB11</t>
  </si>
  <si>
    <t>714012TA2B</t>
  </si>
  <si>
    <t>714010P300</t>
  </si>
  <si>
    <t>714010TD19</t>
  </si>
  <si>
    <t>714010TD26</t>
  </si>
  <si>
    <t>714008P360</t>
  </si>
  <si>
    <t>714008TA1B</t>
  </si>
  <si>
    <t>714014N A3</t>
  </si>
  <si>
    <t>714014ND15</t>
  </si>
  <si>
    <t>714014ND16</t>
  </si>
  <si>
    <t>714014P400</t>
  </si>
  <si>
    <t>614087NA7B</t>
  </si>
  <si>
    <t>741751 F13</t>
  </si>
  <si>
    <t>705211OVER</t>
  </si>
  <si>
    <t>705212BRUI</t>
  </si>
  <si>
    <t>705213OVER</t>
  </si>
  <si>
    <t>705209OVER</t>
  </si>
  <si>
    <t>151528/729029RED</t>
  </si>
  <si>
    <t>152118/728036RED</t>
  </si>
  <si>
    <t>152118/728036SCHO</t>
  </si>
  <si>
    <t>158618/728905PR</t>
  </si>
  <si>
    <t>158618/728005PR</t>
  </si>
  <si>
    <t>158618/728022PR</t>
  </si>
  <si>
    <t>1152668/628123KL</t>
  </si>
  <si>
    <t>12150108/GRIJS/DG</t>
  </si>
  <si>
    <t>12150108/GRIJS/LG</t>
  </si>
  <si>
    <t>12150108/GRIJS/WIT</t>
  </si>
  <si>
    <t>12151020/429091</t>
  </si>
  <si>
    <t>1700011/000</t>
  </si>
  <si>
    <t>1700051/000</t>
  </si>
  <si>
    <t>1704041/000</t>
  </si>
  <si>
    <t>1705870/000</t>
  </si>
  <si>
    <t>12353191/000</t>
  </si>
  <si>
    <t>12451058/737049KL</t>
  </si>
  <si>
    <t>12452118/737051MTK</t>
  </si>
  <si>
    <t>12452818/537050KL</t>
  </si>
  <si>
    <t>12457318/737050KL</t>
  </si>
  <si>
    <t>12457318/737050MTK</t>
  </si>
  <si>
    <t>12702616/714004D C1</t>
  </si>
  <si>
    <t>12702616/714004D D5</t>
  </si>
  <si>
    <t>12702616/714004DD25</t>
  </si>
  <si>
    <t>12705316/714006TB11</t>
  </si>
  <si>
    <t>12706908/714012TA2B</t>
  </si>
  <si>
    <t>12706916/714010P300</t>
  </si>
  <si>
    <t>12706916/714010TD19</t>
  </si>
  <si>
    <t>12706916/714010TD26</t>
  </si>
  <si>
    <t>12707716/714008P360</t>
  </si>
  <si>
    <t>12707716/714008TA1B</t>
  </si>
  <si>
    <t>12708416/714014N A3</t>
  </si>
  <si>
    <t>12708416/714014ND15</t>
  </si>
  <si>
    <t>12708416/714014ND16</t>
  </si>
  <si>
    <t>12708416/714014P400</t>
  </si>
  <si>
    <t>12708516/614087NA7B</t>
  </si>
  <si>
    <t>12716310/741751 F13</t>
  </si>
  <si>
    <t>12800216/705211OVER</t>
  </si>
  <si>
    <t>12800216/705212BRUI</t>
  </si>
  <si>
    <t>12804816/705213OVER</t>
  </si>
  <si>
    <t>12808128/705209OVER</t>
  </si>
  <si>
    <t>WF VELDBLOEM LOT</t>
  </si>
  <si>
    <t>M65 MARONO BRUIN GLAD SCR OUT</t>
  </si>
  <si>
    <t>290x90x50 LUCIA ROOD SCR OUT</t>
  </si>
  <si>
    <t>290x90x50 LUCIA ROOD VOL SCR OUT</t>
  </si>
  <si>
    <t>290x90x50 BLAF ROBINIA SCR OUT</t>
  </si>
  <si>
    <t>RF40 BASIS BRUIN IMPERIUM LOT</t>
  </si>
  <si>
    <t>729902PR</t>
  </si>
  <si>
    <t>628111PIT</t>
  </si>
  <si>
    <t>728906PR</t>
  </si>
  <si>
    <t>7218022PR</t>
  </si>
  <si>
    <t>729901PR</t>
  </si>
  <si>
    <t>1/30/095</t>
  </si>
  <si>
    <t>721023WE C</t>
  </si>
  <si>
    <t>ROY/WES ZC</t>
  </si>
  <si>
    <t>528069KL</t>
  </si>
  <si>
    <t>528130KL</t>
  </si>
  <si>
    <t>737062KL</t>
  </si>
  <si>
    <t>737063KL</t>
  </si>
  <si>
    <t>737057KL</t>
  </si>
  <si>
    <t>737057KL1</t>
  </si>
  <si>
    <t>737052KLW</t>
  </si>
  <si>
    <t>737052KLZ</t>
  </si>
  <si>
    <t>737060KL</t>
  </si>
  <si>
    <t>739010W</t>
  </si>
  <si>
    <t>714024DB6</t>
  </si>
  <si>
    <t>714020NA5B</t>
  </si>
  <si>
    <t>714020P480</t>
  </si>
  <si>
    <t>714016NA2T</t>
  </si>
  <si>
    <t>714016NA5T</t>
  </si>
  <si>
    <t>714022N A1</t>
  </si>
  <si>
    <t>714022N D5</t>
  </si>
  <si>
    <t>714022ND21</t>
  </si>
  <si>
    <t>714022ND22</t>
  </si>
  <si>
    <t>714018TB8</t>
  </si>
  <si>
    <t>705216REO</t>
  </si>
  <si>
    <t>505054</t>
  </si>
  <si>
    <t>705217RE0</t>
  </si>
  <si>
    <t>705218OVER</t>
  </si>
  <si>
    <t>705219 MTK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</si>
</sst>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_ ;[Red]\-#,##0\ "/>
    <numFmt numFmtId="166" formatCode="#,##0\ &quot;m²&quot;"/>
  </numFmts>
  <fonts count="15" x14ac:knownFonts="1">
    <font>
      <sz val="10"/>
      <name val="Arial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u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7" fillId="0" borderId="0" xfId="0" quotePrefix="1" applyFont="1"/>
    <xf numFmtId="0" fontId="7" fillId="0" borderId="0" xfId="0" applyFont="1"/>
    <xf numFmtId="0" fontId="9" fillId="0" borderId="0" xfId="0" applyFont="1"/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7" fillId="0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0" xfId="0" applyFont="1" applyFill="1" applyAlignment="1">
      <alignment horizontal="center"/>
    </xf>
    <xf numFmtId="164" fontId="7" fillId="4" borderId="0" xfId="0" applyNumberFormat="1" applyFont="1" applyFill="1"/>
    <xf numFmtId="0" fontId="9" fillId="0" borderId="0" xfId="0" applyFont="1" applyAlignment="1">
      <alignment horizontal="left"/>
    </xf>
    <xf numFmtId="0" fontId="7" fillId="4" borderId="0" xfId="0" quotePrefix="1" applyFont="1" applyFill="1"/>
    <xf numFmtId="2" fontId="7" fillId="0" borderId="0" xfId="0" applyNumberFormat="1" applyFont="1" applyFill="1"/>
    <xf numFmtId="2" fontId="8" fillId="0" borderId="0" xfId="0" applyNumberFormat="1" applyFont="1" applyFill="1"/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3" fontId="8" fillId="2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3" fontId="8" fillId="2" borderId="0" xfId="0" applyNumberFormat="1" applyFont="1" applyFill="1" applyAlignment="1">
      <alignment horizontal="left" vertical="center" wrapText="1"/>
    </xf>
    <xf numFmtId="0" fontId="8" fillId="7" borderId="0" xfId="0" applyFont="1" applyFill="1" applyAlignment="1">
      <alignment horizontal="left" vertical="center"/>
    </xf>
    <xf numFmtId="0" fontId="10" fillId="0" borderId="0" xfId="1" applyFont="1"/>
    <xf numFmtId="0" fontId="10" fillId="8" borderId="0" xfId="0" applyFont="1" applyFill="1"/>
    <xf numFmtId="0" fontId="10" fillId="9" borderId="0" xfId="0" applyFont="1" applyFill="1"/>
    <xf numFmtId="0" fontId="10" fillId="0" borderId="0" xfId="0" applyFont="1"/>
    <xf numFmtId="0" fontId="10" fillId="4" borderId="0" xfId="0" applyFont="1" applyFill="1"/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3" fontId="9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3" fontId="13" fillId="0" borderId="0" xfId="0" applyNumberFormat="1" applyFont="1"/>
    <xf numFmtId="3" fontId="7" fillId="0" borderId="0" xfId="0" applyNumberFormat="1" applyFont="1"/>
    <xf numFmtId="3" fontId="7" fillId="8" borderId="0" xfId="0" applyNumberFormat="1" applyFont="1" applyFill="1"/>
    <xf numFmtId="9" fontId="13" fillId="0" borderId="0" xfId="2" applyFont="1"/>
    <xf numFmtId="0" fontId="7" fillId="10" borderId="0" xfId="0" applyFont="1" applyFill="1"/>
    <xf numFmtId="0" fontId="14" fillId="0" borderId="0" xfId="0" applyFont="1" applyAlignment="1">
      <alignment horizontal="center"/>
    </xf>
    <xf numFmtId="9" fontId="13" fillId="0" borderId="0" xfId="2" applyFont="1" applyAlignment="1">
      <alignment horizontal="right"/>
    </xf>
    <xf numFmtId="2" fontId="8" fillId="4" borderId="0" xfId="0" applyNumberFormat="1" applyFont="1" applyFill="1" applyAlignment="1">
      <alignment horizontal="center"/>
    </xf>
    <xf numFmtId="3" fontId="7" fillId="0" borderId="0" xfId="0" applyNumberFormat="1" applyFont="1" applyFill="1"/>
    <xf numFmtId="0" fontId="10" fillId="4" borderId="0" xfId="1" applyFont="1" applyFill="1"/>
    <xf numFmtId="165" fontId="8" fillId="2" borderId="0" xfId="0" applyNumberFormat="1" applyFont="1" applyFill="1" applyAlignment="1">
      <alignment horizontal="left" vertical="center"/>
    </xf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8" fillId="11" borderId="0" xfId="0" applyNumberFormat="1" applyFont="1" applyFill="1" applyAlignment="1">
      <alignment horizontal="left" vertical="center"/>
    </xf>
    <xf numFmtId="166" fontId="9" fillId="4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left" vertical="center" wrapText="1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0" fontId="7" fillId="12" borderId="0" xfId="0" applyFont="1" applyFill="1"/>
    <xf numFmtId="0" fontId="7" fillId="13" borderId="0" xfId="0" applyFont="1" applyFill="1" applyAlignment="1">
      <alignment horizontal="center"/>
    </xf>
    <xf numFmtId="0" fontId="7" fillId="12" borderId="0" xfId="0" quotePrefix="1" applyFont="1" applyFill="1"/>
    <xf numFmtId="0" fontId="7" fillId="12" borderId="0" xfId="0" applyFont="1" applyFill="1" applyAlignment="1">
      <alignment wrapText="1"/>
    </xf>
    <xf numFmtId="0" fontId="5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2" fillId="13" borderId="0" xfId="0" applyFont="1" applyFill="1" applyAlignment="1">
      <alignment horizontal="center"/>
    </xf>
    <xf numFmtId="0" fontId="1" fillId="4" borderId="0" xfId="0" applyFont="1" applyFill="1"/>
  </cellXfs>
  <cellStyles count="3">
    <cellStyle name="Procent" xfId="2" builtinId="5"/>
    <cellStyle name="Standaard" xfId="0" builtinId="0"/>
    <cellStyle name="Standaard 2" xfId="1"/>
  </cellStyles>
  <dxfs count="69">
    <dxf>
      <fill>
        <patternFill>
          <bgColor indexed="10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10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10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10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10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 tint="-0.14996795556505021"/>
      </font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1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1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0" tint="-0.14996795556505021"/>
      </font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border>
        <top style="dotted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tabColor rgb="FF00B050"/>
  </sheetPr>
  <dimension ref="A1:X695"/>
  <sheetViews>
    <sheetView tabSelected="1" workbookViewId="0">
      <pane ySplit="1" topLeftCell="A2" activePane="bottomLeft" state="frozen"/>
      <selection pane="bottomLeft" activeCell="B1" sqref="B1:P284"/>
    </sheetView>
  </sheetViews>
  <sheetFormatPr defaultColWidth="9.140625" defaultRowHeight="11.25" x14ac:dyDescent="0.2"/>
  <cols>
    <col min="1" max="1" width="2.28515625" style="3" customWidth="1"/>
    <col min="2" max="2" width="9.140625" style="3"/>
    <col min="3" max="3" width="7.140625" style="3" bestFit="1" customWidth="1"/>
    <col min="4" max="4" width="10.85546875" style="14" customWidth="1"/>
    <col min="5" max="5" width="9.5703125" style="3" bestFit="1" customWidth="1"/>
    <col min="6" max="6" width="10.85546875" style="3" bestFit="1" customWidth="1"/>
    <col min="7" max="7" width="32.140625" style="3" bestFit="1" customWidth="1"/>
    <col min="8" max="8" width="6.140625" style="4" customWidth="1"/>
    <col min="9" max="9" width="8.7109375" style="5" customWidth="1"/>
    <col min="10" max="10" width="8.7109375" style="4" customWidth="1"/>
    <col min="11" max="12" width="8.7109375" style="48" customWidth="1"/>
    <col min="13" max="13" width="6.7109375" style="54" customWidth="1"/>
    <col min="14" max="14" width="8" style="6" customWidth="1"/>
    <col min="15" max="15" width="6.5703125" style="3" customWidth="1"/>
    <col min="16" max="16" width="9.7109375" style="3" customWidth="1"/>
    <col min="17" max="17" width="7.140625" style="3" customWidth="1"/>
    <col min="18" max="18" width="9.140625" style="3" customWidth="1"/>
    <col min="19" max="19" width="12" style="3" customWidth="1"/>
    <col min="20" max="24" width="9.140625" style="3" customWidth="1"/>
    <col min="25" max="16384" width="9.140625" style="3"/>
  </cols>
  <sheetData>
    <row r="1" spans="1:24" s="22" customFormat="1" ht="23.25" customHeight="1" x14ac:dyDescent="0.2">
      <c r="A1" s="27" t="s">
        <v>486</v>
      </c>
      <c r="B1" s="18" t="s">
        <v>168</v>
      </c>
      <c r="C1" s="18" t="s">
        <v>118</v>
      </c>
      <c r="D1" s="19" t="s">
        <v>167</v>
      </c>
      <c r="E1" s="19" t="s">
        <v>149</v>
      </c>
      <c r="F1" s="19" t="s">
        <v>119</v>
      </c>
      <c r="G1" s="19" t="s">
        <v>150</v>
      </c>
      <c r="H1" s="20" t="s">
        <v>158</v>
      </c>
      <c r="I1" s="23" t="s">
        <v>151</v>
      </c>
      <c r="J1" s="24" t="s">
        <v>389</v>
      </c>
      <c r="K1" s="47" t="s">
        <v>169</v>
      </c>
      <c r="L1" s="47" t="s">
        <v>700</v>
      </c>
      <c r="M1" s="52" t="s">
        <v>152</v>
      </c>
      <c r="N1" s="21" t="s">
        <v>121</v>
      </c>
      <c r="O1" s="25" t="s">
        <v>387</v>
      </c>
      <c r="P1" s="25" t="s">
        <v>388</v>
      </c>
      <c r="Q1" s="22" t="s">
        <v>447</v>
      </c>
      <c r="R1" s="28" t="s">
        <v>487</v>
      </c>
      <c r="S1" s="35" t="s">
        <v>635</v>
      </c>
      <c r="T1" s="35" t="s">
        <v>636</v>
      </c>
      <c r="U1" s="35" t="s">
        <v>637</v>
      </c>
      <c r="V1" s="35" t="s">
        <v>638</v>
      </c>
      <c r="X1" s="50">
        <v>200</v>
      </c>
    </row>
    <row r="2" spans="1:24" x14ac:dyDescent="0.2">
      <c r="A2" s="27" t="str">
        <f t="shared" ref="A2:A65" si="0">E2&amp;"/"&amp;D2</f>
        <v>12638250/023009</v>
      </c>
      <c r="B2" s="3" t="str">
        <f>VLOOKUP(VALUE($E2),A!$A:$T,19,0)</f>
        <v>Wanlin</v>
      </c>
      <c r="C2" s="3" t="str">
        <f>VLOOKUP(VALUE($E2),A!$A:$T,20,0)</f>
        <v>SP</v>
      </c>
      <c r="D2" s="14" t="s">
        <v>1374</v>
      </c>
      <c r="E2" s="5">
        <v>12638250</v>
      </c>
      <c r="F2" s="2" t="s">
        <v>464</v>
      </c>
      <c r="G2" s="3" t="s">
        <v>1375</v>
      </c>
      <c r="H2" s="4" t="s">
        <v>187</v>
      </c>
      <c r="I2" s="4">
        <v>9324</v>
      </c>
      <c r="J2" s="4">
        <v>0</v>
      </c>
      <c r="K2" s="48">
        <v>9324</v>
      </c>
      <c r="L2" s="49">
        <v>211</v>
      </c>
      <c r="M2" s="53">
        <v>436.05</v>
      </c>
      <c r="N2" s="7">
        <f>IFERROR(VLOOKUP(VALUE(E2),PR00!$A:$C,3,0),"geen PR00")</f>
        <v>190</v>
      </c>
      <c r="O2" s="7">
        <f>VLOOKUP($E2,A!$A:$T,13,0)</f>
        <v>333</v>
      </c>
      <c r="P2" s="7">
        <f>VLOOKUP($E2,A!$A:$T,18,0)*O2</f>
        <v>1172.1600000000001</v>
      </c>
      <c r="Q2" s="3">
        <f t="shared" ref="Q2:Q65" si="1">I2/O2</f>
        <v>28</v>
      </c>
      <c r="R2" s="29" t="b">
        <f>ISERROR(VLOOKUP(A2,'2017 05 09'!A:A,1,0))</f>
        <v>0</v>
      </c>
      <c r="S2" s="36" t="str">
        <f t="shared" ref="S2:S65" si="2">B2&amp;" "&amp;C2</f>
        <v>Wanlin SP</v>
      </c>
      <c r="T2" s="37">
        <f>VLOOKUP($E2,A!$A:$H,8,0)*I2</f>
        <v>14172.48</v>
      </c>
      <c r="U2" s="37">
        <f>VLOOKUP($E2,A!$A:$H,8,0)*J2</f>
        <v>0</v>
      </c>
      <c r="V2" s="37">
        <f>IF(U2&gt;T2,0,VLOOKUP($E2,A!$A:$H,8,0)*K2)</f>
        <v>14172.48</v>
      </c>
    </row>
    <row r="3" spans="1:24" x14ac:dyDescent="0.2">
      <c r="A3" s="27" t="str">
        <f t="shared" si="0"/>
        <v>12621290/023008</v>
      </c>
      <c r="B3" s="3" t="str">
        <f>VLOOKUP(VALUE($E3),A!$A:$T,19,0)</f>
        <v>Wanlin</v>
      </c>
      <c r="C3" s="3" t="str">
        <f>VLOOKUP(VALUE($E3),A!$A:$T,20,0)</f>
        <v>SP</v>
      </c>
      <c r="D3" s="14" t="s">
        <v>1367</v>
      </c>
      <c r="E3" s="5">
        <v>12621290</v>
      </c>
      <c r="F3" s="2" t="s">
        <v>464</v>
      </c>
      <c r="G3" s="3" t="s">
        <v>1368</v>
      </c>
      <c r="H3" s="4" t="s">
        <v>187</v>
      </c>
      <c r="I3" s="4">
        <v>6660</v>
      </c>
      <c r="J3" s="4">
        <v>0</v>
      </c>
      <c r="K3" s="48">
        <v>6660</v>
      </c>
      <c r="L3" s="49">
        <v>151</v>
      </c>
      <c r="M3" s="53">
        <v>338.95</v>
      </c>
      <c r="N3" s="7">
        <f>IFERROR(VLOOKUP(VALUE(E3),PR00!$A:$C,3,0),"geen PR00")</f>
        <v>190</v>
      </c>
      <c r="O3" s="7">
        <f>VLOOKUP($E3,A!$A:$T,13,0)</f>
        <v>333</v>
      </c>
      <c r="P3" s="7">
        <f>VLOOKUP($E3,A!$A:$T,18,0)*O3</f>
        <v>1038.96</v>
      </c>
      <c r="Q3" s="3">
        <f t="shared" si="1"/>
        <v>20</v>
      </c>
      <c r="R3" s="29" t="b">
        <f>ISERROR(VLOOKUP(A3,'2017 05 09'!A:A,1,0))</f>
        <v>0</v>
      </c>
      <c r="S3" s="36" t="str">
        <f t="shared" si="2"/>
        <v>Wanlin SP</v>
      </c>
      <c r="T3" s="37">
        <f>VLOOKUP($E3,A!$A:$H,8,0)*I3</f>
        <v>10123.200000000001</v>
      </c>
      <c r="U3" s="37">
        <f>VLOOKUP($E3,A!$A:$H,8,0)*J3</f>
        <v>0</v>
      </c>
      <c r="V3" s="37">
        <f>IF(U3&gt;T3,0,VLOOKUP($E3,A!$A:$H,8,0)*K3)</f>
        <v>10123.200000000001</v>
      </c>
    </row>
    <row r="4" spans="1:24" x14ac:dyDescent="0.2">
      <c r="A4" s="27" t="str">
        <f t="shared" si="0"/>
        <v>12621290/323017</v>
      </c>
      <c r="B4" s="3" t="str">
        <f>VLOOKUP(VALUE($E4),A!$A:$T,19,0)</f>
        <v>Wanlin</v>
      </c>
      <c r="C4" s="3" t="str">
        <f>VLOOKUP(VALUE($E4),A!$A:$T,20,0)</f>
        <v>SP</v>
      </c>
      <c r="D4" s="14" t="s">
        <v>1369</v>
      </c>
      <c r="E4" s="5">
        <v>12621290</v>
      </c>
      <c r="F4" s="2" t="s">
        <v>464</v>
      </c>
      <c r="G4" s="3" t="s">
        <v>1368</v>
      </c>
      <c r="H4" s="4" t="s">
        <v>187</v>
      </c>
      <c r="I4" s="4">
        <v>2664</v>
      </c>
      <c r="J4" s="4">
        <v>0</v>
      </c>
      <c r="K4" s="48">
        <v>2664</v>
      </c>
      <c r="L4" s="49">
        <v>60</v>
      </c>
      <c r="M4" s="53">
        <v>338.95</v>
      </c>
      <c r="N4" s="7">
        <f>IFERROR(VLOOKUP(VALUE(E4),PR00!$A:$C,3,0),"geen PR00")</f>
        <v>190</v>
      </c>
      <c r="O4" s="7">
        <f>VLOOKUP($E4,A!$A:$T,13,0)</f>
        <v>333</v>
      </c>
      <c r="P4" s="7">
        <f>VLOOKUP($E4,A!$A:$T,18,0)*O4</f>
        <v>1038.96</v>
      </c>
      <c r="Q4" s="3">
        <f t="shared" si="1"/>
        <v>8</v>
      </c>
      <c r="R4" s="29" t="b">
        <f>ISERROR(VLOOKUP(A4,'2017 05 09'!A:A,1,0))</f>
        <v>0</v>
      </c>
      <c r="S4" s="36" t="str">
        <f t="shared" si="2"/>
        <v>Wanlin SP</v>
      </c>
      <c r="T4" s="37">
        <f>VLOOKUP($E4,A!$A:$H,8,0)*I4</f>
        <v>4049.28</v>
      </c>
      <c r="U4" s="37">
        <f>VLOOKUP($E4,A!$A:$H,8,0)*J4</f>
        <v>0</v>
      </c>
      <c r="V4" s="37">
        <f>IF(U4&gt;T4,0,VLOOKUP($E4,A!$A:$H,8,0)*K4)</f>
        <v>4049.28</v>
      </c>
    </row>
    <row r="5" spans="1:24" x14ac:dyDescent="0.2">
      <c r="A5" s="27" t="str">
        <f t="shared" si="0"/>
        <v>12760995/101045 REV</v>
      </c>
      <c r="B5" s="3" t="str">
        <f>VLOOKUP(VALUE($E5),A!$A:$T,19,0)</f>
        <v>Kortemark</v>
      </c>
      <c r="C5" s="3" t="str">
        <f>VLOOKUP(VALUE($E5),A!$A:$T,20,0)</f>
        <v>SP</v>
      </c>
      <c r="D5" s="14" t="s">
        <v>594</v>
      </c>
      <c r="E5" s="5">
        <v>12760995</v>
      </c>
      <c r="F5" s="2" t="s">
        <v>464</v>
      </c>
      <c r="G5" s="3" t="s">
        <v>740</v>
      </c>
      <c r="H5" s="4" t="s">
        <v>187</v>
      </c>
      <c r="I5" s="4">
        <v>16704</v>
      </c>
      <c r="J5" s="4">
        <v>0</v>
      </c>
      <c r="K5" s="48">
        <v>16704</v>
      </c>
      <c r="L5" s="49">
        <v>759</v>
      </c>
      <c r="M5" s="53">
        <v>809.4</v>
      </c>
      <c r="N5" s="7">
        <f>IFERROR(VLOOKUP(VALUE(E5),PR00!$A:$C,3,0),"geen PR00")</f>
        <v>590</v>
      </c>
      <c r="O5" s="7">
        <f>VLOOKUP($E5,A!$A:$T,13,0)</f>
        <v>192</v>
      </c>
      <c r="P5" s="7">
        <f>VLOOKUP($E5,A!$A:$T,18,0)*O5</f>
        <v>1473.4080000000001</v>
      </c>
      <c r="Q5" s="3">
        <f t="shared" si="1"/>
        <v>87</v>
      </c>
      <c r="R5" s="29" t="b">
        <f>ISERROR(VLOOKUP(A5,'2017 05 09'!A:A,1,0))</f>
        <v>0</v>
      </c>
      <c r="S5" s="36" t="str">
        <f t="shared" si="2"/>
        <v>Kortemark SP</v>
      </c>
      <c r="T5" s="37">
        <f>VLOOKUP($E5,A!$A:$H,8,0)*I5</f>
        <v>87244.991999999998</v>
      </c>
      <c r="U5" s="37">
        <f>VLOOKUP($E5,A!$A:$H,8,0)*J5</f>
        <v>0</v>
      </c>
      <c r="V5" s="37">
        <f>IF(U5&gt;T5,0,VLOOKUP($E5,A!$A:$H,8,0)*K5)</f>
        <v>87244.991999999998</v>
      </c>
    </row>
    <row r="6" spans="1:24" x14ac:dyDescent="0.2">
      <c r="A6" s="27" t="str">
        <f t="shared" si="0"/>
        <v>12768718/601055</v>
      </c>
      <c r="B6" s="3" t="str">
        <f>VLOOKUP(VALUE($E6),A!$A:$T,19,0)</f>
        <v>Kortemark</v>
      </c>
      <c r="C6" s="3" t="str">
        <f>VLOOKUP(VALUE($E6),A!$A:$T,20,0)</f>
        <v>SP</v>
      </c>
      <c r="D6" s="14" t="s">
        <v>1313</v>
      </c>
      <c r="E6" s="5">
        <v>12768718</v>
      </c>
      <c r="F6" s="2" t="s">
        <v>464</v>
      </c>
      <c r="G6" s="3" t="s">
        <v>1288</v>
      </c>
      <c r="H6" s="4" t="s">
        <v>159</v>
      </c>
      <c r="I6" s="4">
        <v>18492</v>
      </c>
      <c r="J6" s="4">
        <v>0</v>
      </c>
      <c r="K6" s="48">
        <v>18492</v>
      </c>
      <c r="L6" s="49">
        <v>330</v>
      </c>
      <c r="M6" s="53">
        <v>222.26</v>
      </c>
      <c r="N6" s="7">
        <f>IFERROR(VLOOKUP(VALUE(E6),PR00!$A:$C,3,0),"geen PR00")</f>
        <v>230</v>
      </c>
      <c r="O6" s="7">
        <f>VLOOKUP($E6,A!$A:$T,13,0)</f>
        <v>804</v>
      </c>
      <c r="P6" s="7">
        <f>VLOOKUP($E6,A!$A:$T,18,0)*O6</f>
        <v>1587.096</v>
      </c>
      <c r="Q6" s="3">
        <f t="shared" si="1"/>
        <v>23</v>
      </c>
      <c r="R6" s="29" t="b">
        <f>ISERROR(VLOOKUP(A6,'2017 05 09'!A:A,1,0))</f>
        <v>0</v>
      </c>
      <c r="S6" s="36" t="str">
        <f t="shared" si="2"/>
        <v>Kortemark SP</v>
      </c>
      <c r="T6" s="37">
        <f>VLOOKUP($E6,A!$A:$H,8,0)*I6</f>
        <v>21432.227999999999</v>
      </c>
      <c r="U6" s="37">
        <f>VLOOKUP($E6,A!$A:$H,8,0)*J6</f>
        <v>0</v>
      </c>
      <c r="V6" s="37">
        <f>IF(U6&gt;T6,0,VLOOKUP($E6,A!$A:$H,8,0)*K6)</f>
        <v>21432.227999999999</v>
      </c>
    </row>
    <row r="7" spans="1:24" x14ac:dyDescent="0.2">
      <c r="A7" s="27" t="str">
        <f t="shared" si="0"/>
        <v>12768718/601071</v>
      </c>
      <c r="B7" s="3" t="str">
        <f>VLOOKUP(VALUE($E7),A!$A:$T,19,0)</f>
        <v>Kortemark</v>
      </c>
      <c r="C7" s="3" t="str">
        <f>VLOOKUP(VALUE($E7),A!$A:$T,20,0)</f>
        <v>SP</v>
      </c>
      <c r="D7" s="14" t="s">
        <v>1314</v>
      </c>
      <c r="E7" s="5">
        <v>12768718</v>
      </c>
      <c r="F7" s="2" t="s">
        <v>464</v>
      </c>
      <c r="G7" s="3" t="s">
        <v>1288</v>
      </c>
      <c r="H7" s="4" t="s">
        <v>159</v>
      </c>
      <c r="I7" s="4">
        <v>32160</v>
      </c>
      <c r="J7" s="4">
        <v>0</v>
      </c>
      <c r="K7" s="48">
        <v>32160</v>
      </c>
      <c r="L7" s="49">
        <v>574</v>
      </c>
      <c r="M7" s="53">
        <v>222.26</v>
      </c>
      <c r="N7" s="7">
        <f>IFERROR(VLOOKUP(VALUE(E7),PR00!$A:$C,3,0),"geen PR00")</f>
        <v>230</v>
      </c>
      <c r="O7" s="7">
        <f>VLOOKUP($E7,A!$A:$T,13,0)</f>
        <v>804</v>
      </c>
      <c r="P7" s="7">
        <f>VLOOKUP($E7,A!$A:$T,18,0)*O7</f>
        <v>1587.096</v>
      </c>
      <c r="Q7" s="3">
        <f t="shared" si="1"/>
        <v>40</v>
      </c>
      <c r="R7" s="29" t="b">
        <f>ISERROR(VLOOKUP(A7,'2017 05 09'!A:A,1,0))</f>
        <v>0</v>
      </c>
      <c r="S7" s="36" t="str">
        <f t="shared" si="2"/>
        <v>Kortemark SP</v>
      </c>
      <c r="T7" s="37">
        <f>VLOOKUP($E7,A!$A:$H,8,0)*I7</f>
        <v>37273.440000000002</v>
      </c>
      <c r="U7" s="37">
        <f>VLOOKUP($E7,A!$A:$H,8,0)*J7</f>
        <v>0</v>
      </c>
      <c r="V7" s="37">
        <f>IF(U7&gt;T7,0,VLOOKUP($E7,A!$A:$H,8,0)*K7)</f>
        <v>37273.440000000002</v>
      </c>
    </row>
    <row r="8" spans="1:24" x14ac:dyDescent="0.2">
      <c r="A8" s="27" t="str">
        <f t="shared" si="0"/>
        <v>12765515/401006 N</v>
      </c>
      <c r="B8" s="3" t="str">
        <f>VLOOKUP(VALUE($E8),A!$A:$T,19,0)</f>
        <v>Kortemark</v>
      </c>
      <c r="C8" s="3" t="str">
        <f>VLOOKUP(VALUE($E8),A!$A:$T,20,0)</f>
        <v>SP</v>
      </c>
      <c r="D8" s="14" t="s">
        <v>1116</v>
      </c>
      <c r="E8" s="5">
        <v>12765515</v>
      </c>
      <c r="F8" s="2" t="s">
        <v>464</v>
      </c>
      <c r="G8" s="3" t="s">
        <v>1104</v>
      </c>
      <c r="H8" s="4" t="s">
        <v>187</v>
      </c>
      <c r="I8" s="4">
        <v>11256</v>
      </c>
      <c r="J8" s="4">
        <v>2412</v>
      </c>
      <c r="K8" s="48">
        <v>8844</v>
      </c>
      <c r="L8" s="49">
        <v>157</v>
      </c>
      <c r="M8" s="53">
        <v>200.84</v>
      </c>
      <c r="N8" s="7">
        <f>IFERROR(VLOOKUP(VALUE(E8),PR00!$A:$C,3,0),"geen PR00")</f>
        <v>200</v>
      </c>
      <c r="O8" s="7">
        <f>VLOOKUP($E8,A!$A:$T,13,0)</f>
        <v>804</v>
      </c>
      <c r="P8" s="7">
        <f>VLOOKUP($E8,A!$A:$T,18,0)*O8</f>
        <v>1672.3200000000002</v>
      </c>
      <c r="Q8" s="3">
        <f t="shared" si="1"/>
        <v>14</v>
      </c>
      <c r="R8" s="29" t="b">
        <f>ISERROR(VLOOKUP(A8,'2017 05 09'!A:A,1,0))</f>
        <v>0</v>
      </c>
      <c r="S8" s="36" t="str">
        <f t="shared" si="2"/>
        <v>Kortemark SP</v>
      </c>
      <c r="T8" s="37">
        <f>VLOOKUP($E8,A!$A:$H,8,0)*I8</f>
        <v>13034.447999999999</v>
      </c>
      <c r="U8" s="37">
        <f>VLOOKUP($E8,A!$A:$H,8,0)*J8</f>
        <v>2793.096</v>
      </c>
      <c r="V8" s="37">
        <f>IF(U8&gt;T8,0,VLOOKUP($E8,A!$A:$H,8,0)*K8)</f>
        <v>10241.351999999999</v>
      </c>
    </row>
    <row r="9" spans="1:24" x14ac:dyDescent="0.2">
      <c r="A9" s="27" t="str">
        <f t="shared" si="0"/>
        <v>12475315/538027</v>
      </c>
      <c r="B9" s="3" t="str">
        <f>VLOOKUP(VALUE($E9),A!$A:$T,19,0)</f>
        <v>Lanaken</v>
      </c>
      <c r="C9" s="3" t="str">
        <f>VLOOKUP(VALUE($E9),A!$A:$T,20,0)</f>
        <v>Smo</v>
      </c>
      <c r="D9" s="14" t="s">
        <v>1293</v>
      </c>
      <c r="E9" s="5">
        <v>12475315</v>
      </c>
      <c r="F9" s="2" t="s">
        <v>75</v>
      </c>
      <c r="G9" s="3" t="s">
        <v>1269</v>
      </c>
      <c r="H9" s="4" t="s">
        <v>187</v>
      </c>
      <c r="I9" s="4">
        <v>516</v>
      </c>
      <c r="J9" s="4">
        <v>0</v>
      </c>
      <c r="K9" s="48">
        <v>516</v>
      </c>
      <c r="L9" s="49">
        <v>9</v>
      </c>
      <c r="M9" s="53">
        <v>449.41</v>
      </c>
      <c r="N9" s="7">
        <f>IFERROR(VLOOKUP(VALUE(E9),PR00!$A:$C,3,0),"geen PR00")</f>
        <v>395</v>
      </c>
      <c r="O9" s="7">
        <f>VLOOKUP($E9,A!$A:$T,13,0)</f>
        <v>516</v>
      </c>
      <c r="P9" s="7">
        <f>VLOOKUP($E9,A!$A:$T,18,0)*O9</f>
        <v>993.81599999999992</v>
      </c>
      <c r="Q9" s="3">
        <f t="shared" si="1"/>
        <v>1</v>
      </c>
      <c r="R9" s="29" t="b">
        <f>ISERROR(VLOOKUP(A9,'2017 05 09'!A:A,1,0))</f>
        <v>0</v>
      </c>
      <c r="S9" s="36" t="str">
        <f t="shared" si="2"/>
        <v>Lanaken Smo</v>
      </c>
      <c r="T9" s="37">
        <f>VLOOKUP($E9,A!$A:$H,8,0)*I9</f>
        <v>597.52799999999991</v>
      </c>
      <c r="U9" s="37">
        <f>VLOOKUP($E9,A!$A:$H,8,0)*J9</f>
        <v>0</v>
      </c>
      <c r="V9" s="37">
        <f>IF(U9&gt;T9,0,VLOOKUP($E9,A!$A:$H,8,0)*K9)</f>
        <v>597.52799999999991</v>
      </c>
    </row>
    <row r="10" spans="1:24" x14ac:dyDescent="0.2">
      <c r="A10" s="27" t="str">
        <f t="shared" si="0"/>
        <v>12765317/601511KLEU</v>
      </c>
      <c r="B10" s="3" t="str">
        <f>VLOOKUP(VALUE($E10),A!$A:$T,19,0)</f>
        <v>Kortemark</v>
      </c>
      <c r="C10" s="3" t="str">
        <f>VLOOKUP(VALUE($E10),A!$A:$T,20,0)</f>
        <v>SP</v>
      </c>
      <c r="D10" s="14" t="s">
        <v>1091</v>
      </c>
      <c r="E10" s="5">
        <v>12765317</v>
      </c>
      <c r="F10" s="2" t="s">
        <v>464</v>
      </c>
      <c r="G10" s="3" t="s">
        <v>743</v>
      </c>
      <c r="H10" s="4" t="s">
        <v>159</v>
      </c>
      <c r="I10" s="4">
        <v>17688</v>
      </c>
      <c r="J10" s="4">
        <v>0</v>
      </c>
      <c r="K10" s="48">
        <v>17688</v>
      </c>
      <c r="L10" s="49">
        <v>315</v>
      </c>
      <c r="M10" s="53">
        <v>183.57</v>
      </c>
      <c r="N10" s="7">
        <f>IFERROR(VLOOKUP(VALUE(E10),PR00!$A:$C,3,0),"geen PR00")</f>
        <v>155</v>
      </c>
      <c r="O10" s="7">
        <f>VLOOKUP($E10,A!$A:$T,13,0)</f>
        <v>804</v>
      </c>
      <c r="P10" s="7">
        <f>VLOOKUP($E10,A!$A:$T,18,0)*O10</f>
        <v>1694.0280000000002</v>
      </c>
      <c r="Q10" s="3">
        <f t="shared" si="1"/>
        <v>22</v>
      </c>
      <c r="R10" s="29" t="b">
        <f>ISERROR(VLOOKUP(A10,'2017 05 09'!A:A,1,0))</f>
        <v>0</v>
      </c>
      <c r="S10" s="36" t="str">
        <f t="shared" si="2"/>
        <v>Kortemark SP</v>
      </c>
      <c r="T10" s="37">
        <f>VLOOKUP($E10,A!$A:$H,8,0)*I10</f>
        <v>20482.703999999998</v>
      </c>
      <c r="U10" s="37">
        <f>VLOOKUP($E10,A!$A:$H,8,0)*J10</f>
        <v>0</v>
      </c>
      <c r="V10" s="37">
        <f>IF(U10&gt;T10,0,VLOOKUP($E10,A!$A:$H,8,0)*K10)</f>
        <v>20482.703999999998</v>
      </c>
    </row>
    <row r="11" spans="1:24" x14ac:dyDescent="0.2">
      <c r="A11" s="27" t="str">
        <f t="shared" si="0"/>
        <v>12765214/501107 N</v>
      </c>
      <c r="B11" s="3" t="str">
        <f>VLOOKUP(VALUE($E11),A!$A:$T,19,0)</f>
        <v>Kortemark</v>
      </c>
      <c r="C11" s="3" t="str">
        <f>VLOOKUP(VALUE($E11),A!$A:$T,20,0)</f>
        <v>SP</v>
      </c>
      <c r="D11" s="14" t="s">
        <v>1310</v>
      </c>
      <c r="E11" s="5">
        <v>12765214</v>
      </c>
      <c r="F11" s="2" t="s">
        <v>464</v>
      </c>
      <c r="G11" s="3" t="s">
        <v>1639</v>
      </c>
      <c r="H11" s="4" t="s">
        <v>187</v>
      </c>
      <c r="I11" s="4">
        <v>7236</v>
      </c>
      <c r="J11" s="4">
        <v>0</v>
      </c>
      <c r="K11" s="48">
        <v>7236</v>
      </c>
      <c r="L11" s="49">
        <v>129</v>
      </c>
      <c r="M11" s="53">
        <v>181.09</v>
      </c>
      <c r="N11" s="7">
        <f>IFERROR(VLOOKUP(VALUE(E11),PR00!$A:$C,3,0),"geen PR00")</f>
        <v>150</v>
      </c>
      <c r="O11" s="7">
        <f>VLOOKUP($E11,A!$A:$T,13,0)</f>
        <v>804</v>
      </c>
      <c r="P11" s="7">
        <f>VLOOKUP($E11,A!$A:$T,18,0)*O11</f>
        <v>1661.0639999999999</v>
      </c>
      <c r="Q11" s="3">
        <f t="shared" si="1"/>
        <v>9</v>
      </c>
      <c r="R11" s="29" t="b">
        <f>ISERROR(VLOOKUP(A11,'2017 05 09'!A:A,1,0))</f>
        <v>0</v>
      </c>
      <c r="S11" s="36" t="str">
        <f t="shared" si="2"/>
        <v>Kortemark SP</v>
      </c>
      <c r="T11" s="37">
        <f>VLOOKUP($E11,A!$A:$H,8,0)*I11</f>
        <v>8379.2879999999986</v>
      </c>
      <c r="U11" s="37">
        <f>VLOOKUP($E11,A!$A:$H,8,0)*J11</f>
        <v>0</v>
      </c>
      <c r="V11" s="37">
        <f>IF(U11&gt;T11,0,VLOOKUP($E11,A!$A:$H,8,0)*K11)</f>
        <v>8379.2879999999986</v>
      </c>
    </row>
    <row r="12" spans="1:24" x14ac:dyDescent="0.2">
      <c r="A12" s="27" t="str">
        <f t="shared" si="0"/>
        <v>12621220/123042</v>
      </c>
      <c r="B12" s="3" t="str">
        <f>VLOOKUP(VALUE($E12),A!$A:$T,19,0)</f>
        <v>Wanlin</v>
      </c>
      <c r="C12" s="3" t="str">
        <f>VLOOKUP(VALUE($E12),A!$A:$T,20,0)</f>
        <v>SP</v>
      </c>
      <c r="D12" s="14" t="s">
        <v>1365</v>
      </c>
      <c r="E12" s="5">
        <v>12621220</v>
      </c>
      <c r="F12" s="2" t="s">
        <v>464</v>
      </c>
      <c r="G12" s="3" t="s">
        <v>1366</v>
      </c>
      <c r="H12" s="4" t="s">
        <v>187</v>
      </c>
      <c r="I12" s="4">
        <v>8600</v>
      </c>
      <c r="J12" s="4">
        <v>0</v>
      </c>
      <c r="K12" s="48">
        <v>8600</v>
      </c>
      <c r="L12" s="49">
        <v>153</v>
      </c>
      <c r="M12" s="53">
        <v>272.87</v>
      </c>
      <c r="N12" s="7">
        <f>IFERROR(VLOOKUP(VALUE(E12),PR00!$A:$C,3,0),"geen PR00")</f>
        <v>150</v>
      </c>
      <c r="O12" s="7">
        <f>VLOOKUP($E12,A!$A:$T,13,0)</f>
        <v>430</v>
      </c>
      <c r="P12" s="7">
        <f>VLOOKUP($E12,A!$A:$T,18,0)*O12</f>
        <v>1124.8800000000001</v>
      </c>
      <c r="Q12" s="3">
        <f t="shared" si="1"/>
        <v>20</v>
      </c>
      <c r="R12" s="29" t="b">
        <f>ISERROR(VLOOKUP(A12,'2017 05 09'!A:A,1,0))</f>
        <v>0</v>
      </c>
      <c r="S12" s="36" t="str">
        <f t="shared" si="2"/>
        <v>Wanlin SP</v>
      </c>
      <c r="T12" s="37">
        <f>VLOOKUP($E12,A!$A:$H,8,0)*I12</f>
        <v>9958.7999999999993</v>
      </c>
      <c r="U12" s="37">
        <f>VLOOKUP($E12,A!$A:$H,8,0)*J12</f>
        <v>0</v>
      </c>
      <c r="V12" s="37">
        <f>IF(U12&gt;T12,0,VLOOKUP($E12,A!$A:$H,8,0)*K12)</f>
        <v>9958.7999999999993</v>
      </c>
    </row>
    <row r="13" spans="1:24" x14ac:dyDescent="0.2">
      <c r="A13" s="27" t="str">
        <f t="shared" si="0"/>
        <v>12768128/301047 MTK</v>
      </c>
      <c r="B13" s="3" t="str">
        <f>VLOOKUP(VALUE($E13),A!$A:$T,19,0)</f>
        <v>Kortemark</v>
      </c>
      <c r="C13" s="3" t="str">
        <f>VLOOKUP(VALUE($E13),A!$A:$T,20,0)</f>
        <v>SP</v>
      </c>
      <c r="D13" s="14" t="s">
        <v>467</v>
      </c>
      <c r="E13" s="5">
        <v>12768128</v>
      </c>
      <c r="F13" s="2" t="s">
        <v>464</v>
      </c>
      <c r="G13" s="3" t="s">
        <v>749</v>
      </c>
      <c r="H13" s="4" t="s">
        <v>159</v>
      </c>
      <c r="I13" s="4">
        <v>6432</v>
      </c>
      <c r="J13" s="4">
        <v>0</v>
      </c>
      <c r="K13" s="48">
        <v>6432</v>
      </c>
      <c r="L13" s="49">
        <v>114</v>
      </c>
      <c r="M13" s="53">
        <v>210.87</v>
      </c>
      <c r="N13" s="7">
        <f>IFERROR(VLOOKUP(VALUE(E13),PR00!$A:$C,3,0),"geen PR00")</f>
        <v>150</v>
      </c>
      <c r="O13" s="7">
        <f>VLOOKUP($E13,A!$A:$T,13,0)</f>
        <v>804</v>
      </c>
      <c r="P13" s="7">
        <f>VLOOKUP($E13,A!$A:$T,18,0)*O13</f>
        <v>1744.6799999999998</v>
      </c>
      <c r="Q13" s="3">
        <f t="shared" si="1"/>
        <v>8</v>
      </c>
      <c r="R13" s="29" t="b">
        <f>ISERROR(VLOOKUP(A13,'2017 05 09'!A:A,1,0))</f>
        <v>0</v>
      </c>
      <c r="S13" s="36" t="str">
        <f t="shared" si="2"/>
        <v>Kortemark SP</v>
      </c>
      <c r="T13" s="37">
        <f>VLOOKUP($E13,A!$A:$H,8,0)*I13</f>
        <v>7454.6880000000001</v>
      </c>
      <c r="U13" s="37">
        <f>VLOOKUP($E13,A!$A:$H,8,0)*J13</f>
        <v>0</v>
      </c>
      <c r="V13" s="37">
        <f>IF(U13&gt;T13,0,VLOOKUP($E13,A!$A:$H,8,0)*K13)</f>
        <v>7454.6880000000001</v>
      </c>
    </row>
    <row r="14" spans="1:24" x14ac:dyDescent="0.2">
      <c r="A14" s="27" t="str">
        <f t="shared" si="0"/>
        <v>12768138/301048 MTK</v>
      </c>
      <c r="B14" s="3" t="str">
        <f>VLOOKUP(VALUE($E14),A!$A:$T,19,0)</f>
        <v>Kortemark</v>
      </c>
      <c r="C14" s="3" t="str">
        <f>VLOOKUP(VALUE($E14),A!$A:$T,20,0)</f>
        <v>SP</v>
      </c>
      <c r="D14" s="14" t="s">
        <v>468</v>
      </c>
      <c r="E14" s="5">
        <v>12768138</v>
      </c>
      <c r="F14" s="2" t="s">
        <v>464</v>
      </c>
      <c r="G14" s="3" t="s">
        <v>750</v>
      </c>
      <c r="H14" s="4" t="s">
        <v>159</v>
      </c>
      <c r="I14" s="4">
        <v>25344</v>
      </c>
      <c r="J14" s="4">
        <v>0</v>
      </c>
      <c r="K14" s="48">
        <v>25344</v>
      </c>
      <c r="L14" s="49">
        <v>576</v>
      </c>
      <c r="M14" s="53">
        <v>275.72300000000001</v>
      </c>
      <c r="N14" s="7">
        <f>IFERROR(VLOOKUP(VALUE(E14),PR00!$A:$C,3,0),"geen PR00")</f>
        <v>190</v>
      </c>
      <c r="O14" s="7">
        <f>VLOOKUP($E14,A!$A:$T,13,0)</f>
        <v>576</v>
      </c>
      <c r="P14" s="7">
        <f>VLOOKUP($E14,A!$A:$T,18,0)*O14</f>
        <v>1642.1759999999999</v>
      </c>
      <c r="Q14" s="3">
        <f t="shared" si="1"/>
        <v>44</v>
      </c>
      <c r="R14" s="29" t="b">
        <f>ISERROR(VLOOKUP(A14,'2017 05 09'!A:A,1,0))</f>
        <v>0</v>
      </c>
      <c r="S14" s="36" t="str">
        <f t="shared" si="2"/>
        <v>Kortemark SP</v>
      </c>
      <c r="T14" s="37">
        <f>VLOOKUP($E14,A!$A:$H,8,0)*I14</f>
        <v>38548.223999999995</v>
      </c>
      <c r="U14" s="37">
        <f>VLOOKUP($E14,A!$A:$H,8,0)*J14</f>
        <v>0</v>
      </c>
      <c r="V14" s="37">
        <f>IF(U14&gt;T14,0,VLOOKUP($E14,A!$A:$H,8,0)*K14)</f>
        <v>38548.223999999995</v>
      </c>
    </row>
    <row r="15" spans="1:24" x14ac:dyDescent="0.2">
      <c r="A15" s="27" t="str">
        <f t="shared" si="0"/>
        <v>12638230/223056</v>
      </c>
      <c r="B15" s="3" t="str">
        <f>VLOOKUP(VALUE($E15),A!$A:$T,19,0)</f>
        <v>Wanlin</v>
      </c>
      <c r="C15" s="3" t="str">
        <f>VLOOKUP(VALUE($E15),A!$A:$T,20,0)</f>
        <v>SP</v>
      </c>
      <c r="D15" s="14" t="s">
        <v>1370</v>
      </c>
      <c r="E15" s="5">
        <v>12638230</v>
      </c>
      <c r="F15" s="2" t="s">
        <v>464</v>
      </c>
      <c r="G15" s="3" t="s">
        <v>1371</v>
      </c>
      <c r="H15" s="4" t="s">
        <v>187</v>
      </c>
      <c r="I15" s="4">
        <v>520</v>
      </c>
      <c r="J15" s="4">
        <v>0</v>
      </c>
      <c r="K15" s="48">
        <v>520</v>
      </c>
      <c r="L15" s="49">
        <v>15</v>
      </c>
      <c r="M15" s="53">
        <v>611.01</v>
      </c>
      <c r="N15" s="7">
        <f>IFERROR(VLOOKUP(VALUE(E15),PR00!$A:$C,3,0),"geen PR00")</f>
        <v>255</v>
      </c>
      <c r="O15" s="7">
        <f>VLOOKUP($E15,A!$A:$T,13,0)</f>
        <v>260</v>
      </c>
      <c r="P15" s="7">
        <f>VLOOKUP($E15,A!$A:$T,18,0)*O15</f>
        <v>1151.02</v>
      </c>
      <c r="Q15" s="3">
        <f t="shared" si="1"/>
        <v>2</v>
      </c>
      <c r="R15" s="29" t="b">
        <f>ISERROR(VLOOKUP(A15,'2017 05 09'!A:A,1,0))</f>
        <v>0</v>
      </c>
      <c r="S15" s="36" t="str">
        <f t="shared" si="2"/>
        <v>Wanlin SP</v>
      </c>
      <c r="T15" s="37">
        <f>VLOOKUP($E15,A!$A:$H,8,0)*I15</f>
        <v>1163.24</v>
      </c>
      <c r="U15" s="37">
        <f>VLOOKUP($E15,A!$A:$H,8,0)*J15</f>
        <v>0</v>
      </c>
      <c r="V15" s="37">
        <f>IF(U15&gt;T15,0,VLOOKUP($E15,A!$A:$H,8,0)*K15)</f>
        <v>1163.24</v>
      </c>
    </row>
    <row r="16" spans="1:24" x14ac:dyDescent="0.2">
      <c r="A16" s="27" t="str">
        <f t="shared" si="0"/>
        <v>12638230/323025</v>
      </c>
      <c r="B16" s="3" t="str">
        <f>VLOOKUP(VALUE($E16),A!$A:$T,19,0)</f>
        <v>Wanlin</v>
      </c>
      <c r="C16" s="3" t="str">
        <f>VLOOKUP(VALUE($E16),A!$A:$T,20,0)</f>
        <v>SP</v>
      </c>
      <c r="D16" s="14" t="s">
        <v>1372</v>
      </c>
      <c r="E16" s="5">
        <v>12638230</v>
      </c>
      <c r="F16" s="2" t="s">
        <v>464</v>
      </c>
      <c r="G16" s="3" t="s">
        <v>1371</v>
      </c>
      <c r="H16" s="4" t="s">
        <v>187</v>
      </c>
      <c r="I16" s="4">
        <v>1560</v>
      </c>
      <c r="J16" s="4">
        <v>0</v>
      </c>
      <c r="K16" s="48">
        <v>1560</v>
      </c>
      <c r="L16" s="49">
        <v>47</v>
      </c>
      <c r="M16" s="53">
        <v>611.01</v>
      </c>
      <c r="N16" s="7">
        <f>IFERROR(VLOOKUP(VALUE(E16),PR00!$A:$C,3,0),"geen PR00")</f>
        <v>255</v>
      </c>
      <c r="O16" s="7">
        <f>VLOOKUP($E16,A!$A:$T,13,0)</f>
        <v>260</v>
      </c>
      <c r="P16" s="7">
        <f>VLOOKUP($E16,A!$A:$T,18,0)*O16</f>
        <v>1151.02</v>
      </c>
      <c r="Q16" s="3">
        <f t="shared" si="1"/>
        <v>6</v>
      </c>
      <c r="R16" s="29" t="b">
        <f>ISERROR(VLOOKUP(A16,'2017 05 09'!A:A,1,0))</f>
        <v>0</v>
      </c>
      <c r="S16" s="36" t="str">
        <f t="shared" si="2"/>
        <v>Wanlin SP</v>
      </c>
      <c r="T16" s="37">
        <f>VLOOKUP($E16,A!$A:$H,8,0)*I16</f>
        <v>3489.7200000000003</v>
      </c>
      <c r="U16" s="37">
        <f>VLOOKUP($E16,A!$A:$H,8,0)*J16</f>
        <v>0</v>
      </c>
      <c r="V16" s="37">
        <f>IF(U16&gt;T16,0,VLOOKUP($E16,A!$A:$H,8,0)*K16)</f>
        <v>3489.7200000000003</v>
      </c>
    </row>
    <row r="17" spans="1:22" x14ac:dyDescent="0.2">
      <c r="A17" s="27" t="str">
        <f t="shared" si="0"/>
        <v>12638230/323039</v>
      </c>
      <c r="B17" s="3" t="str">
        <f>VLOOKUP(VALUE($E17),A!$A:$T,19,0)</f>
        <v>Wanlin</v>
      </c>
      <c r="C17" s="3" t="str">
        <f>VLOOKUP(VALUE($E17),A!$A:$T,20,0)</f>
        <v>SP</v>
      </c>
      <c r="D17" s="14" t="s">
        <v>1373</v>
      </c>
      <c r="E17" s="5">
        <v>12638230</v>
      </c>
      <c r="F17" s="2" t="s">
        <v>464</v>
      </c>
      <c r="G17" s="3" t="s">
        <v>1371</v>
      </c>
      <c r="H17" s="4" t="s">
        <v>187</v>
      </c>
      <c r="I17" s="4">
        <v>4160</v>
      </c>
      <c r="J17" s="4">
        <v>0</v>
      </c>
      <c r="K17" s="48">
        <v>4160</v>
      </c>
      <c r="L17" s="49">
        <v>126</v>
      </c>
      <c r="M17" s="53">
        <v>611.01</v>
      </c>
      <c r="N17" s="7">
        <f>IFERROR(VLOOKUP(VALUE(E17),PR00!$A:$C,3,0),"geen PR00")</f>
        <v>255</v>
      </c>
      <c r="O17" s="7">
        <f>VLOOKUP($E17,A!$A:$T,13,0)</f>
        <v>260</v>
      </c>
      <c r="P17" s="7">
        <f>VLOOKUP($E17,A!$A:$T,18,0)*O17</f>
        <v>1151.02</v>
      </c>
      <c r="Q17" s="3">
        <f t="shared" si="1"/>
        <v>16</v>
      </c>
      <c r="R17" s="29" t="b">
        <f>ISERROR(VLOOKUP(A17,'2017 05 09'!A:A,1,0))</f>
        <v>0</v>
      </c>
      <c r="S17" s="36" t="str">
        <f t="shared" si="2"/>
        <v>Wanlin SP</v>
      </c>
      <c r="T17" s="37">
        <f>VLOOKUP($E17,A!$A:$H,8,0)*I17</f>
        <v>9305.92</v>
      </c>
      <c r="U17" s="37">
        <f>VLOOKUP($E17,A!$A:$H,8,0)*J17</f>
        <v>0</v>
      </c>
      <c r="V17" s="37">
        <f>IF(U17&gt;T17,0,VLOOKUP($E17,A!$A:$H,8,0)*K17)</f>
        <v>9305.92</v>
      </c>
    </row>
    <row r="18" spans="1:22" x14ac:dyDescent="0.2">
      <c r="A18" s="27" t="str">
        <f t="shared" si="0"/>
        <v>12768418/301071WAAS</v>
      </c>
      <c r="B18" s="3" t="str">
        <f>VLOOKUP(VALUE($E18),A!$A:$T,19,0)</f>
        <v>Kortemark</v>
      </c>
      <c r="C18" s="3" t="str">
        <f>VLOOKUP(VALUE($E18),A!$A:$T,20,0)</f>
        <v>SP</v>
      </c>
      <c r="D18" s="14" t="s">
        <v>469</v>
      </c>
      <c r="E18" s="5">
        <v>12768418</v>
      </c>
      <c r="F18" s="2" t="s">
        <v>464</v>
      </c>
      <c r="G18" s="3" t="s">
        <v>753</v>
      </c>
      <c r="H18" s="4" t="s">
        <v>159</v>
      </c>
      <c r="I18" s="4">
        <v>0</v>
      </c>
      <c r="J18" s="4">
        <v>6480</v>
      </c>
      <c r="K18" s="48">
        <v>-6480</v>
      </c>
      <c r="L18" s="49">
        <v>-196</v>
      </c>
      <c r="M18" s="53">
        <v>416.91</v>
      </c>
      <c r="N18" s="7">
        <f>IFERROR(VLOOKUP(VALUE(E18),PR00!$A:$C,3,0),"geen PR00")</f>
        <v>255</v>
      </c>
      <c r="O18" s="7">
        <f>VLOOKUP($E18,A!$A:$T,13,0)</f>
        <v>432</v>
      </c>
      <c r="P18" s="7">
        <f>VLOOKUP($E18,A!$A:$T,18,0)*O18</f>
        <v>1931.472</v>
      </c>
      <c r="Q18" s="3">
        <f t="shared" si="1"/>
        <v>0</v>
      </c>
      <c r="R18" s="29" t="b">
        <f>ISERROR(VLOOKUP(A18,'2017 05 09'!A:A,1,0))</f>
        <v>0</v>
      </c>
      <c r="S18" s="36" t="str">
        <f t="shared" si="2"/>
        <v>Kortemark SP</v>
      </c>
      <c r="T18" s="37">
        <f>VLOOKUP($E18,A!$A:$H,8,0)*I18</f>
        <v>0</v>
      </c>
      <c r="U18" s="37">
        <f>VLOOKUP($E18,A!$A:$H,8,0)*J18</f>
        <v>13763.52</v>
      </c>
      <c r="V18" s="37">
        <f>IF(U18&gt;T18,0,VLOOKUP($E18,A!$A:$H,8,0)*K18)</f>
        <v>0</v>
      </c>
    </row>
    <row r="19" spans="1:22" x14ac:dyDescent="0.2">
      <c r="A19" s="27" t="str">
        <f t="shared" si="0"/>
        <v>12768118/501512 N</v>
      </c>
      <c r="B19" s="3" t="str">
        <f>VLOOKUP(VALUE($E19),A!$A:$T,19,0)</f>
        <v>Kortemark</v>
      </c>
      <c r="C19" s="3" t="str">
        <f>VLOOKUP(VALUE($E19),A!$A:$T,20,0)</f>
        <v>SP</v>
      </c>
      <c r="D19" s="14" t="s">
        <v>691</v>
      </c>
      <c r="E19" s="5">
        <v>12768118</v>
      </c>
      <c r="F19" s="2" t="s">
        <v>464</v>
      </c>
      <c r="G19" s="3" t="s">
        <v>748</v>
      </c>
      <c r="H19" s="4" t="s">
        <v>159</v>
      </c>
      <c r="I19" s="4">
        <v>5616</v>
      </c>
      <c r="J19" s="4">
        <v>4752</v>
      </c>
      <c r="K19" s="48">
        <v>864</v>
      </c>
      <c r="L19" s="49">
        <v>26</v>
      </c>
      <c r="M19" s="53">
        <v>351.63</v>
      </c>
      <c r="N19" s="7">
        <f>IFERROR(VLOOKUP(VALUE(E19),PR00!$A:$C,3,0),"geen PR00")</f>
        <v>260</v>
      </c>
      <c r="O19" s="7">
        <f>VLOOKUP($E19,A!$A:$T,13,0)</f>
        <v>432</v>
      </c>
      <c r="P19" s="7">
        <f>VLOOKUP($E19,A!$A:$T,18,0)*O19</f>
        <v>1719.7919999999999</v>
      </c>
      <c r="Q19" s="3">
        <f t="shared" si="1"/>
        <v>13</v>
      </c>
      <c r="R19" s="29" t="b">
        <f>ISERROR(VLOOKUP(A19,'2017 05 09'!A:A,1,0))</f>
        <v>0</v>
      </c>
      <c r="S19" s="36" t="str">
        <f t="shared" si="2"/>
        <v>Kortemark SP</v>
      </c>
      <c r="T19" s="37">
        <f>VLOOKUP($E19,A!$A:$H,8,0)*I19</f>
        <v>11928.384</v>
      </c>
      <c r="U19" s="37">
        <f>VLOOKUP($E19,A!$A:$H,8,0)*J19</f>
        <v>10093.248000000001</v>
      </c>
      <c r="V19" s="37">
        <f>IF(U19&gt;T19,0,VLOOKUP($E19,A!$A:$H,8,0)*K19)</f>
        <v>1835.1360000000002</v>
      </c>
    </row>
    <row r="20" spans="1:22" x14ac:dyDescent="0.2">
      <c r="A20" s="27" t="str">
        <f t="shared" si="0"/>
        <v>12766658/501022</v>
      </c>
      <c r="B20" s="3" t="str">
        <f>VLOOKUP(VALUE($E20),A!$A:$T,19,0)</f>
        <v>Kortemark</v>
      </c>
      <c r="C20" s="3" t="str">
        <f>VLOOKUP(VALUE($E20),A!$A:$T,20,0)</f>
        <v>SP</v>
      </c>
      <c r="D20" s="14" t="s">
        <v>666</v>
      </c>
      <c r="E20" s="5">
        <v>12766658</v>
      </c>
      <c r="F20" s="2" t="s">
        <v>464</v>
      </c>
      <c r="G20" s="3" t="s">
        <v>746</v>
      </c>
      <c r="H20" s="4" t="s">
        <v>159</v>
      </c>
      <c r="I20" s="4">
        <v>4608</v>
      </c>
      <c r="J20" s="4">
        <v>0</v>
      </c>
      <c r="K20" s="48">
        <v>4608</v>
      </c>
      <c r="L20" s="49">
        <v>139</v>
      </c>
      <c r="M20" s="53">
        <v>576.04</v>
      </c>
      <c r="N20" s="7">
        <f>IFERROR(VLOOKUP(VALUE(E20),PR00!$A:$C,3,0),"geen PR00")</f>
        <v>565</v>
      </c>
      <c r="O20" s="7">
        <f>VLOOKUP($E20,A!$A:$T,13,0)</f>
        <v>256</v>
      </c>
      <c r="P20" s="7">
        <f>VLOOKUP($E20,A!$A:$T,18,0)*O20</f>
        <v>1274.8800000000001</v>
      </c>
      <c r="Q20" s="3">
        <f t="shared" si="1"/>
        <v>18</v>
      </c>
      <c r="R20" s="29" t="b">
        <f>ISERROR(VLOOKUP(A20,'2017 05 09'!A:A,1,0))</f>
        <v>0</v>
      </c>
      <c r="S20" s="36" t="str">
        <f t="shared" si="2"/>
        <v>Kortemark SP</v>
      </c>
      <c r="T20" s="37">
        <f>VLOOKUP($E20,A!$A:$H,8,0)*I20</f>
        <v>9907.1999999999989</v>
      </c>
      <c r="U20" s="37">
        <f>VLOOKUP($E20,A!$A:$H,8,0)*J20</f>
        <v>0</v>
      </c>
      <c r="V20" s="37">
        <f>IF(U20&gt;T20,0,VLOOKUP($E20,A!$A:$H,8,0)*K20)</f>
        <v>9907.1999999999989</v>
      </c>
    </row>
    <row r="21" spans="1:22" x14ac:dyDescent="0.2">
      <c r="A21" s="27" t="str">
        <f t="shared" si="0"/>
        <v>12766552/601110RAND</v>
      </c>
      <c r="B21" s="3" t="str">
        <f>VLOOKUP(VALUE($E21),A!$A:$T,19,0)</f>
        <v>Kortemark</v>
      </c>
      <c r="C21" s="3" t="str">
        <f>VLOOKUP(VALUE($E21),A!$A:$T,20,0)</f>
        <v>SP</v>
      </c>
      <c r="D21" s="14" t="s">
        <v>1312</v>
      </c>
      <c r="E21" s="5">
        <v>12766552</v>
      </c>
      <c r="F21" s="2" t="s">
        <v>464</v>
      </c>
      <c r="G21" s="3" t="s">
        <v>967</v>
      </c>
      <c r="H21" s="4" t="s">
        <v>159</v>
      </c>
      <c r="I21" s="4">
        <v>13568</v>
      </c>
      <c r="J21" s="4">
        <v>0</v>
      </c>
      <c r="K21" s="48">
        <v>13568</v>
      </c>
      <c r="L21" s="49">
        <v>411</v>
      </c>
      <c r="M21" s="53">
        <v>565.77</v>
      </c>
      <c r="N21" s="7">
        <f>IFERROR(VLOOKUP(VALUE(E21),PR00!$A:$C,3,0),"geen PR00")</f>
        <v>570</v>
      </c>
      <c r="O21" s="7">
        <f>VLOOKUP($E21,A!$A:$T,13,0)</f>
        <v>256</v>
      </c>
      <c r="P21" s="7">
        <f>VLOOKUP($E21,A!$A:$T,18,0)*O21</f>
        <v>1116.672</v>
      </c>
      <c r="Q21" s="3">
        <f t="shared" si="1"/>
        <v>53</v>
      </c>
      <c r="R21" s="29" t="b">
        <f>ISERROR(VLOOKUP(A21,'2017 05 09'!A:A,1,0))</f>
        <v>0</v>
      </c>
      <c r="S21" s="36" t="str">
        <f t="shared" si="2"/>
        <v>Kortemark SP</v>
      </c>
      <c r="T21" s="37">
        <f>VLOOKUP($E21,A!$A:$H,8,0)*I21</f>
        <v>29171.199999999997</v>
      </c>
      <c r="U21" s="37">
        <f>VLOOKUP($E21,A!$A:$H,8,0)*J21</f>
        <v>0</v>
      </c>
      <c r="V21" s="37">
        <f>IF(U21&gt;T21,0,VLOOKUP($E21,A!$A:$H,8,0)*K21)</f>
        <v>29171.199999999997</v>
      </c>
    </row>
    <row r="22" spans="1:22" x14ac:dyDescent="0.2">
      <c r="A22" s="27" t="str">
        <f t="shared" si="0"/>
        <v>12766558/501416ROOD</v>
      </c>
      <c r="B22" s="3" t="str">
        <f>VLOOKUP(VALUE($E22),A!$A:$T,19,0)</f>
        <v>Kortemark</v>
      </c>
      <c r="C22" s="3" t="str">
        <f>VLOOKUP(VALUE($E22),A!$A:$T,20,0)</f>
        <v>SP</v>
      </c>
      <c r="D22" s="14" t="s">
        <v>631</v>
      </c>
      <c r="E22" s="5">
        <v>12766558</v>
      </c>
      <c r="F22" s="2" t="s">
        <v>464</v>
      </c>
      <c r="G22" s="3" t="s">
        <v>745</v>
      </c>
      <c r="H22" s="4" t="s">
        <v>159</v>
      </c>
      <c r="I22" s="4">
        <v>768</v>
      </c>
      <c r="J22" s="4">
        <v>0</v>
      </c>
      <c r="K22" s="48">
        <v>768</v>
      </c>
      <c r="L22" s="49">
        <v>23</v>
      </c>
      <c r="M22" s="53">
        <v>548.44000000000005</v>
      </c>
      <c r="N22" s="7">
        <f>IFERROR(VLOOKUP(VALUE(E22),PR00!$A:$C,3,0),"geen PR00")</f>
        <v>500</v>
      </c>
      <c r="O22" s="7">
        <f>VLOOKUP($E22,A!$A:$T,13,0)</f>
        <v>256</v>
      </c>
      <c r="P22" s="7">
        <f>VLOOKUP($E22,A!$A:$T,18,0)*O22</f>
        <v>1282.56</v>
      </c>
      <c r="Q22" s="3">
        <f t="shared" si="1"/>
        <v>3</v>
      </c>
      <c r="R22" s="29" t="b">
        <f>ISERROR(VLOOKUP(A22,'2017 05 09'!A:A,1,0))</f>
        <v>0</v>
      </c>
      <c r="S22" s="36" t="str">
        <f t="shared" si="2"/>
        <v>Kortemark SP</v>
      </c>
      <c r="T22" s="37">
        <f>VLOOKUP($E22,A!$A:$H,8,0)*I22</f>
        <v>1651.1999999999998</v>
      </c>
      <c r="U22" s="37">
        <f>VLOOKUP($E22,A!$A:$H,8,0)*J22</f>
        <v>0</v>
      </c>
      <c r="V22" s="37">
        <f>IF(U22&gt;T22,0,VLOOKUP($E22,A!$A:$H,8,0)*K22)</f>
        <v>1651.1999999999998</v>
      </c>
    </row>
    <row r="23" spans="1:22" x14ac:dyDescent="0.2">
      <c r="A23" s="27" t="str">
        <f t="shared" si="0"/>
        <v>12766758/501023</v>
      </c>
      <c r="B23" s="3" t="str">
        <f>VLOOKUP(VALUE($E23),A!$A:$T,19,0)</f>
        <v>Kortemark</v>
      </c>
      <c r="C23" s="3" t="str">
        <f>VLOOKUP(VALUE($E23),A!$A:$T,20,0)</f>
        <v>SP</v>
      </c>
      <c r="D23" s="14" t="s">
        <v>667</v>
      </c>
      <c r="E23" s="5">
        <v>12766758</v>
      </c>
      <c r="F23" s="2" t="s">
        <v>464</v>
      </c>
      <c r="G23" s="3" t="s">
        <v>747</v>
      </c>
      <c r="H23" s="4" t="s">
        <v>159</v>
      </c>
      <c r="I23" s="4">
        <v>1536</v>
      </c>
      <c r="J23" s="4">
        <v>0</v>
      </c>
      <c r="K23" s="48">
        <v>1536</v>
      </c>
      <c r="L23" s="49">
        <v>46</v>
      </c>
      <c r="M23" s="53">
        <v>607.52</v>
      </c>
      <c r="N23" s="7">
        <f>IFERROR(VLOOKUP(VALUE(E23),PR00!$A:$C,3,0),"geen PR00")</f>
        <v>550</v>
      </c>
      <c r="O23" s="7">
        <f>VLOOKUP($E23,A!$A:$T,13,0)</f>
        <v>256</v>
      </c>
      <c r="P23" s="7">
        <f>VLOOKUP($E23,A!$A:$T,18,0)*O23</f>
        <v>1116.672</v>
      </c>
      <c r="Q23" s="3">
        <f t="shared" si="1"/>
        <v>6</v>
      </c>
      <c r="R23" s="29" t="b">
        <f>ISERROR(VLOOKUP(A23,'2017 05 09'!A:A,1,0))</f>
        <v>0</v>
      </c>
      <c r="S23" s="36" t="str">
        <f t="shared" si="2"/>
        <v>Kortemark SP</v>
      </c>
      <c r="T23" s="37">
        <f>VLOOKUP($E23,A!$A:$H,8,0)*I23</f>
        <v>3302.3999999999996</v>
      </c>
      <c r="U23" s="37">
        <f>VLOOKUP($E23,A!$A:$H,8,0)*J23</f>
        <v>0</v>
      </c>
      <c r="V23" s="37">
        <f>IF(U23&gt;T23,0,VLOOKUP($E23,A!$A:$H,8,0)*K23)</f>
        <v>3302.3999999999996</v>
      </c>
    </row>
    <row r="24" spans="1:22" x14ac:dyDescent="0.2">
      <c r="A24" s="27" t="str">
        <f t="shared" si="0"/>
        <v>12765820/501089</v>
      </c>
      <c r="B24" s="3" t="str">
        <f>VLOOKUP(VALUE($E24),A!$A:$T,19,0)</f>
        <v>Kortemark</v>
      </c>
      <c r="C24" s="3" t="str">
        <f>VLOOKUP(VALUE($E24),A!$A:$T,20,0)</f>
        <v>SP</v>
      </c>
      <c r="D24" s="14" t="s">
        <v>1311</v>
      </c>
      <c r="E24" s="5">
        <v>12765820</v>
      </c>
      <c r="F24" s="2" t="s">
        <v>464</v>
      </c>
      <c r="G24" s="3" t="s">
        <v>1282</v>
      </c>
      <c r="H24" s="4" t="s">
        <v>187</v>
      </c>
      <c r="I24" s="4">
        <v>1876</v>
      </c>
      <c r="J24" s="4">
        <v>0</v>
      </c>
      <c r="K24" s="48">
        <v>1876</v>
      </c>
      <c r="L24" s="49">
        <v>33</v>
      </c>
      <c r="M24" s="53">
        <v>199.38</v>
      </c>
      <c r="N24" s="7">
        <f>IFERROR(VLOOKUP(VALUE(E24),PR00!$A:$C,3,0),"geen PR00")</f>
        <v>150</v>
      </c>
      <c r="O24" s="7">
        <f>VLOOKUP($E24,A!$A:$T,13,0)</f>
        <v>938</v>
      </c>
      <c r="P24" s="7">
        <f>VLOOKUP($E24,A!$A:$T,18,0)*O24</f>
        <v>1435.14</v>
      </c>
      <c r="Q24" s="3">
        <f t="shared" si="1"/>
        <v>2</v>
      </c>
      <c r="R24" s="29" t="b">
        <f>ISERROR(VLOOKUP(A24,'2017 05 09'!A:A,1,0))</f>
        <v>0</v>
      </c>
      <c r="S24" s="36" t="str">
        <f t="shared" si="2"/>
        <v>Kortemark SP</v>
      </c>
      <c r="T24" s="37">
        <f>VLOOKUP($E24,A!$A:$H,8,0)*I24</f>
        <v>1605.856</v>
      </c>
      <c r="U24" s="37">
        <f>VLOOKUP($E24,A!$A:$H,8,0)*J24</f>
        <v>0</v>
      </c>
      <c r="V24" s="37">
        <f>IF(U24&gt;T24,0,VLOOKUP($E24,A!$A:$H,8,0)*K24)</f>
        <v>1605.856</v>
      </c>
    </row>
    <row r="25" spans="1:22" x14ac:dyDescent="0.2">
      <c r="A25" s="27" t="str">
        <f t="shared" si="0"/>
        <v>12453328/537027KL</v>
      </c>
      <c r="B25" s="3" t="str">
        <f>VLOOKUP(VALUE($E25),A!$A:$T,19,0)</f>
        <v>Lanaken</v>
      </c>
      <c r="C25" s="3" t="str">
        <f>VLOOKUP(VALUE($E25),A!$A:$T,20,0)</f>
        <v>HV</v>
      </c>
      <c r="D25" s="14" t="s">
        <v>902</v>
      </c>
      <c r="E25" s="5">
        <v>12453328</v>
      </c>
      <c r="F25" s="2" t="s">
        <v>75</v>
      </c>
      <c r="G25" s="3" t="s">
        <v>1262</v>
      </c>
      <c r="H25" s="4" t="s">
        <v>159</v>
      </c>
      <c r="I25" s="4">
        <v>11232</v>
      </c>
      <c r="J25" s="4">
        <v>0</v>
      </c>
      <c r="K25" s="48">
        <v>11232</v>
      </c>
      <c r="L25" s="49">
        <v>158</v>
      </c>
      <c r="M25" s="53">
        <v>142.63</v>
      </c>
      <c r="N25" s="7">
        <f>IFERROR(VLOOKUP(VALUE(E25),PR00!$A:$C,3,0),"geen PR00")</f>
        <v>180</v>
      </c>
      <c r="O25" s="7">
        <f>VLOOKUP($E25,A!$A:$T,13,0)</f>
        <v>1248</v>
      </c>
      <c r="P25" s="7">
        <f>VLOOKUP($E25,A!$A:$T,18,0)*O25</f>
        <v>1497.6</v>
      </c>
      <c r="Q25" s="3">
        <f t="shared" si="1"/>
        <v>9</v>
      </c>
      <c r="R25" s="29" t="b">
        <f>ISERROR(VLOOKUP(A25,'2017 05 09'!A:A,1,0))</f>
        <v>0</v>
      </c>
      <c r="S25" s="36" t="str">
        <f t="shared" si="2"/>
        <v>Lanaken HV</v>
      </c>
      <c r="T25" s="37">
        <f>VLOOKUP($E25,A!$A:$H,8,0)*I25</f>
        <v>7469.2800000000007</v>
      </c>
      <c r="U25" s="37">
        <f>VLOOKUP($E25,A!$A:$H,8,0)*J25</f>
        <v>0</v>
      </c>
      <c r="V25" s="37">
        <f>IF(U25&gt;T25,0,VLOOKUP($E25,A!$A:$H,8,0)*K25)</f>
        <v>7469.2800000000007</v>
      </c>
    </row>
    <row r="26" spans="1:22" x14ac:dyDescent="0.2">
      <c r="A26" s="27" t="str">
        <f t="shared" si="0"/>
        <v>12453328/737009KL</v>
      </c>
      <c r="B26" s="3" t="str">
        <f>VLOOKUP(VALUE($E26),A!$A:$T,19,0)</f>
        <v>Lanaken</v>
      </c>
      <c r="C26" s="3" t="str">
        <f>VLOOKUP(VALUE($E26),A!$A:$T,20,0)</f>
        <v>HV</v>
      </c>
      <c r="D26" s="14" t="s">
        <v>1428</v>
      </c>
      <c r="E26" s="5">
        <v>12453328</v>
      </c>
      <c r="F26" s="2" t="s">
        <v>75</v>
      </c>
      <c r="G26" s="3" t="s">
        <v>1262</v>
      </c>
      <c r="H26" s="4" t="s">
        <v>159</v>
      </c>
      <c r="I26" s="4">
        <v>22464</v>
      </c>
      <c r="J26" s="4">
        <v>0</v>
      </c>
      <c r="K26" s="48">
        <v>22464</v>
      </c>
      <c r="L26" s="49">
        <v>316</v>
      </c>
      <c r="M26" s="53">
        <v>142.63</v>
      </c>
      <c r="N26" s="7">
        <f>IFERROR(VLOOKUP(VALUE(E26),PR00!$A:$C,3,0),"geen PR00")</f>
        <v>180</v>
      </c>
      <c r="O26" s="7">
        <f>VLOOKUP($E26,A!$A:$T,13,0)</f>
        <v>1248</v>
      </c>
      <c r="P26" s="7">
        <f>VLOOKUP($E26,A!$A:$T,18,0)*O26</f>
        <v>1497.6</v>
      </c>
      <c r="Q26" s="3">
        <f t="shared" si="1"/>
        <v>18</v>
      </c>
      <c r="R26" s="29" t="b">
        <f>ISERROR(VLOOKUP(A26,'2017 05 09'!A:A,1,0))</f>
        <v>0</v>
      </c>
      <c r="S26" s="36" t="str">
        <f t="shared" si="2"/>
        <v>Lanaken HV</v>
      </c>
      <c r="T26" s="37">
        <f>VLOOKUP($E26,A!$A:$H,8,0)*I26</f>
        <v>14938.560000000001</v>
      </c>
      <c r="U26" s="37">
        <f>VLOOKUP($E26,A!$A:$H,8,0)*J26</f>
        <v>0</v>
      </c>
      <c r="V26" s="37">
        <f>IF(U26&gt;T26,0,VLOOKUP($E26,A!$A:$H,8,0)*K26)</f>
        <v>14938.560000000001</v>
      </c>
    </row>
    <row r="27" spans="1:22" x14ac:dyDescent="0.2">
      <c r="A27" s="27" t="str">
        <f t="shared" si="0"/>
        <v>12453928/537011KL</v>
      </c>
      <c r="B27" s="3" t="str">
        <f>VLOOKUP(VALUE($E27),A!$A:$T,19,0)</f>
        <v>Lanaken</v>
      </c>
      <c r="C27" s="3" t="str">
        <f>VLOOKUP(VALUE($E27),A!$A:$T,20,0)</f>
        <v>HV</v>
      </c>
      <c r="D27" s="14" t="s">
        <v>904</v>
      </c>
      <c r="E27" s="5">
        <v>12453928</v>
      </c>
      <c r="F27" s="2" t="s">
        <v>75</v>
      </c>
      <c r="G27" s="3" t="s">
        <v>719</v>
      </c>
      <c r="H27" s="4" t="s">
        <v>159</v>
      </c>
      <c r="I27" s="4">
        <v>7296</v>
      </c>
      <c r="J27" s="4">
        <v>0</v>
      </c>
      <c r="K27" s="48">
        <v>7296</v>
      </c>
      <c r="L27" s="49">
        <v>102</v>
      </c>
      <c r="M27" s="53">
        <v>132.66</v>
      </c>
      <c r="N27" s="7">
        <f>IFERROR(VLOOKUP(VALUE(E27),PR00!$A:$C,3,0),"geen PR00")</f>
        <v>180</v>
      </c>
      <c r="O27" s="34">
        <v>1216</v>
      </c>
      <c r="P27" s="7">
        <f>VLOOKUP($E27,A!$A:$T,18,0)*O27</f>
        <v>1459.2</v>
      </c>
      <c r="Q27" s="3">
        <f t="shared" si="1"/>
        <v>6</v>
      </c>
      <c r="R27" s="29" t="b">
        <f>ISERROR(VLOOKUP(A27,'2017 05 09'!A:A,1,0))</f>
        <v>0</v>
      </c>
      <c r="S27" s="36" t="str">
        <f t="shared" si="2"/>
        <v>Lanaken HV</v>
      </c>
      <c r="T27" s="37">
        <f>VLOOKUP($E27,A!$A:$H,8,0)*I27</f>
        <v>4851.84</v>
      </c>
      <c r="U27" s="37">
        <f>VLOOKUP($E27,A!$A:$H,8,0)*J27</f>
        <v>0</v>
      </c>
      <c r="V27" s="37">
        <f>IF(U27&gt;T27,0,VLOOKUP($E27,A!$A:$H,8,0)*K27)</f>
        <v>4851.84</v>
      </c>
    </row>
    <row r="28" spans="1:22" x14ac:dyDescent="0.2">
      <c r="A28" s="27" t="str">
        <f t="shared" si="0"/>
        <v>12454228/737006KL</v>
      </c>
      <c r="B28" s="3" t="str">
        <f>VLOOKUP(VALUE($E28),A!$A:$T,19,0)</f>
        <v>Lanaken</v>
      </c>
      <c r="C28" s="3" t="str">
        <f>VLOOKUP(VALUE($E28),A!$A:$T,20,0)</f>
        <v>HV</v>
      </c>
      <c r="D28" s="14" t="s">
        <v>1435</v>
      </c>
      <c r="E28" s="5">
        <v>12454228</v>
      </c>
      <c r="F28" s="2" t="s">
        <v>75</v>
      </c>
      <c r="G28" s="3" t="s">
        <v>1141</v>
      </c>
      <c r="H28" s="4" t="s">
        <v>159</v>
      </c>
      <c r="I28" s="4">
        <v>14976</v>
      </c>
      <c r="J28" s="4">
        <v>14976</v>
      </c>
      <c r="K28" s="48">
        <v>0</v>
      </c>
      <c r="L28" s="49">
        <v>0</v>
      </c>
      <c r="M28" s="53">
        <v>147.29</v>
      </c>
      <c r="N28" s="7">
        <f>IFERROR(VLOOKUP(VALUE(E28),PR00!$A:$C,3,0),"geen PR00")</f>
        <v>185</v>
      </c>
      <c r="O28" s="7">
        <f>VLOOKUP($E28,A!$A:$T,13,0)</f>
        <v>1248</v>
      </c>
      <c r="P28" s="7">
        <f>VLOOKUP($E28,A!$A:$T,18,0)*O28</f>
        <v>1496.3520000000001</v>
      </c>
      <c r="Q28" s="3">
        <f t="shared" si="1"/>
        <v>12</v>
      </c>
      <c r="R28" s="29" t="b">
        <f>ISERROR(VLOOKUP(A28,'2017 05 09'!A:A,1,0))</f>
        <v>0</v>
      </c>
      <c r="S28" s="36" t="str">
        <f t="shared" si="2"/>
        <v>Lanaken HV</v>
      </c>
      <c r="T28" s="37">
        <f>VLOOKUP($E28,A!$A:$H,8,0)*I28</f>
        <v>9959.0400000000009</v>
      </c>
      <c r="U28" s="37">
        <f>VLOOKUP($E28,A!$A:$H,8,0)*J28</f>
        <v>9959.0400000000009</v>
      </c>
      <c r="V28" s="37">
        <f>IF(U28&gt;T28,0,VLOOKUP($E28,A!$A:$H,8,0)*K28)</f>
        <v>0</v>
      </c>
    </row>
    <row r="29" spans="1:22" x14ac:dyDescent="0.2">
      <c r="A29" s="27" t="str">
        <f t="shared" si="0"/>
        <v>12101338/529115KL</v>
      </c>
      <c r="B29" s="3" t="str">
        <f>VLOOKUP(VALUE($E29),A!$A:$T,19,0)</f>
        <v>Beerse</v>
      </c>
      <c r="C29" s="3" t="str">
        <f>VLOOKUP(VALUE($E29),A!$A:$T,20,0)</f>
        <v>HV</v>
      </c>
      <c r="D29" s="14" t="s">
        <v>897</v>
      </c>
      <c r="E29" s="5">
        <v>12101338</v>
      </c>
      <c r="F29" s="2" t="s">
        <v>120</v>
      </c>
      <c r="G29" s="3" t="s">
        <v>800</v>
      </c>
      <c r="H29" s="4" t="s">
        <v>159</v>
      </c>
      <c r="I29" s="4">
        <v>10956</v>
      </c>
      <c r="J29" s="4">
        <v>10956</v>
      </c>
      <c r="K29" s="48">
        <v>0</v>
      </c>
      <c r="L29" s="49">
        <v>0</v>
      </c>
      <c r="M29" s="53">
        <v>181.17</v>
      </c>
      <c r="N29" s="7">
        <f>IFERROR(VLOOKUP(VALUE(E29),PR00!$A:$C,3,0),"geen PR00")</f>
        <v>205</v>
      </c>
      <c r="O29" s="7">
        <f>VLOOKUP($E29,A!$A:$T,13,0)</f>
        <v>996</v>
      </c>
      <c r="P29" s="7">
        <f>VLOOKUP($E29,A!$A:$T,18,0)*O29</f>
        <v>1370.4959999999999</v>
      </c>
      <c r="Q29" s="3">
        <f t="shared" si="1"/>
        <v>11</v>
      </c>
      <c r="R29" s="29" t="b">
        <f>ISERROR(VLOOKUP(A29,'2017 05 09'!A:A,1,0))</f>
        <v>0</v>
      </c>
      <c r="S29" s="36" t="str">
        <f t="shared" si="2"/>
        <v>Beerse HV</v>
      </c>
      <c r="T29" s="37">
        <f>VLOOKUP($E29,A!$A:$H,8,0)*I29</f>
        <v>7285.7400000000007</v>
      </c>
      <c r="U29" s="37">
        <f>VLOOKUP($E29,A!$A:$H,8,0)*J29</f>
        <v>7285.7400000000007</v>
      </c>
      <c r="V29" s="37">
        <f>IF(U29&gt;T29,0,VLOOKUP($E29,A!$A:$H,8,0)*K29)</f>
        <v>0</v>
      </c>
    </row>
    <row r="30" spans="1:22" x14ac:dyDescent="0.2">
      <c r="A30" s="27" t="str">
        <f t="shared" si="0"/>
        <v>12101338/529115SPB</v>
      </c>
      <c r="B30" s="3" t="str">
        <f>VLOOKUP(VALUE($E30),A!$A:$T,19,0)</f>
        <v>Beerse</v>
      </c>
      <c r="C30" s="3" t="str">
        <f>VLOOKUP(VALUE($E30),A!$A:$T,20,0)</f>
        <v>HV</v>
      </c>
      <c r="D30" s="14" t="s">
        <v>1483</v>
      </c>
      <c r="E30" s="5">
        <v>12101338</v>
      </c>
      <c r="F30" s="2" t="s">
        <v>120</v>
      </c>
      <c r="G30" s="3" t="s">
        <v>800</v>
      </c>
      <c r="H30" s="4" t="s">
        <v>159</v>
      </c>
      <c r="I30" s="4">
        <v>6972</v>
      </c>
      <c r="J30" s="4">
        <v>6972</v>
      </c>
      <c r="K30" s="48">
        <v>0</v>
      </c>
      <c r="L30" s="49">
        <v>0</v>
      </c>
      <c r="M30" s="53">
        <v>181.17</v>
      </c>
      <c r="N30" s="7">
        <f>IFERROR(VLOOKUP(VALUE(E30),PR00!$A:$C,3,0),"geen PR00")</f>
        <v>205</v>
      </c>
      <c r="O30" s="7">
        <f>VLOOKUP($E30,A!$A:$T,13,0)</f>
        <v>996</v>
      </c>
      <c r="P30" s="7">
        <f>VLOOKUP($E30,A!$A:$T,18,0)*O30</f>
        <v>1370.4959999999999</v>
      </c>
      <c r="Q30" s="3">
        <f t="shared" si="1"/>
        <v>7</v>
      </c>
      <c r="R30" s="29" t="b">
        <f>ISERROR(VLOOKUP(A30,'2017 05 09'!A:A,1,0))</f>
        <v>0</v>
      </c>
      <c r="S30" s="36" t="str">
        <f t="shared" si="2"/>
        <v>Beerse HV</v>
      </c>
      <c r="T30" s="37">
        <f>VLOOKUP($E30,A!$A:$H,8,0)*I30</f>
        <v>4636.38</v>
      </c>
      <c r="U30" s="37">
        <f>VLOOKUP($E30,A!$A:$H,8,0)*J30</f>
        <v>4636.38</v>
      </c>
      <c r="V30" s="37">
        <f>IF(U30&gt;T30,0,VLOOKUP($E30,A!$A:$H,8,0)*K30)</f>
        <v>0</v>
      </c>
    </row>
    <row r="31" spans="1:22" x14ac:dyDescent="0.2">
      <c r="A31" s="27" t="str">
        <f t="shared" si="0"/>
        <v>12453138/637034KL</v>
      </c>
      <c r="B31" s="3" t="str">
        <f>VLOOKUP(VALUE($E31),A!$A:$T,19,0)</f>
        <v>Lanaken</v>
      </c>
      <c r="C31" s="3" t="str">
        <f>VLOOKUP(VALUE($E31),A!$A:$T,20,0)</f>
        <v>HV</v>
      </c>
      <c r="D31" s="14" t="s">
        <v>1128</v>
      </c>
      <c r="E31" s="5">
        <v>12453138</v>
      </c>
      <c r="F31" s="2" t="s">
        <v>75</v>
      </c>
      <c r="G31" s="3" t="s">
        <v>846</v>
      </c>
      <c r="H31" s="4" t="s">
        <v>159</v>
      </c>
      <c r="I31" s="4">
        <v>38872</v>
      </c>
      <c r="J31" s="4">
        <v>38872</v>
      </c>
      <c r="K31" s="48">
        <v>0</v>
      </c>
      <c r="L31" s="49">
        <v>0</v>
      </c>
      <c r="M31" s="53">
        <v>161.36000000000001</v>
      </c>
      <c r="N31" s="7">
        <f>IFERROR(VLOOKUP(VALUE(E31),PR00!$A:$C,3,0),"geen PR00")</f>
        <v>225</v>
      </c>
      <c r="O31" s="7">
        <f>VLOOKUP($E31,A!$A:$T,13,0)</f>
        <v>904</v>
      </c>
      <c r="P31" s="7">
        <f>VLOOKUP($E31,A!$A:$T,18,0)*O31</f>
        <v>1471.712</v>
      </c>
      <c r="Q31" s="3">
        <f t="shared" si="1"/>
        <v>43</v>
      </c>
      <c r="R31" s="29" t="b">
        <f>ISERROR(VLOOKUP(A31,'2017 05 09'!A:A,1,0))</f>
        <v>0</v>
      </c>
      <c r="S31" s="36" t="str">
        <f t="shared" si="2"/>
        <v>Lanaken HV</v>
      </c>
      <c r="T31" s="37">
        <f>VLOOKUP($E31,A!$A:$H,8,0)*I31</f>
        <v>33624.28</v>
      </c>
      <c r="U31" s="37">
        <f>VLOOKUP($E31,A!$A:$H,8,0)*J31</f>
        <v>33624.28</v>
      </c>
      <c r="V31" s="37">
        <f>IF(U31&gt;T31,0,VLOOKUP($E31,A!$A:$H,8,0)*K31)</f>
        <v>0</v>
      </c>
    </row>
    <row r="32" spans="1:22" x14ac:dyDescent="0.2">
      <c r="A32" s="27" t="str">
        <f t="shared" si="0"/>
        <v>12453338/437034KL&lt;</v>
      </c>
      <c r="B32" s="3" t="str">
        <f>VLOOKUP(VALUE($E32),A!$A:$T,19,0)</f>
        <v>Lanaken</v>
      </c>
      <c r="C32" s="3" t="str">
        <f>VLOOKUP(VALUE($E32),A!$A:$T,20,0)</f>
        <v>HV</v>
      </c>
      <c r="D32" s="14" t="s">
        <v>999</v>
      </c>
      <c r="E32" s="5">
        <v>12453338</v>
      </c>
      <c r="F32" s="2" t="s">
        <v>75</v>
      </c>
      <c r="G32" s="3" t="s">
        <v>1263</v>
      </c>
      <c r="H32" s="4" t="s">
        <v>159</v>
      </c>
      <c r="I32" s="4">
        <v>9944</v>
      </c>
      <c r="J32" s="4">
        <v>0</v>
      </c>
      <c r="K32" s="48">
        <v>9944</v>
      </c>
      <c r="L32" s="49">
        <v>174</v>
      </c>
      <c r="M32" s="53">
        <v>160.93</v>
      </c>
      <c r="N32" s="7">
        <f>IFERROR(VLOOKUP(VALUE(E32),PR00!$A:$C,3,0),"geen PR00")</f>
        <v>225</v>
      </c>
      <c r="O32" s="7">
        <f>VLOOKUP($E32,A!$A:$T,13,0)</f>
        <v>904</v>
      </c>
      <c r="P32" s="7">
        <f>VLOOKUP($E32,A!$A:$T,18,0)*O32</f>
        <v>1471.712</v>
      </c>
      <c r="Q32" s="3">
        <f t="shared" si="1"/>
        <v>11</v>
      </c>
      <c r="R32" s="29" t="b">
        <f>ISERROR(VLOOKUP(A32,'2017 05 09'!A:A,1,0))</f>
        <v>0</v>
      </c>
      <c r="S32" s="36" t="str">
        <f t="shared" si="2"/>
        <v>Lanaken HV</v>
      </c>
      <c r="T32" s="37">
        <f>VLOOKUP($E32,A!$A:$H,8,0)*I32</f>
        <v>8601.56</v>
      </c>
      <c r="U32" s="37">
        <f>VLOOKUP($E32,A!$A:$H,8,0)*J32</f>
        <v>0</v>
      </c>
      <c r="V32" s="37">
        <f>IF(U32&gt;T32,0,VLOOKUP($E32,A!$A:$H,8,0)*K32)</f>
        <v>8601.56</v>
      </c>
    </row>
    <row r="33" spans="1:22" x14ac:dyDescent="0.2">
      <c r="A33" s="27" t="str">
        <f t="shared" si="0"/>
        <v>12453338/437035</v>
      </c>
      <c r="B33" s="3" t="str">
        <f>VLOOKUP(VALUE($E33),A!$A:$T,19,0)</f>
        <v>Lanaken</v>
      </c>
      <c r="C33" s="3" t="str">
        <f>VLOOKUP(VALUE($E33),A!$A:$T,20,0)</f>
        <v>HV</v>
      </c>
      <c r="D33" s="14" t="s">
        <v>1036</v>
      </c>
      <c r="E33" s="5">
        <v>12453338</v>
      </c>
      <c r="F33" s="2" t="s">
        <v>75</v>
      </c>
      <c r="G33" s="3" t="s">
        <v>1263</v>
      </c>
      <c r="H33" s="4" t="s">
        <v>159</v>
      </c>
      <c r="I33" s="4">
        <v>14464</v>
      </c>
      <c r="J33" s="4">
        <v>0</v>
      </c>
      <c r="K33" s="48">
        <v>14464</v>
      </c>
      <c r="L33" s="49">
        <v>253</v>
      </c>
      <c r="M33" s="53">
        <v>160.93</v>
      </c>
      <c r="N33" s="7">
        <f>IFERROR(VLOOKUP(VALUE(E33),PR00!$A:$C,3,0),"geen PR00")</f>
        <v>225</v>
      </c>
      <c r="O33" s="7">
        <f>VLOOKUP($E33,A!$A:$T,13,0)</f>
        <v>904</v>
      </c>
      <c r="P33" s="7">
        <f>VLOOKUP($E33,A!$A:$T,18,0)*O33</f>
        <v>1471.712</v>
      </c>
      <c r="Q33" s="3">
        <f t="shared" si="1"/>
        <v>16</v>
      </c>
      <c r="R33" s="29" t="b">
        <f>ISERROR(VLOOKUP(A33,'2017 05 09'!A:A,1,0))</f>
        <v>0</v>
      </c>
      <c r="S33" s="36" t="str">
        <f t="shared" si="2"/>
        <v>Lanaken HV</v>
      </c>
      <c r="T33" s="37">
        <f>VLOOKUP($E33,A!$A:$H,8,0)*I33</f>
        <v>12511.36</v>
      </c>
      <c r="U33" s="37">
        <f>VLOOKUP($E33,A!$A:$H,8,0)*J33</f>
        <v>0</v>
      </c>
      <c r="V33" s="37">
        <f>IF(U33&gt;T33,0,VLOOKUP($E33,A!$A:$H,8,0)*K33)</f>
        <v>12511.36</v>
      </c>
    </row>
    <row r="34" spans="1:22" x14ac:dyDescent="0.2">
      <c r="A34" s="27" t="str">
        <f t="shared" si="0"/>
        <v>12453338/437035BW</v>
      </c>
      <c r="B34" s="3" t="str">
        <f>VLOOKUP(VALUE($E34),A!$A:$T,19,0)</f>
        <v>Lanaken</v>
      </c>
      <c r="C34" s="3" t="str">
        <f>VLOOKUP(VALUE($E34),A!$A:$T,20,0)</f>
        <v>HV</v>
      </c>
      <c r="D34" s="14" t="s">
        <v>1429</v>
      </c>
      <c r="E34" s="5">
        <v>12453338</v>
      </c>
      <c r="F34" s="2" t="s">
        <v>75</v>
      </c>
      <c r="G34" s="3" t="s">
        <v>1263</v>
      </c>
      <c r="H34" s="4" t="s">
        <v>159</v>
      </c>
      <c r="I34" s="4">
        <v>16272</v>
      </c>
      <c r="J34" s="4">
        <v>14464</v>
      </c>
      <c r="K34" s="48">
        <v>1808</v>
      </c>
      <c r="L34" s="49">
        <v>31</v>
      </c>
      <c r="M34" s="53">
        <v>160.93</v>
      </c>
      <c r="N34" s="7">
        <f>IFERROR(VLOOKUP(VALUE(E34),PR00!$A:$C,3,0),"geen PR00")</f>
        <v>225</v>
      </c>
      <c r="O34" s="7">
        <f>VLOOKUP($E34,A!$A:$T,13,0)</f>
        <v>904</v>
      </c>
      <c r="P34" s="7">
        <f>VLOOKUP($E34,A!$A:$T,18,0)*O34</f>
        <v>1471.712</v>
      </c>
      <c r="Q34" s="3">
        <f t="shared" si="1"/>
        <v>18</v>
      </c>
      <c r="R34" s="29" t="b">
        <f>ISERROR(VLOOKUP(A34,'2017 05 09'!A:A,1,0))</f>
        <v>0</v>
      </c>
      <c r="S34" s="36" t="str">
        <f t="shared" si="2"/>
        <v>Lanaken HV</v>
      </c>
      <c r="T34" s="37">
        <f>VLOOKUP($E34,A!$A:$H,8,0)*I34</f>
        <v>14075.28</v>
      </c>
      <c r="U34" s="37">
        <f>VLOOKUP($E34,A!$A:$H,8,0)*J34</f>
        <v>12511.36</v>
      </c>
      <c r="V34" s="37">
        <f>IF(U34&gt;T34,0,VLOOKUP($E34,A!$A:$H,8,0)*K34)</f>
        <v>1563.92</v>
      </c>
    </row>
    <row r="35" spans="1:22" x14ac:dyDescent="0.2">
      <c r="A35" s="27" t="str">
        <f t="shared" si="0"/>
        <v>12453338/537063MTK&lt;</v>
      </c>
      <c r="B35" s="3" t="str">
        <f>VLOOKUP(VALUE($E35),A!$A:$T,19,0)</f>
        <v>Lanaken</v>
      </c>
      <c r="C35" s="3" t="str">
        <f>VLOOKUP(VALUE($E35),A!$A:$T,20,0)</f>
        <v>HV</v>
      </c>
      <c r="D35" s="14" t="s">
        <v>1466</v>
      </c>
      <c r="E35" s="5">
        <v>12453338</v>
      </c>
      <c r="F35" s="2" t="s">
        <v>75</v>
      </c>
      <c r="G35" s="3" t="s">
        <v>1263</v>
      </c>
      <c r="H35" s="4" t="s">
        <v>159</v>
      </c>
      <c r="I35" s="4">
        <v>10848</v>
      </c>
      <c r="J35" s="4">
        <v>0</v>
      </c>
      <c r="K35" s="48">
        <v>10848</v>
      </c>
      <c r="L35" s="49">
        <v>190</v>
      </c>
      <c r="M35" s="53">
        <v>160.93</v>
      </c>
      <c r="N35" s="7">
        <f>IFERROR(VLOOKUP(VALUE(E35),PR00!$A:$C,3,0),"geen PR00")</f>
        <v>225</v>
      </c>
      <c r="O35" s="7">
        <f>VLOOKUP($E35,A!$A:$T,13,0)</f>
        <v>904</v>
      </c>
      <c r="P35" s="7">
        <f>VLOOKUP($E35,A!$A:$T,18,0)*O35</f>
        <v>1471.712</v>
      </c>
      <c r="Q35" s="3">
        <f t="shared" si="1"/>
        <v>12</v>
      </c>
      <c r="R35" s="29" t="b">
        <f>ISERROR(VLOOKUP(A35,'2017 05 09'!A:A,1,0))</f>
        <v>0</v>
      </c>
      <c r="S35" s="36" t="str">
        <f t="shared" si="2"/>
        <v>Lanaken HV</v>
      </c>
      <c r="T35" s="37">
        <f>VLOOKUP($E35,A!$A:$H,8,0)*I35</f>
        <v>9383.52</v>
      </c>
      <c r="U35" s="37">
        <f>VLOOKUP($E35,A!$A:$H,8,0)*J35</f>
        <v>0</v>
      </c>
      <c r="V35" s="37">
        <f>IF(U35&gt;T35,0,VLOOKUP($E35,A!$A:$H,8,0)*K35)</f>
        <v>9383.52</v>
      </c>
    </row>
    <row r="36" spans="1:22" x14ac:dyDescent="0.2">
      <c r="A36" s="27" t="str">
        <f t="shared" si="0"/>
        <v>12453338/737004KL</v>
      </c>
      <c r="B36" s="3" t="str">
        <f>VLOOKUP(VALUE($E36),A!$A:$T,19,0)</f>
        <v>Lanaken</v>
      </c>
      <c r="C36" s="3" t="str">
        <f>VLOOKUP(VALUE($E36),A!$A:$T,20,0)</f>
        <v>HV</v>
      </c>
      <c r="D36" s="14" t="s">
        <v>1430</v>
      </c>
      <c r="E36" s="5">
        <v>12453338</v>
      </c>
      <c r="F36" s="2" t="s">
        <v>75</v>
      </c>
      <c r="G36" s="3" t="s">
        <v>1263</v>
      </c>
      <c r="H36" s="4" t="s">
        <v>159</v>
      </c>
      <c r="I36" s="4">
        <v>10848</v>
      </c>
      <c r="J36" s="4">
        <v>0</v>
      </c>
      <c r="K36" s="48">
        <v>10848</v>
      </c>
      <c r="L36" s="49">
        <v>190</v>
      </c>
      <c r="M36" s="53">
        <v>160.93</v>
      </c>
      <c r="N36" s="7">
        <f>IFERROR(VLOOKUP(VALUE(E36),PR00!$A:$C,3,0),"geen PR00")</f>
        <v>225</v>
      </c>
      <c r="O36" s="7">
        <f>VLOOKUP($E36,A!$A:$T,13,0)</f>
        <v>904</v>
      </c>
      <c r="P36" s="7">
        <f>VLOOKUP($E36,A!$A:$T,18,0)*O36</f>
        <v>1471.712</v>
      </c>
      <c r="Q36" s="3">
        <f t="shared" si="1"/>
        <v>12</v>
      </c>
      <c r="R36" s="29" t="b">
        <f>ISERROR(VLOOKUP(A36,'2017 05 09'!A:A,1,0))</f>
        <v>0</v>
      </c>
      <c r="S36" s="36" t="str">
        <f t="shared" si="2"/>
        <v>Lanaken HV</v>
      </c>
      <c r="T36" s="37">
        <f>VLOOKUP($E36,A!$A:$H,8,0)*I36</f>
        <v>9383.52</v>
      </c>
      <c r="U36" s="37">
        <f>VLOOKUP($E36,A!$A:$H,8,0)*J36</f>
        <v>0</v>
      </c>
      <c r="V36" s="37">
        <f>IF(U36&gt;T36,0,VLOOKUP($E36,A!$A:$H,8,0)*K36)</f>
        <v>9383.52</v>
      </c>
    </row>
    <row r="37" spans="1:22" x14ac:dyDescent="0.2">
      <c r="A37" s="27" t="str">
        <f t="shared" si="0"/>
        <v>1700160/000</v>
      </c>
      <c r="B37" s="3" t="str">
        <f>VLOOKUP(VALUE($E37),A!$A:$T,19,0)</f>
        <v>Maaseik</v>
      </c>
      <c r="C37" s="3" t="str">
        <f>VLOOKUP(VALUE($E37),A!$A:$T,20,0)</f>
        <v>RO</v>
      </c>
      <c r="D37" s="14" t="s">
        <v>454</v>
      </c>
      <c r="E37" s="5">
        <v>1700160</v>
      </c>
      <c r="F37" s="2" t="s">
        <v>74</v>
      </c>
      <c r="G37" s="3" t="s">
        <v>1232</v>
      </c>
      <c r="H37" s="4" t="s">
        <v>187</v>
      </c>
      <c r="I37" s="4">
        <v>24000</v>
      </c>
      <c r="J37" s="4">
        <v>0</v>
      </c>
      <c r="K37" s="48">
        <v>24000</v>
      </c>
      <c r="L37" s="49">
        <v>242</v>
      </c>
      <c r="M37" s="53">
        <v>274.93</v>
      </c>
      <c r="N37" s="7">
        <f>IFERROR(VLOOKUP(VALUE(E37),PR00!$A:$C,3,0),"geen PR00")</f>
        <v>150</v>
      </c>
      <c r="O37" s="7">
        <f>VLOOKUP($E37,A!$A:$T,13,0)</f>
        <v>1000</v>
      </c>
      <c r="P37" s="7">
        <f>VLOOKUP($E37,A!$A:$T,18,0)*O37</f>
        <v>1140</v>
      </c>
      <c r="Q37" s="3">
        <f t="shared" si="1"/>
        <v>24</v>
      </c>
      <c r="R37" s="29" t="b">
        <f>ISERROR(VLOOKUP(A37,'2017 05 09'!A:A,1,0))</f>
        <v>0</v>
      </c>
      <c r="S37" s="36" t="str">
        <f t="shared" si="2"/>
        <v>Maaseik RO</v>
      </c>
      <c r="T37" s="37">
        <f>VLOOKUP($E37,A!$A:$H,8,0)*I37</f>
        <v>13943.999999999998</v>
      </c>
      <c r="U37" s="37">
        <f>VLOOKUP($E37,A!$A:$H,8,0)*J37</f>
        <v>0</v>
      </c>
      <c r="V37" s="37">
        <f>IF(U37&gt;T37,0,VLOOKUP($E37,A!$A:$H,8,0)*K37)</f>
        <v>13943.999999999998</v>
      </c>
    </row>
    <row r="38" spans="1:22" x14ac:dyDescent="0.2">
      <c r="A38" s="27" t="str">
        <f t="shared" si="0"/>
        <v>1700060/000</v>
      </c>
      <c r="B38" s="3" t="str">
        <f>VLOOKUP(VALUE($E38),A!$A:$T,19,0)</f>
        <v>Maaseik</v>
      </c>
      <c r="C38" s="3" t="str">
        <f>VLOOKUP(VALUE($E38),A!$A:$T,20,0)</f>
        <v>RO</v>
      </c>
      <c r="D38" s="14" t="s">
        <v>454</v>
      </c>
      <c r="E38" s="5">
        <v>1700060</v>
      </c>
      <c r="F38" s="2" t="s">
        <v>74</v>
      </c>
      <c r="G38" s="3" t="s">
        <v>1229</v>
      </c>
      <c r="H38" s="4" t="s">
        <v>187</v>
      </c>
      <c r="I38" s="4">
        <v>4000</v>
      </c>
      <c r="J38" s="4">
        <v>0</v>
      </c>
      <c r="K38" s="48">
        <v>4000</v>
      </c>
      <c r="L38" s="49">
        <v>40</v>
      </c>
      <c r="M38" s="53">
        <v>292.89999999999998</v>
      </c>
      <c r="N38" s="7">
        <f>IFERROR(VLOOKUP(VALUE(E38),PR00!$A:$C,3,0),"geen PR00")</f>
        <v>150</v>
      </c>
      <c r="O38" s="7">
        <f>VLOOKUP($E38,A!$A:$T,13,0)</f>
        <v>1000</v>
      </c>
      <c r="P38" s="7">
        <f>VLOOKUP($E38,A!$A:$T,18,0)*O38</f>
        <v>1184</v>
      </c>
      <c r="Q38" s="3">
        <f t="shared" si="1"/>
        <v>4</v>
      </c>
      <c r="R38" s="29" t="b">
        <f>ISERROR(VLOOKUP(A38,'2017 05 09'!A:A,1,0))</f>
        <v>0</v>
      </c>
      <c r="S38" s="36" t="str">
        <f t="shared" si="2"/>
        <v>Maaseik RO</v>
      </c>
      <c r="T38" s="37">
        <f>VLOOKUP($E38,A!$A:$H,8,0)*I38</f>
        <v>2324</v>
      </c>
      <c r="U38" s="37">
        <f>VLOOKUP($E38,A!$A:$H,8,0)*J38</f>
        <v>0</v>
      </c>
      <c r="V38" s="37">
        <f>IF(U38&gt;T38,0,VLOOKUP($E38,A!$A:$H,8,0)*K38)</f>
        <v>2324</v>
      </c>
    </row>
    <row r="39" spans="1:22" x14ac:dyDescent="0.2">
      <c r="A39" s="27" t="str">
        <f t="shared" si="0"/>
        <v>1704041/000</v>
      </c>
      <c r="B39" s="3" t="str">
        <f>VLOOKUP(VALUE($E39),A!$A:$T,19,0)</f>
        <v>Maaseik</v>
      </c>
      <c r="C39" s="3" t="str">
        <f>VLOOKUP(VALUE($E39),A!$A:$T,20,0)</f>
        <v>RO</v>
      </c>
      <c r="D39" s="14" t="s">
        <v>454</v>
      </c>
      <c r="E39" s="5">
        <v>1704041</v>
      </c>
      <c r="F39" s="2" t="s">
        <v>74</v>
      </c>
      <c r="G39" s="3" t="s">
        <v>1532</v>
      </c>
      <c r="H39" s="4" t="s">
        <v>187</v>
      </c>
      <c r="I39" s="4">
        <v>1440</v>
      </c>
      <c r="J39" s="4">
        <v>0</v>
      </c>
      <c r="K39" s="48">
        <v>1440</v>
      </c>
      <c r="L39" s="49">
        <v>16</v>
      </c>
      <c r="M39" s="53">
        <v>92.02</v>
      </c>
      <c r="N39" s="7">
        <f>IFERROR(VLOOKUP(VALUE(E39),PR00!$A:$C,3,0),"geen PR00")</f>
        <v>155</v>
      </c>
      <c r="O39" s="7">
        <f>VLOOKUP($E39,A!$A:$T,13,0)</f>
        <v>720</v>
      </c>
      <c r="P39" s="7">
        <f>VLOOKUP($E39,A!$A:$T,18,0)*O39</f>
        <v>914.4</v>
      </c>
      <c r="Q39" s="3">
        <f t="shared" si="1"/>
        <v>2</v>
      </c>
      <c r="R39" s="29" t="b">
        <f>ISERROR(VLOOKUP(A39,'2017 05 09'!A:A,1,0))</f>
        <v>0</v>
      </c>
      <c r="S39" s="36" t="str">
        <f t="shared" si="2"/>
        <v>Maaseik RO</v>
      </c>
      <c r="T39" s="37">
        <f>VLOOKUP($E39,A!$A:$H,8,0)*I39</f>
        <v>1049.76</v>
      </c>
      <c r="U39" s="37">
        <f>VLOOKUP($E39,A!$A:$H,8,0)*J39</f>
        <v>0</v>
      </c>
      <c r="V39" s="37">
        <f>IF(U39&gt;T39,0,VLOOKUP($E39,A!$A:$H,8,0)*K39)</f>
        <v>1049.76</v>
      </c>
    </row>
    <row r="40" spans="1:22" x14ac:dyDescent="0.2">
      <c r="A40" s="27" t="str">
        <f t="shared" si="0"/>
        <v>12708468/714020NA5B</v>
      </c>
      <c r="B40" s="3" t="str">
        <f>VLOOKUP(VALUE($E40),A!$A:$T,19,0)</f>
        <v>Peruwelz</v>
      </c>
      <c r="C40" s="3" t="str">
        <f>VLOOKUP(VALUE($E40),A!$A:$T,20,0)</f>
        <v>HV</v>
      </c>
      <c r="D40" s="14" t="s">
        <v>1662</v>
      </c>
      <c r="E40" s="5">
        <v>12708468</v>
      </c>
      <c r="F40" s="2" t="s">
        <v>76</v>
      </c>
      <c r="G40" s="3" t="s">
        <v>346</v>
      </c>
      <c r="H40" s="4" t="s">
        <v>159</v>
      </c>
      <c r="I40" s="4">
        <v>275336</v>
      </c>
      <c r="J40" s="4">
        <v>0</v>
      </c>
      <c r="K40" s="48">
        <v>275336</v>
      </c>
      <c r="L40" s="49">
        <v>3317</v>
      </c>
      <c r="M40" s="53">
        <v>164.35</v>
      </c>
      <c r="N40" s="7">
        <v>155</v>
      </c>
      <c r="O40" s="7">
        <f>VLOOKUP($E40,A!$A:$T,13,0)</f>
        <v>1016</v>
      </c>
      <c r="P40" s="7">
        <f>VLOOKUP($E40,A!$A:$T,18,0)*O40</f>
        <v>1313.6879999999999</v>
      </c>
      <c r="Q40" s="3">
        <f t="shared" si="1"/>
        <v>271</v>
      </c>
      <c r="R40" s="29" t="b">
        <f>ISERROR(VLOOKUP(A40,'2017 05 09'!A:A,1,0))</f>
        <v>1</v>
      </c>
      <c r="S40" s="36" t="str">
        <f t="shared" si="2"/>
        <v>Peruwelz HV</v>
      </c>
      <c r="T40" s="37">
        <f>VLOOKUP($E40,A!$A:$H,8,0)*I40</f>
        <v>208154.016</v>
      </c>
      <c r="U40" s="37">
        <f>VLOOKUP($E40,A!$A:$H,8,0)*J40</f>
        <v>0</v>
      </c>
      <c r="V40" s="37">
        <f>IF(U40&gt;T40,0,VLOOKUP($E40,A!$A:$H,8,0)*K40)</f>
        <v>208154.016</v>
      </c>
    </row>
    <row r="41" spans="1:22" x14ac:dyDescent="0.2">
      <c r="A41" s="27" t="str">
        <f t="shared" si="0"/>
        <v>12708468/714020P480</v>
      </c>
      <c r="B41" s="3" t="str">
        <f>VLOOKUP(VALUE($E41),A!$A:$T,19,0)</f>
        <v>Peruwelz</v>
      </c>
      <c r="C41" s="3" t="str">
        <f>VLOOKUP(VALUE($E41),A!$A:$T,20,0)</f>
        <v>HV</v>
      </c>
      <c r="D41" s="14" t="s">
        <v>1663</v>
      </c>
      <c r="E41" s="5">
        <v>12708468</v>
      </c>
      <c r="F41" s="2" t="s">
        <v>76</v>
      </c>
      <c r="G41" s="3" t="s">
        <v>346</v>
      </c>
      <c r="H41" s="4" t="s">
        <v>159</v>
      </c>
      <c r="I41" s="4">
        <v>7680</v>
      </c>
      <c r="J41" s="4">
        <v>0</v>
      </c>
      <c r="K41" s="48">
        <v>7680</v>
      </c>
      <c r="L41" s="49">
        <v>92</v>
      </c>
      <c r="M41" s="53">
        <v>164.35</v>
      </c>
      <c r="N41" s="7">
        <v>155</v>
      </c>
      <c r="O41" s="34">
        <v>480</v>
      </c>
      <c r="P41" s="7">
        <f>VLOOKUP($E41,A!$A:$T,18,0)*O41</f>
        <v>620.64</v>
      </c>
      <c r="Q41" s="3">
        <f t="shared" si="1"/>
        <v>16</v>
      </c>
      <c r="R41" s="29" t="b">
        <f>ISERROR(VLOOKUP(A41,'2017 05 09'!A:A,1,0))</f>
        <v>1</v>
      </c>
      <c r="S41" s="36" t="str">
        <f t="shared" si="2"/>
        <v>Peruwelz HV</v>
      </c>
      <c r="T41" s="37">
        <f>VLOOKUP($E41,A!$A:$H,8,0)*I41</f>
        <v>5806.08</v>
      </c>
      <c r="U41" s="37">
        <f>VLOOKUP($E41,A!$A:$H,8,0)*J41</f>
        <v>0</v>
      </c>
      <c r="V41" s="37">
        <f>IF(U41&gt;T41,0,VLOOKUP($E41,A!$A:$H,8,0)*K41)</f>
        <v>5806.08</v>
      </c>
    </row>
    <row r="42" spans="1:22" x14ac:dyDescent="0.2">
      <c r="A42" s="27" t="str">
        <f t="shared" si="0"/>
        <v>12152268/528130KL</v>
      </c>
      <c r="B42" s="3" t="str">
        <f>VLOOKUP(VALUE($E42),A!$A:$T,19,0)</f>
        <v>Beerse</v>
      </c>
      <c r="C42" s="3" t="str">
        <f>VLOOKUP(VALUE($E42),A!$A:$T,20,0)</f>
        <v>Smo</v>
      </c>
      <c r="D42" s="14" t="s">
        <v>1652</v>
      </c>
      <c r="E42" s="5">
        <v>12152268</v>
      </c>
      <c r="F42" s="2" t="s">
        <v>120</v>
      </c>
      <c r="G42" s="3" t="s">
        <v>825</v>
      </c>
      <c r="H42" s="4" t="s">
        <v>159</v>
      </c>
      <c r="I42" s="4">
        <v>780</v>
      </c>
      <c r="J42" s="4">
        <v>0</v>
      </c>
      <c r="K42" s="48">
        <v>780</v>
      </c>
      <c r="L42" s="49">
        <v>9</v>
      </c>
      <c r="M42" s="53">
        <v>238.54</v>
      </c>
      <c r="N42" s="7">
        <f>IFERROR(VLOOKUP(VALUE(E42),PR00!$A:$C,3,0),"geen PR00")</f>
        <v>265</v>
      </c>
      <c r="O42" s="7">
        <f>VLOOKUP($E42,A!$A:$T,13,0)</f>
        <v>780</v>
      </c>
      <c r="P42" s="7">
        <f>VLOOKUP($E42,A!$A:$T,18,0)*O42</f>
        <v>1177.8</v>
      </c>
      <c r="Q42" s="3">
        <f t="shared" si="1"/>
        <v>1</v>
      </c>
      <c r="R42" s="29" t="b">
        <f>ISERROR(VLOOKUP(A42,'2017 05 09'!A:A,1,0))</f>
        <v>1</v>
      </c>
      <c r="S42" s="36" t="str">
        <f t="shared" si="2"/>
        <v>Beerse Smo</v>
      </c>
      <c r="T42" s="37">
        <f>VLOOKUP($E42,A!$A:$H,8,0)*I42</f>
        <v>589.67999999999995</v>
      </c>
      <c r="U42" s="37">
        <f>VLOOKUP($E42,A!$A:$H,8,0)*J42</f>
        <v>0</v>
      </c>
      <c r="V42" s="37">
        <f>IF(U42&gt;T42,0,VLOOKUP($E42,A!$A:$H,8,0)*K42)</f>
        <v>589.67999999999995</v>
      </c>
    </row>
    <row r="43" spans="1:22" x14ac:dyDescent="0.2">
      <c r="A43" s="27" t="str">
        <f t="shared" si="0"/>
        <v>12152268/628040PIT</v>
      </c>
      <c r="B43" s="3" t="str">
        <f>VLOOKUP(VALUE($E43),A!$A:$T,19,0)</f>
        <v>Beerse</v>
      </c>
      <c r="C43" s="3" t="str">
        <f>VLOOKUP(VALUE($E43),A!$A:$T,20,0)</f>
        <v>Smo</v>
      </c>
      <c r="D43" s="14" t="s">
        <v>1146</v>
      </c>
      <c r="E43" s="5">
        <v>12152268</v>
      </c>
      <c r="F43" s="2" t="s">
        <v>120</v>
      </c>
      <c r="G43" s="3" t="s">
        <v>825</v>
      </c>
      <c r="H43" s="4" t="s">
        <v>159</v>
      </c>
      <c r="I43" s="4">
        <v>2340</v>
      </c>
      <c r="J43" s="4">
        <v>0</v>
      </c>
      <c r="K43" s="48">
        <v>2340</v>
      </c>
      <c r="L43" s="49">
        <v>28</v>
      </c>
      <c r="M43" s="53">
        <v>238.54</v>
      </c>
      <c r="N43" s="7">
        <f>IFERROR(VLOOKUP(VALUE(E43),PR00!$A:$C,3,0),"geen PR00")</f>
        <v>265</v>
      </c>
      <c r="O43" s="7">
        <f>VLOOKUP($E43,A!$A:$T,13,0)</f>
        <v>780</v>
      </c>
      <c r="P43" s="7">
        <f>VLOOKUP($E43,A!$A:$T,18,0)*O43</f>
        <v>1177.8</v>
      </c>
      <c r="Q43" s="3">
        <f t="shared" si="1"/>
        <v>3</v>
      </c>
      <c r="R43" s="29" t="b">
        <f>ISERROR(VLOOKUP(A43,'2017 05 09'!A:A,1,0))</f>
        <v>0</v>
      </c>
      <c r="S43" s="36" t="str">
        <f t="shared" si="2"/>
        <v>Beerse Smo</v>
      </c>
      <c r="T43" s="37">
        <f>VLOOKUP($E43,A!$A:$H,8,0)*I43</f>
        <v>1769.04</v>
      </c>
      <c r="U43" s="37">
        <f>VLOOKUP($E43,A!$A:$H,8,0)*J43</f>
        <v>0</v>
      </c>
      <c r="V43" s="37">
        <f>IF(U43&gt;T43,0,VLOOKUP($E43,A!$A:$H,8,0)*K43)</f>
        <v>1769.04</v>
      </c>
    </row>
    <row r="44" spans="1:22" x14ac:dyDescent="0.2">
      <c r="A44" s="27" t="str">
        <f t="shared" si="0"/>
        <v>151968/528051KL</v>
      </c>
      <c r="B44" s="3" t="str">
        <f>VLOOKUP(VALUE($E44),A!$A:$T,19,0)</f>
        <v>Beerse</v>
      </c>
      <c r="C44" s="3" t="str">
        <f>VLOOKUP(VALUE($E44),A!$A:$T,20,0)</f>
        <v>HV</v>
      </c>
      <c r="D44" s="14" t="s">
        <v>624</v>
      </c>
      <c r="E44" s="5">
        <v>151968</v>
      </c>
      <c r="F44" s="2" t="s">
        <v>120</v>
      </c>
      <c r="G44" s="3" t="s">
        <v>424</v>
      </c>
      <c r="H44" s="4" t="s">
        <v>159</v>
      </c>
      <c r="I44" s="4">
        <v>5070</v>
      </c>
      <c r="J44" s="4">
        <v>0</v>
      </c>
      <c r="K44" s="48">
        <v>5070</v>
      </c>
      <c r="L44" s="49">
        <v>61</v>
      </c>
      <c r="M44" s="53">
        <v>177.01</v>
      </c>
      <c r="N44" s="7">
        <f>IFERROR(VLOOKUP(VALUE(E44),PR00!$A:$C,3,0),"geen PR00")</f>
        <v>195</v>
      </c>
      <c r="O44" s="7">
        <f>VLOOKUP($E44,A!$A:$T,13,0)</f>
        <v>780</v>
      </c>
      <c r="P44" s="7">
        <f>VLOOKUP($E44,A!$A:$T,18,0)*O44</f>
        <v>1191.8399999999999</v>
      </c>
      <c r="Q44" s="3">
        <f t="shared" si="1"/>
        <v>6.5</v>
      </c>
      <c r="R44" s="29" t="b">
        <f>ISERROR(VLOOKUP(A44,'2017 05 09'!A:A,1,0))</f>
        <v>0</v>
      </c>
      <c r="S44" s="36" t="str">
        <f t="shared" si="2"/>
        <v>Beerse HV</v>
      </c>
      <c r="T44" s="37">
        <f>VLOOKUP($E44,A!$A:$H,8,0)*I44</f>
        <v>3832.92</v>
      </c>
      <c r="U44" s="37">
        <f>VLOOKUP($E44,A!$A:$H,8,0)*J44</f>
        <v>0</v>
      </c>
      <c r="V44" s="37">
        <f>IF(U44&gt;T44,0,VLOOKUP($E44,A!$A:$H,8,0)*K44)</f>
        <v>3832.92</v>
      </c>
    </row>
    <row r="45" spans="1:22" x14ac:dyDescent="0.2">
      <c r="A45" s="27" t="str">
        <f t="shared" si="0"/>
        <v>12472268/638031KL</v>
      </c>
      <c r="B45" s="3" t="str">
        <f>VLOOKUP(VALUE($E45),A!$A:$T,19,0)</f>
        <v>Lanaken</v>
      </c>
      <c r="C45" s="3" t="str">
        <f>VLOOKUP(VALUE($E45),A!$A:$T,20,0)</f>
        <v>Smo</v>
      </c>
      <c r="D45" s="14" t="s">
        <v>1292</v>
      </c>
      <c r="E45" s="5">
        <v>12472268</v>
      </c>
      <c r="F45" s="2" t="s">
        <v>75</v>
      </c>
      <c r="G45" s="3" t="s">
        <v>412</v>
      </c>
      <c r="H45" s="4" t="s">
        <v>159</v>
      </c>
      <c r="I45" s="4">
        <v>2748</v>
      </c>
      <c r="J45" s="4">
        <v>0</v>
      </c>
      <c r="K45" s="48">
        <v>2748</v>
      </c>
      <c r="L45" s="49">
        <v>33</v>
      </c>
      <c r="M45" s="53">
        <v>280.04000000000002</v>
      </c>
      <c r="N45" s="7">
        <f>IFERROR(VLOOKUP(VALUE(E45),PR00!$A:$C,3,0),"geen PR00")</f>
        <v>265</v>
      </c>
      <c r="O45" s="7">
        <f>VLOOKUP($E45,A!$A:$T,13,0)</f>
        <v>916</v>
      </c>
      <c r="P45" s="7">
        <f>VLOOKUP($E45,A!$A:$T,18,0)*O45</f>
        <v>1388.6559999999999</v>
      </c>
      <c r="Q45" s="3">
        <f t="shared" si="1"/>
        <v>3</v>
      </c>
      <c r="R45" s="29" t="b">
        <f>ISERROR(VLOOKUP(A45,'2017 05 09'!A:A,1,0))</f>
        <v>0</v>
      </c>
      <c r="S45" s="36" t="str">
        <f t="shared" si="2"/>
        <v>Lanaken Smo</v>
      </c>
      <c r="T45" s="37">
        <f>VLOOKUP($E45,A!$A:$H,8,0)*I45</f>
        <v>2077.4879999999998</v>
      </c>
      <c r="U45" s="37">
        <f>VLOOKUP($E45,A!$A:$H,8,0)*J45</f>
        <v>0</v>
      </c>
      <c r="V45" s="37">
        <f>IF(U45&gt;T45,0,VLOOKUP($E45,A!$A:$H,8,0)*K45)</f>
        <v>2077.4879999999998</v>
      </c>
    </row>
    <row r="46" spans="1:22" x14ac:dyDescent="0.2">
      <c r="A46" s="27" t="str">
        <f t="shared" si="0"/>
        <v>12151468/428071</v>
      </c>
      <c r="B46" s="3" t="str">
        <f>VLOOKUP(VALUE($E46),A!$A:$T,19,0)</f>
        <v>Beerse</v>
      </c>
      <c r="C46" s="3" t="str">
        <f>VLOOKUP(VALUE($E46),A!$A:$T,20,0)</f>
        <v>Smo</v>
      </c>
      <c r="D46" s="14" t="s">
        <v>538</v>
      </c>
      <c r="E46" s="5">
        <v>12151468</v>
      </c>
      <c r="F46" s="2" t="s">
        <v>120</v>
      </c>
      <c r="G46" s="3" t="s">
        <v>335</v>
      </c>
      <c r="H46" s="4" t="s">
        <v>159</v>
      </c>
      <c r="I46" s="4">
        <v>1950</v>
      </c>
      <c r="J46" s="4">
        <v>0</v>
      </c>
      <c r="K46" s="48">
        <v>1950</v>
      </c>
      <c r="L46" s="49">
        <v>23</v>
      </c>
      <c r="M46" s="53">
        <v>202.66</v>
      </c>
      <c r="N46" s="7">
        <f>IFERROR(VLOOKUP(VALUE(E46),PR00!$A:$C,3,0),"geen PR00")</f>
        <v>265</v>
      </c>
      <c r="O46" s="7">
        <f>VLOOKUP($E46,A!$A:$T,13,0)</f>
        <v>780</v>
      </c>
      <c r="P46" s="7">
        <f>VLOOKUP($E46,A!$A:$T,18,0)*O46</f>
        <v>1095.9000000000001</v>
      </c>
      <c r="Q46" s="3">
        <f t="shared" si="1"/>
        <v>2.5</v>
      </c>
      <c r="R46" s="29" t="b">
        <f>ISERROR(VLOOKUP(A46,'2017 05 09'!A:A,1,0))</f>
        <v>0</v>
      </c>
      <c r="S46" s="36" t="str">
        <f t="shared" si="2"/>
        <v>Beerse Smo</v>
      </c>
      <c r="T46" s="37">
        <f>VLOOKUP($E46,A!$A:$H,8,0)*I46</f>
        <v>1474.2</v>
      </c>
      <c r="U46" s="37">
        <f>VLOOKUP($E46,A!$A:$H,8,0)*J46</f>
        <v>0</v>
      </c>
      <c r="V46" s="37">
        <f>IF(U46&gt;T46,0,VLOOKUP($E46,A!$A:$H,8,0)*K46)</f>
        <v>1474.2</v>
      </c>
    </row>
    <row r="47" spans="1:22" x14ac:dyDescent="0.2">
      <c r="A47" s="27" t="str">
        <f t="shared" si="0"/>
        <v>1413860/5/3482</v>
      </c>
      <c r="B47" s="3" t="str">
        <f>VLOOKUP(VALUE($E47),A!$A:$T,19,0)</f>
        <v>Quirijnen</v>
      </c>
      <c r="C47" s="3" t="str">
        <f>VLOOKUP(VALUE($E47),A!$A:$T,20,0)</f>
        <v>SP</v>
      </c>
      <c r="D47" s="14" t="s">
        <v>899</v>
      </c>
      <c r="E47" s="5">
        <v>1413860</v>
      </c>
      <c r="F47" s="2" t="s">
        <v>73</v>
      </c>
      <c r="G47" s="3" t="s">
        <v>826</v>
      </c>
      <c r="H47" s="4" t="s">
        <v>187</v>
      </c>
      <c r="I47" s="4">
        <v>16380</v>
      </c>
      <c r="J47" s="4">
        <v>16380</v>
      </c>
      <c r="K47" s="48">
        <v>0</v>
      </c>
      <c r="L47" s="49">
        <v>0</v>
      </c>
      <c r="M47" s="53">
        <v>131.18</v>
      </c>
      <c r="N47" s="7">
        <f>IFERROR(VLOOKUP(VALUE(E47),PR00!$A:$C,3,0),"geen PR00")</f>
        <v>105</v>
      </c>
      <c r="O47" s="7">
        <f>VLOOKUP($E47,A!$A:$T,13,0)</f>
        <v>840</v>
      </c>
      <c r="P47" s="7">
        <f>VLOOKUP($E47,A!$A:$T,18,0)*O47</f>
        <v>1102.9199999999998</v>
      </c>
      <c r="Q47" s="3">
        <f t="shared" si="1"/>
        <v>19.5</v>
      </c>
      <c r="R47" s="29" t="b">
        <f>ISERROR(VLOOKUP(A47,'2017 05 09'!A:A,1,0))</f>
        <v>0</v>
      </c>
      <c r="S47" s="36" t="str">
        <f t="shared" si="2"/>
        <v>Quirijnen SP</v>
      </c>
      <c r="T47" s="37">
        <f>VLOOKUP($E47,A!$A:$H,8,0)*I47</f>
        <v>12383.28</v>
      </c>
      <c r="U47" s="37">
        <f>VLOOKUP($E47,A!$A:$H,8,0)*J47</f>
        <v>12383.28</v>
      </c>
      <c r="V47" s="37">
        <f>IF(U47&gt;T47,0,VLOOKUP($E47,A!$A:$H,8,0)*K47)</f>
        <v>0</v>
      </c>
    </row>
    <row r="48" spans="1:22" x14ac:dyDescent="0.2">
      <c r="A48" s="27" t="str">
        <f t="shared" si="0"/>
        <v>12718068/515960 F17</v>
      </c>
      <c r="B48" s="3" t="str">
        <f>VLOOKUP(VALUE($E48),A!$A:$T,19,0)</f>
        <v>Peruwelz</v>
      </c>
      <c r="C48" s="3" t="str">
        <f>VLOOKUP(VALUE($E48),A!$A:$T,20,0)</f>
        <v>Rust</v>
      </c>
      <c r="D48" s="14" t="s">
        <v>1041</v>
      </c>
      <c r="E48" s="5">
        <v>12718068</v>
      </c>
      <c r="F48" s="2" t="s">
        <v>76</v>
      </c>
      <c r="G48" s="3" t="s">
        <v>675</v>
      </c>
      <c r="H48" s="4" t="s">
        <v>159</v>
      </c>
      <c r="I48" s="4">
        <v>3744</v>
      </c>
      <c r="J48" s="4">
        <v>3744</v>
      </c>
      <c r="K48" s="48">
        <v>0</v>
      </c>
      <c r="L48" s="49">
        <v>0</v>
      </c>
      <c r="M48" s="53">
        <v>233.518</v>
      </c>
      <c r="N48" s="7">
        <f>IFERROR(VLOOKUP(VALUE(E48),PR00!$A:$C,3,0),"geen PR00")</f>
        <v>230</v>
      </c>
      <c r="O48" s="7">
        <f>VLOOKUP($E48,A!$A:$T,13,0)</f>
        <v>936</v>
      </c>
      <c r="P48" s="7">
        <f>VLOOKUP($E48,A!$A:$T,18,0)*O48</f>
        <v>1170</v>
      </c>
      <c r="Q48" s="3">
        <f t="shared" si="1"/>
        <v>4</v>
      </c>
      <c r="R48" s="29" t="b">
        <f>ISERROR(VLOOKUP(A48,'2017 05 09'!A:A,1,0))</f>
        <v>0</v>
      </c>
      <c r="S48" s="36" t="str">
        <f t="shared" si="2"/>
        <v>Peruwelz Rust</v>
      </c>
      <c r="T48" s="37">
        <f>VLOOKUP($E48,A!$A:$H,8,0)*I48</f>
        <v>2830.4639999999999</v>
      </c>
      <c r="U48" s="37">
        <f>VLOOKUP($E48,A!$A:$H,8,0)*J48</f>
        <v>2830.4639999999999</v>
      </c>
      <c r="V48" s="37">
        <f>IF(U48&gt;T48,0,VLOOKUP($E48,A!$A:$H,8,0)*K48)</f>
        <v>0</v>
      </c>
    </row>
    <row r="49" spans="1:22" x14ac:dyDescent="0.2">
      <c r="A49" s="27" t="str">
        <f t="shared" si="0"/>
        <v>12718068/515960 F5</v>
      </c>
      <c r="B49" s="3" t="str">
        <f>VLOOKUP(VALUE($E49),A!$A:$T,19,0)</f>
        <v>Peruwelz</v>
      </c>
      <c r="C49" s="3" t="str">
        <f>VLOOKUP(VALUE($E49),A!$A:$T,20,0)</f>
        <v>Rust</v>
      </c>
      <c r="D49" s="14" t="s">
        <v>1472</v>
      </c>
      <c r="E49" s="5">
        <v>12718068</v>
      </c>
      <c r="F49" s="2" t="s">
        <v>76</v>
      </c>
      <c r="G49" s="3" t="s">
        <v>675</v>
      </c>
      <c r="H49" s="4" t="s">
        <v>159</v>
      </c>
      <c r="I49" s="4">
        <v>20592</v>
      </c>
      <c r="J49" s="4">
        <v>20592</v>
      </c>
      <c r="K49" s="48">
        <v>0</v>
      </c>
      <c r="L49" s="49">
        <v>0</v>
      </c>
      <c r="M49" s="53">
        <v>233.518</v>
      </c>
      <c r="N49" s="7">
        <f>IFERROR(VLOOKUP(VALUE(E49),PR00!$A:$C,3,0),"geen PR00")</f>
        <v>230</v>
      </c>
      <c r="O49" s="7">
        <f>VLOOKUP($E49,A!$A:$T,13,0)</f>
        <v>936</v>
      </c>
      <c r="P49" s="7">
        <f>VLOOKUP($E49,A!$A:$T,18,0)*O49</f>
        <v>1170</v>
      </c>
      <c r="Q49" s="3">
        <f t="shared" si="1"/>
        <v>22</v>
      </c>
      <c r="R49" s="29" t="b">
        <f>ISERROR(VLOOKUP(A49,'2017 05 09'!A:A,1,0))</f>
        <v>0</v>
      </c>
      <c r="S49" s="36" t="str">
        <f t="shared" si="2"/>
        <v>Peruwelz Rust</v>
      </c>
      <c r="T49" s="37">
        <f>VLOOKUP($E49,A!$A:$H,8,0)*I49</f>
        <v>15567.552</v>
      </c>
      <c r="U49" s="37">
        <f>VLOOKUP($E49,A!$A:$H,8,0)*J49</f>
        <v>15567.552</v>
      </c>
      <c r="V49" s="37">
        <f>IF(U49&gt;T49,0,VLOOKUP($E49,A!$A:$H,8,0)*K49)</f>
        <v>0</v>
      </c>
    </row>
    <row r="50" spans="1:22" x14ac:dyDescent="0.2">
      <c r="A50" s="27" t="str">
        <f t="shared" si="0"/>
        <v>12708568/714022N A1</v>
      </c>
      <c r="B50" s="3" t="str">
        <f>VLOOKUP(VALUE($E50),A!$A:$T,19,0)</f>
        <v>Peruwelz</v>
      </c>
      <c r="C50" s="3" t="str">
        <f>VLOOKUP(VALUE($E50),A!$A:$T,20,0)</f>
        <v>HV</v>
      </c>
      <c r="D50" s="14" t="s">
        <v>1666</v>
      </c>
      <c r="E50" s="5">
        <v>12708568</v>
      </c>
      <c r="F50" s="2" t="s">
        <v>76</v>
      </c>
      <c r="G50" s="3" t="s">
        <v>349</v>
      </c>
      <c r="H50" s="4" t="s">
        <v>159</v>
      </c>
      <c r="I50" s="4">
        <v>28448</v>
      </c>
      <c r="J50" s="4">
        <v>0</v>
      </c>
      <c r="K50" s="48">
        <v>28448</v>
      </c>
      <c r="L50" s="49">
        <v>342</v>
      </c>
      <c r="M50" s="53">
        <v>158.31</v>
      </c>
      <c r="N50" s="7">
        <v>155</v>
      </c>
      <c r="O50" s="7">
        <f>VLOOKUP($E50,A!$A:$T,13,0)</f>
        <v>1016</v>
      </c>
      <c r="P50" s="7">
        <f>VLOOKUP($E50,A!$A:$T,18,0)*O50</f>
        <v>1313.6879999999999</v>
      </c>
      <c r="Q50" s="3">
        <f t="shared" si="1"/>
        <v>28</v>
      </c>
      <c r="R50" s="29" t="b">
        <f>ISERROR(VLOOKUP(A50,'2017 05 09'!A:A,1,0))</f>
        <v>1</v>
      </c>
      <c r="S50" s="36" t="str">
        <f t="shared" si="2"/>
        <v>Peruwelz HV</v>
      </c>
      <c r="T50" s="37">
        <f>VLOOKUP($E50,A!$A:$H,8,0)*I50</f>
        <v>21506.688000000002</v>
      </c>
      <c r="U50" s="37">
        <f>VLOOKUP($E50,A!$A:$H,8,0)*J50</f>
        <v>0</v>
      </c>
      <c r="V50" s="37">
        <f>IF(U50&gt;T50,0,VLOOKUP($E50,A!$A:$H,8,0)*K50)</f>
        <v>21506.688000000002</v>
      </c>
    </row>
    <row r="51" spans="1:22" x14ac:dyDescent="0.2">
      <c r="A51" s="27" t="str">
        <f t="shared" si="0"/>
        <v>12708568/714022N D5</v>
      </c>
      <c r="B51" s="3" t="str">
        <f>VLOOKUP(VALUE($E51),A!$A:$T,19,0)</f>
        <v>Peruwelz</v>
      </c>
      <c r="C51" s="3" t="str">
        <f>VLOOKUP(VALUE($E51),A!$A:$T,20,0)</f>
        <v>HV</v>
      </c>
      <c r="D51" s="14" t="s">
        <v>1667</v>
      </c>
      <c r="E51" s="5">
        <v>12708568</v>
      </c>
      <c r="F51" s="2" t="s">
        <v>76</v>
      </c>
      <c r="G51" s="3" t="s">
        <v>349</v>
      </c>
      <c r="H51" s="4" t="s">
        <v>159</v>
      </c>
      <c r="I51" s="4">
        <v>96520</v>
      </c>
      <c r="J51" s="4">
        <v>0</v>
      </c>
      <c r="K51" s="48">
        <v>96520</v>
      </c>
      <c r="L51" s="49">
        <v>1162</v>
      </c>
      <c r="M51" s="53">
        <v>158.31</v>
      </c>
      <c r="N51" s="7">
        <v>155</v>
      </c>
      <c r="O51" s="7">
        <f>VLOOKUP($E51,A!$A:$T,13,0)</f>
        <v>1016</v>
      </c>
      <c r="P51" s="7">
        <f>VLOOKUP($E51,A!$A:$T,18,0)*O51</f>
        <v>1313.6879999999999</v>
      </c>
      <c r="Q51" s="3">
        <f t="shared" si="1"/>
        <v>95</v>
      </c>
      <c r="R51" s="29" t="b">
        <f>ISERROR(VLOOKUP(A51,'2017 05 09'!A:A,1,0))</f>
        <v>1</v>
      </c>
      <c r="S51" s="36" t="str">
        <f t="shared" si="2"/>
        <v>Peruwelz HV</v>
      </c>
      <c r="T51" s="37">
        <f>VLOOKUP($E51,A!$A:$H,8,0)*I51</f>
        <v>72969.119999999995</v>
      </c>
      <c r="U51" s="37">
        <f>VLOOKUP($E51,A!$A:$H,8,0)*J51</f>
        <v>0</v>
      </c>
      <c r="V51" s="37">
        <f>IF(U51&gt;T51,0,VLOOKUP($E51,A!$A:$H,8,0)*K51)</f>
        <v>72969.119999999995</v>
      </c>
    </row>
    <row r="52" spans="1:22" x14ac:dyDescent="0.2">
      <c r="A52" s="27" t="str">
        <f t="shared" si="0"/>
        <v>12708568/714022ND21</v>
      </c>
      <c r="B52" s="3" t="str">
        <f>VLOOKUP(VALUE($E52),A!$A:$T,19,0)</f>
        <v>Peruwelz</v>
      </c>
      <c r="C52" s="3" t="str">
        <f>VLOOKUP(VALUE($E52),A!$A:$T,20,0)</f>
        <v>HV</v>
      </c>
      <c r="D52" s="14" t="s">
        <v>1668</v>
      </c>
      <c r="E52" s="5">
        <v>12708568</v>
      </c>
      <c r="F52" s="2" t="s">
        <v>76</v>
      </c>
      <c r="G52" s="3" t="s">
        <v>349</v>
      </c>
      <c r="H52" s="4" t="s">
        <v>159</v>
      </c>
      <c r="I52" s="4">
        <v>89408</v>
      </c>
      <c r="J52" s="4">
        <v>0</v>
      </c>
      <c r="K52" s="48">
        <v>89408</v>
      </c>
      <c r="L52" s="49">
        <v>1077</v>
      </c>
      <c r="M52" s="53">
        <v>158.31</v>
      </c>
      <c r="N52" s="7">
        <v>155</v>
      </c>
      <c r="O52" s="7">
        <f>VLOOKUP($E52,A!$A:$T,13,0)</f>
        <v>1016</v>
      </c>
      <c r="P52" s="7">
        <f>VLOOKUP($E52,A!$A:$T,18,0)*O52</f>
        <v>1313.6879999999999</v>
      </c>
      <c r="Q52" s="3">
        <f t="shared" si="1"/>
        <v>88</v>
      </c>
      <c r="R52" s="29" t="b">
        <f>ISERROR(VLOOKUP(A52,'2017 05 09'!A:A,1,0))</f>
        <v>1</v>
      </c>
      <c r="S52" s="36" t="str">
        <f t="shared" si="2"/>
        <v>Peruwelz HV</v>
      </c>
      <c r="T52" s="37">
        <f>VLOOKUP($E52,A!$A:$H,8,0)*I52</f>
        <v>67592.448000000004</v>
      </c>
      <c r="U52" s="37">
        <f>VLOOKUP($E52,A!$A:$H,8,0)*J52</f>
        <v>0</v>
      </c>
      <c r="V52" s="37">
        <f>IF(U52&gt;T52,0,VLOOKUP($E52,A!$A:$H,8,0)*K52)</f>
        <v>67592.448000000004</v>
      </c>
    </row>
    <row r="53" spans="1:22" x14ac:dyDescent="0.2">
      <c r="A53" s="27" t="str">
        <f t="shared" si="0"/>
        <v>12708568/714022ND22</v>
      </c>
      <c r="B53" s="3" t="str">
        <f>VLOOKUP(VALUE($E53),A!$A:$T,19,0)</f>
        <v>Peruwelz</v>
      </c>
      <c r="C53" s="3" t="str">
        <f>VLOOKUP(VALUE($E53),A!$A:$T,20,0)</f>
        <v>HV</v>
      </c>
      <c r="D53" s="14" t="s">
        <v>1669</v>
      </c>
      <c r="E53" s="5">
        <v>12708568</v>
      </c>
      <c r="F53" s="2" t="s">
        <v>76</v>
      </c>
      <c r="G53" s="3" t="s">
        <v>349</v>
      </c>
      <c r="H53" s="4" t="s">
        <v>159</v>
      </c>
      <c r="I53" s="4">
        <v>142240</v>
      </c>
      <c r="J53" s="4">
        <v>0</v>
      </c>
      <c r="K53" s="48">
        <v>142240</v>
      </c>
      <c r="L53" s="49">
        <v>1713</v>
      </c>
      <c r="M53" s="53">
        <v>158.31</v>
      </c>
      <c r="N53" s="7">
        <v>155</v>
      </c>
      <c r="O53" s="7">
        <f>VLOOKUP($E53,A!$A:$T,13,0)</f>
        <v>1016</v>
      </c>
      <c r="P53" s="7">
        <f>VLOOKUP($E53,A!$A:$T,18,0)*O53</f>
        <v>1313.6879999999999</v>
      </c>
      <c r="Q53" s="3">
        <f t="shared" si="1"/>
        <v>140</v>
      </c>
      <c r="R53" s="29" t="b">
        <f>ISERROR(VLOOKUP(A53,'2017 05 09'!A:A,1,0))</f>
        <v>1</v>
      </c>
      <c r="S53" s="36" t="str">
        <f t="shared" si="2"/>
        <v>Peruwelz HV</v>
      </c>
      <c r="T53" s="37">
        <f>VLOOKUP($E53,A!$A:$H,8,0)*I53</f>
        <v>107533.44</v>
      </c>
      <c r="U53" s="37">
        <f>VLOOKUP($E53,A!$A:$H,8,0)*J53</f>
        <v>0</v>
      </c>
      <c r="V53" s="37">
        <f>IF(U53&gt;T53,0,VLOOKUP($E53,A!$A:$H,8,0)*K53)</f>
        <v>107533.44</v>
      </c>
    </row>
    <row r="54" spans="1:22" x14ac:dyDescent="0.2">
      <c r="A54" s="27" t="str">
        <f t="shared" si="0"/>
        <v>169168/628093PRKL</v>
      </c>
      <c r="B54" s="3" t="str">
        <f>VLOOKUP(VALUE($E54),A!$A:$T,19,0)</f>
        <v>Beerse</v>
      </c>
      <c r="C54" s="3" t="str">
        <f>VLOOKUP(VALUE($E54),A!$A:$T,20,0)</f>
        <v>HV</v>
      </c>
      <c r="D54" s="14" t="s">
        <v>1425</v>
      </c>
      <c r="E54" s="5">
        <v>169168</v>
      </c>
      <c r="F54" s="2" t="s">
        <v>120</v>
      </c>
      <c r="G54" s="3" t="s">
        <v>778</v>
      </c>
      <c r="H54" s="4" t="s">
        <v>159</v>
      </c>
      <c r="I54" s="4">
        <v>780</v>
      </c>
      <c r="J54" s="4">
        <v>0</v>
      </c>
      <c r="K54" s="48">
        <v>780</v>
      </c>
      <c r="L54" s="49">
        <v>9</v>
      </c>
      <c r="M54" s="53">
        <v>152.51</v>
      </c>
      <c r="N54" s="7">
        <f>IFERROR(VLOOKUP(VALUE(E54),PR00!$A:$C,3,0),"geen PR00")</f>
        <v>175</v>
      </c>
      <c r="O54" s="7">
        <f>VLOOKUP($E54,A!$A:$T,13,0)</f>
        <v>780</v>
      </c>
      <c r="P54" s="7">
        <f>VLOOKUP($E54,A!$A:$T,18,0)*O54</f>
        <v>1174.68</v>
      </c>
      <c r="Q54" s="3">
        <f t="shared" si="1"/>
        <v>1</v>
      </c>
      <c r="R54" s="29" t="b">
        <f>ISERROR(VLOOKUP(A54,'2017 05 09'!A:A,1,0))</f>
        <v>0</v>
      </c>
      <c r="S54" s="36" t="str">
        <f t="shared" si="2"/>
        <v>Beerse HV</v>
      </c>
      <c r="T54" s="37">
        <f>VLOOKUP($E54,A!$A:$H,8,0)*I54</f>
        <v>589.67999999999995</v>
      </c>
      <c r="U54" s="37">
        <f>VLOOKUP($E54,A!$A:$H,8,0)*J54</f>
        <v>0</v>
      </c>
      <c r="V54" s="37">
        <f>IF(U54&gt;T54,0,VLOOKUP($E54,A!$A:$H,8,0)*K54)</f>
        <v>589.67999999999995</v>
      </c>
    </row>
    <row r="55" spans="1:22" x14ac:dyDescent="0.2">
      <c r="A55" s="27" t="str">
        <f t="shared" si="0"/>
        <v>167668/628128PR</v>
      </c>
      <c r="B55" s="3" t="str">
        <f>VLOOKUP(VALUE($E55),A!$A:$T,19,0)</f>
        <v>Beerse</v>
      </c>
      <c r="C55" s="3" t="str">
        <f>VLOOKUP(VALUE($E55),A!$A:$T,20,0)</f>
        <v>HV</v>
      </c>
      <c r="D55" s="14" t="s">
        <v>1299</v>
      </c>
      <c r="E55" s="5">
        <v>167668</v>
      </c>
      <c r="F55" s="2" t="s">
        <v>120</v>
      </c>
      <c r="G55" s="3" t="s">
        <v>11</v>
      </c>
      <c r="H55" s="4" t="s">
        <v>159</v>
      </c>
      <c r="I55" s="4">
        <v>780</v>
      </c>
      <c r="J55" s="4">
        <v>0</v>
      </c>
      <c r="K55" s="48">
        <v>780</v>
      </c>
      <c r="L55" s="49">
        <v>9</v>
      </c>
      <c r="M55" s="53">
        <v>151.44</v>
      </c>
      <c r="N55" s="7">
        <f>IFERROR(VLOOKUP(VALUE(E55),PR00!$A:$C,3,0),"geen PR00")</f>
        <v>150</v>
      </c>
      <c r="O55" s="7">
        <f>VLOOKUP($E55,A!$A:$T,13,0)</f>
        <v>780</v>
      </c>
      <c r="P55" s="7">
        <f>VLOOKUP($E55,A!$A:$T,18,0)*O55</f>
        <v>1122.42</v>
      </c>
      <c r="Q55" s="3">
        <f t="shared" si="1"/>
        <v>1</v>
      </c>
      <c r="R55" s="29" t="b">
        <f>ISERROR(VLOOKUP(A55,'2017 05 09'!A:A,1,0))</f>
        <v>0</v>
      </c>
      <c r="S55" s="36" t="str">
        <f t="shared" si="2"/>
        <v>Beerse HV</v>
      </c>
      <c r="T55" s="37">
        <f>VLOOKUP($E55,A!$A:$H,8,0)*I55</f>
        <v>589.67999999999995</v>
      </c>
      <c r="U55" s="37">
        <f>VLOOKUP($E55,A!$A:$H,8,0)*J55</f>
        <v>0</v>
      </c>
      <c r="V55" s="37">
        <f>IF(U55&gt;T55,0,VLOOKUP($E55,A!$A:$H,8,0)*K55)</f>
        <v>589.67999999999995</v>
      </c>
    </row>
    <row r="56" spans="1:22" x14ac:dyDescent="0.2">
      <c r="A56" s="27" t="str">
        <f t="shared" si="0"/>
        <v>12819168/506402RECU</v>
      </c>
      <c r="B56" s="3" t="str">
        <f>VLOOKUP(VALUE($E56),A!$A:$T,19,0)</f>
        <v>Kortemark</v>
      </c>
      <c r="C56" s="3" t="str">
        <f>VLOOKUP(VALUE($E56),A!$A:$T,20,0)</f>
        <v>Rust</v>
      </c>
      <c r="D56" s="14" t="s">
        <v>485</v>
      </c>
      <c r="E56" s="5">
        <v>12819168</v>
      </c>
      <c r="F56" s="2" t="s">
        <v>72</v>
      </c>
      <c r="G56" s="3" t="s">
        <v>219</v>
      </c>
      <c r="H56" s="4" t="s">
        <v>159</v>
      </c>
      <c r="I56" s="4">
        <v>25200</v>
      </c>
      <c r="J56" s="4">
        <v>25200</v>
      </c>
      <c r="K56" s="48">
        <v>0</v>
      </c>
      <c r="L56" s="49">
        <v>0</v>
      </c>
      <c r="M56" s="53">
        <v>212.88</v>
      </c>
      <c r="N56" s="7">
        <f>IFERROR(VLOOKUP(VALUE(E56),PR00!$A:$C,3,0),"geen PR00")</f>
        <v>215</v>
      </c>
      <c r="O56" s="7">
        <f>VLOOKUP($E56,A!$A:$T,13,0)</f>
        <v>900</v>
      </c>
      <c r="P56" s="7">
        <f>VLOOKUP($E56,A!$A:$T,18,0)*O56</f>
        <v>909.89999999999986</v>
      </c>
      <c r="Q56" s="3">
        <f t="shared" si="1"/>
        <v>28</v>
      </c>
      <c r="R56" s="29" t="b">
        <f>ISERROR(VLOOKUP(A56,'2017 05 09'!A:A,1,0))</f>
        <v>0</v>
      </c>
      <c r="S56" s="36" t="str">
        <f t="shared" si="2"/>
        <v>Kortemark Rust</v>
      </c>
      <c r="T56" s="37">
        <f>VLOOKUP($E56,A!$A:$H,8,0)*I56</f>
        <v>19051.2</v>
      </c>
      <c r="U56" s="37">
        <f>VLOOKUP($E56,A!$A:$H,8,0)*J56</f>
        <v>19051.2</v>
      </c>
      <c r="V56" s="37">
        <f>IF(U56&gt;T56,0,VLOOKUP($E56,A!$A:$H,8,0)*K56)</f>
        <v>0</v>
      </c>
    </row>
    <row r="57" spans="1:22" x14ac:dyDescent="0.2">
      <c r="A57" s="27" t="str">
        <f t="shared" si="0"/>
        <v>1410668/4/3715</v>
      </c>
      <c r="B57" s="3" t="str">
        <f>VLOOKUP(VALUE($E57),A!$A:$T,19,0)</f>
        <v>Quirijnen</v>
      </c>
      <c r="C57" s="3" t="str">
        <f>VLOOKUP(VALUE($E57),A!$A:$T,20,0)</f>
        <v>SP</v>
      </c>
      <c r="D57" s="14" t="s">
        <v>1034</v>
      </c>
      <c r="E57" s="5">
        <v>1410668</v>
      </c>
      <c r="F57" s="2" t="s">
        <v>73</v>
      </c>
      <c r="G57" s="3" t="s">
        <v>1226</v>
      </c>
      <c r="H57" s="4" t="s">
        <v>159</v>
      </c>
      <c r="I57" s="4">
        <v>2268</v>
      </c>
      <c r="J57" s="4">
        <v>0</v>
      </c>
      <c r="K57" s="48">
        <v>2268</v>
      </c>
      <c r="L57" s="49">
        <v>27</v>
      </c>
      <c r="M57" s="53">
        <v>129.79</v>
      </c>
      <c r="N57" s="7">
        <f>IFERROR(VLOOKUP(VALUE(E57),PR00!$A:$C,3,0),"geen PR00")</f>
        <v>100</v>
      </c>
      <c r="O57" s="7">
        <f>VLOOKUP($E57,A!$A:$T,13,0)</f>
        <v>840</v>
      </c>
      <c r="P57" s="7">
        <f>VLOOKUP($E57,A!$A:$T,18,0)*O57</f>
        <v>1075.2</v>
      </c>
      <c r="Q57" s="3">
        <f t="shared" si="1"/>
        <v>2.7</v>
      </c>
      <c r="R57" s="29" t="b">
        <f>ISERROR(VLOOKUP(A57,'2017 05 09'!A:A,1,0))</f>
        <v>0</v>
      </c>
      <c r="S57" s="36" t="str">
        <f t="shared" si="2"/>
        <v>Quirijnen SP</v>
      </c>
      <c r="T57" s="37">
        <f>VLOOKUP($E57,A!$A:$H,8,0)*I57</f>
        <v>1714.6079999999999</v>
      </c>
      <c r="U57" s="37">
        <f>VLOOKUP($E57,A!$A:$H,8,0)*J57</f>
        <v>0</v>
      </c>
      <c r="V57" s="37">
        <f>IF(U57&gt;T57,0,VLOOKUP($E57,A!$A:$H,8,0)*K57)</f>
        <v>1714.6079999999999</v>
      </c>
    </row>
    <row r="58" spans="1:22" x14ac:dyDescent="0.2">
      <c r="A58" s="27" t="str">
        <f t="shared" si="0"/>
        <v>12452468/537041KL</v>
      </c>
      <c r="B58" s="3" t="str">
        <f>VLOOKUP(VALUE($E58),A!$A:$T,19,0)</f>
        <v>Lanaken</v>
      </c>
      <c r="C58" s="3" t="str">
        <f>VLOOKUP(VALUE($E58),A!$A:$T,20,0)</f>
        <v>HV</v>
      </c>
      <c r="D58" s="14" t="s">
        <v>901</v>
      </c>
      <c r="E58" s="5">
        <v>12452468</v>
      </c>
      <c r="F58" s="2" t="s">
        <v>75</v>
      </c>
      <c r="G58" s="3" t="s">
        <v>70</v>
      </c>
      <c r="H58" s="4" t="s">
        <v>159</v>
      </c>
      <c r="I58" s="4">
        <v>8280</v>
      </c>
      <c r="J58" s="4">
        <v>0</v>
      </c>
      <c r="K58" s="48">
        <v>8280</v>
      </c>
      <c r="L58" s="49">
        <v>99</v>
      </c>
      <c r="M58" s="53">
        <v>164.65</v>
      </c>
      <c r="N58" s="7">
        <f>IFERROR(VLOOKUP(VALUE(E58),PR00!$A:$C,3,0),"geen PR00")</f>
        <v>155</v>
      </c>
      <c r="O58" s="7">
        <f>VLOOKUP($E58,A!$A:$T,13,0)</f>
        <v>920</v>
      </c>
      <c r="P58" s="7">
        <f>VLOOKUP($E58,A!$A:$T,18,0)*O58</f>
        <v>1389.2</v>
      </c>
      <c r="Q58" s="3">
        <f t="shared" si="1"/>
        <v>9</v>
      </c>
      <c r="R58" s="29" t="b">
        <f>ISERROR(VLOOKUP(A58,'2017 05 09'!A:A,1,0))</f>
        <v>0</v>
      </c>
      <c r="S58" s="36" t="str">
        <f t="shared" si="2"/>
        <v>Lanaken HV</v>
      </c>
      <c r="T58" s="37">
        <f>VLOOKUP($E58,A!$A:$H,8,0)*I58</f>
        <v>6259.68</v>
      </c>
      <c r="U58" s="37">
        <f>VLOOKUP($E58,A!$A:$H,8,0)*J58</f>
        <v>0</v>
      </c>
      <c r="V58" s="37">
        <f>IF(U58&gt;T58,0,VLOOKUP($E58,A!$A:$H,8,0)*K58)</f>
        <v>6259.68</v>
      </c>
    </row>
    <row r="59" spans="1:22" x14ac:dyDescent="0.2">
      <c r="A59" s="27" t="str">
        <f t="shared" si="0"/>
        <v>12453968/737016KL</v>
      </c>
      <c r="B59" s="3" t="str">
        <f>VLOOKUP(VALUE($E59),A!$A:$T,19,0)</f>
        <v>Lanaken</v>
      </c>
      <c r="C59" s="3" t="str">
        <f>VLOOKUP(VALUE($E59),A!$A:$T,20,0)</f>
        <v>HV</v>
      </c>
      <c r="D59" s="14" t="s">
        <v>1431</v>
      </c>
      <c r="E59" s="5">
        <v>12453968</v>
      </c>
      <c r="F59" s="2" t="s">
        <v>75</v>
      </c>
      <c r="G59" s="3" t="s">
        <v>307</v>
      </c>
      <c r="H59" s="4" t="s">
        <v>159</v>
      </c>
      <c r="I59" s="4">
        <v>5760</v>
      </c>
      <c r="J59" s="4">
        <v>0</v>
      </c>
      <c r="K59" s="48">
        <v>5760</v>
      </c>
      <c r="L59" s="49">
        <v>69</v>
      </c>
      <c r="M59" s="53">
        <v>184.68</v>
      </c>
      <c r="N59" s="7">
        <f>IFERROR(VLOOKUP(VALUE(E59),PR00!$A:$C,3,0),"geen PR00")</f>
        <v>155</v>
      </c>
      <c r="O59" s="7">
        <f>VLOOKUP($E59,A!$A:$T,13,0)</f>
        <v>960</v>
      </c>
      <c r="P59" s="7">
        <f>VLOOKUP($E59,A!$A:$T,18,0)*O59</f>
        <v>1402.5600000000002</v>
      </c>
      <c r="Q59" s="3">
        <f t="shared" si="1"/>
        <v>6</v>
      </c>
      <c r="R59" s="29" t="b">
        <f>ISERROR(VLOOKUP(A59,'2017 05 09'!A:A,1,0))</f>
        <v>0</v>
      </c>
      <c r="S59" s="36" t="str">
        <f t="shared" si="2"/>
        <v>Lanaken HV</v>
      </c>
      <c r="T59" s="37">
        <f>VLOOKUP($E59,A!$A:$H,8,0)*I59</f>
        <v>4354.5600000000004</v>
      </c>
      <c r="U59" s="37">
        <f>VLOOKUP($E59,A!$A:$H,8,0)*J59</f>
        <v>0</v>
      </c>
      <c r="V59" s="37">
        <f>IF(U59&gt;T59,0,VLOOKUP($E59,A!$A:$H,8,0)*K59)</f>
        <v>4354.5600000000004</v>
      </c>
    </row>
    <row r="60" spans="1:22" x14ac:dyDescent="0.2">
      <c r="A60" s="27" t="str">
        <f t="shared" si="0"/>
        <v>12801268/605226ROZE</v>
      </c>
      <c r="B60" s="3" t="str">
        <f>VLOOKUP(VALUE($E60),A!$A:$T,19,0)</f>
        <v>Kortemark</v>
      </c>
      <c r="C60" s="3" t="str">
        <f>VLOOKUP(VALUE($E60),A!$A:$T,20,0)</f>
        <v>HV</v>
      </c>
      <c r="D60" s="14" t="s">
        <v>1188</v>
      </c>
      <c r="E60" s="5">
        <v>12801268</v>
      </c>
      <c r="F60" s="2" t="s">
        <v>72</v>
      </c>
      <c r="G60" s="3" t="s">
        <v>277</v>
      </c>
      <c r="H60" s="4" t="s">
        <v>159</v>
      </c>
      <c r="I60" s="4">
        <v>30256</v>
      </c>
      <c r="J60" s="4">
        <v>30256</v>
      </c>
      <c r="K60" s="48">
        <v>0</v>
      </c>
      <c r="L60" s="49">
        <v>0</v>
      </c>
      <c r="M60" s="53">
        <v>135.376</v>
      </c>
      <c r="N60" s="7">
        <f>IFERROR(VLOOKUP(VALUE(E60),PR00!$A:$C,3,0),"geen PR00")</f>
        <v>155</v>
      </c>
      <c r="O60" s="7">
        <f>VLOOKUP($E60,A!$A:$T,13,0)</f>
        <v>976</v>
      </c>
      <c r="P60" s="7">
        <f>VLOOKUP($E60,A!$A:$T,18,0)*O60</f>
        <v>1189.7440000000001</v>
      </c>
      <c r="Q60" s="3">
        <f t="shared" si="1"/>
        <v>31</v>
      </c>
      <c r="R60" s="29" t="b">
        <f>ISERROR(VLOOKUP(A60,'2017 05 09'!A:A,1,0))</f>
        <v>0</v>
      </c>
      <c r="S60" s="36" t="str">
        <f t="shared" si="2"/>
        <v>Kortemark HV</v>
      </c>
      <c r="T60" s="37">
        <f>VLOOKUP($E60,A!$A:$H,8,0)*I60</f>
        <v>22873.536</v>
      </c>
      <c r="U60" s="37">
        <f>VLOOKUP($E60,A!$A:$H,8,0)*J60</f>
        <v>22873.536</v>
      </c>
      <c r="V60" s="37">
        <f>IF(U60&gt;T60,0,VLOOKUP($E60,A!$A:$H,8,0)*K60)</f>
        <v>0</v>
      </c>
    </row>
    <row r="61" spans="1:22" x14ac:dyDescent="0.2">
      <c r="A61" s="27" t="str">
        <f t="shared" si="0"/>
        <v>12452760/337040</v>
      </c>
      <c r="B61" s="3" t="str">
        <f>VLOOKUP(VALUE($E61),A!$A:$T,19,0)</f>
        <v>Lanaken</v>
      </c>
      <c r="C61" s="3" t="str">
        <f>VLOOKUP(VALUE($E61),A!$A:$T,20,0)</f>
        <v>HV</v>
      </c>
      <c r="D61" s="14" t="s">
        <v>981</v>
      </c>
      <c r="E61" s="5">
        <v>12452760</v>
      </c>
      <c r="F61" s="2" t="s">
        <v>75</v>
      </c>
      <c r="G61" s="3" t="s">
        <v>966</v>
      </c>
      <c r="H61" s="4" t="s">
        <v>187</v>
      </c>
      <c r="I61" s="4">
        <v>1920</v>
      </c>
      <c r="J61" s="4">
        <v>960</v>
      </c>
      <c r="K61" s="48">
        <v>960</v>
      </c>
      <c r="L61" s="49">
        <v>11</v>
      </c>
      <c r="M61" s="53">
        <v>151.66</v>
      </c>
      <c r="N61" s="7">
        <f>IFERROR(VLOOKUP(VALUE(E61),PR00!$A:$C,3,0),"geen PR00")</f>
        <v>155</v>
      </c>
      <c r="O61" s="7">
        <f>VLOOKUP($E61,A!$A:$T,13,0)</f>
        <v>960</v>
      </c>
      <c r="P61" s="7">
        <f>VLOOKUP($E61,A!$A:$T,18,0)*O61</f>
        <v>1402.5600000000002</v>
      </c>
      <c r="Q61" s="3">
        <f t="shared" si="1"/>
        <v>2</v>
      </c>
      <c r="R61" s="29" t="b">
        <f>ISERROR(VLOOKUP(A61,'2017 05 09'!A:A,1,0))</f>
        <v>0</v>
      </c>
      <c r="S61" s="36" t="str">
        <f t="shared" si="2"/>
        <v>Lanaken HV</v>
      </c>
      <c r="T61" s="37">
        <f>VLOOKUP($E61,A!$A:$H,8,0)*I61</f>
        <v>1451.52</v>
      </c>
      <c r="U61" s="37">
        <f>VLOOKUP($E61,A!$A:$H,8,0)*J61</f>
        <v>725.76</v>
      </c>
      <c r="V61" s="37">
        <f>IF(U61&gt;T61,0,VLOOKUP($E61,A!$A:$H,8,0)*K61)</f>
        <v>725.76</v>
      </c>
    </row>
    <row r="62" spans="1:22" x14ac:dyDescent="0.2">
      <c r="A62" s="27" t="str">
        <f t="shared" si="0"/>
        <v>1700051/000</v>
      </c>
      <c r="B62" s="3" t="str">
        <f>VLOOKUP(VALUE($E62),A!$A:$T,19,0)</f>
        <v>Maaseik</v>
      </c>
      <c r="C62" s="3" t="str">
        <f>VLOOKUP(VALUE($E62),A!$A:$T,20,0)</f>
        <v>RO</v>
      </c>
      <c r="D62" s="14" t="s">
        <v>454</v>
      </c>
      <c r="E62" s="5">
        <v>1700051</v>
      </c>
      <c r="F62" s="2" t="s">
        <v>74</v>
      </c>
      <c r="G62" s="3" t="s">
        <v>244</v>
      </c>
      <c r="H62" s="4" t="s">
        <v>187</v>
      </c>
      <c r="I62" s="4">
        <v>540</v>
      </c>
      <c r="J62" s="4">
        <v>0</v>
      </c>
      <c r="K62" s="48">
        <v>540</v>
      </c>
      <c r="L62" s="49">
        <v>6</v>
      </c>
      <c r="M62" s="53">
        <v>117.38</v>
      </c>
      <c r="N62" s="7">
        <f>IFERROR(VLOOKUP(VALUE(E62),PR00!$A:$C,3,0),"geen PR00")</f>
        <v>155</v>
      </c>
      <c r="O62" s="7">
        <f>VLOOKUP($E62,A!$A:$T,13,0)</f>
        <v>528</v>
      </c>
      <c r="P62" s="7">
        <f>VLOOKUP($E62,A!$A:$T,18,0)*O62</f>
        <v>730.22400000000005</v>
      </c>
      <c r="Q62" s="3">
        <f t="shared" si="1"/>
        <v>1.0227272727272727</v>
      </c>
      <c r="R62" s="29" t="b">
        <f>ISERROR(VLOOKUP(A62,'2017 05 09'!A:A,1,0))</f>
        <v>0</v>
      </c>
      <c r="S62" s="36" t="str">
        <f t="shared" si="2"/>
        <v>Maaseik RO</v>
      </c>
      <c r="T62" s="37">
        <f>VLOOKUP($E62,A!$A:$H,8,0)*I62</f>
        <v>408.24</v>
      </c>
      <c r="U62" s="37">
        <f>VLOOKUP($E62,A!$A:$H,8,0)*J62</f>
        <v>0</v>
      </c>
      <c r="V62" s="37">
        <f>IF(U62&gt;T62,0,VLOOKUP($E62,A!$A:$H,8,0)*K62)</f>
        <v>408.24</v>
      </c>
    </row>
    <row r="63" spans="1:22" x14ac:dyDescent="0.2">
      <c r="A63" s="27" t="str">
        <f t="shared" si="0"/>
        <v>12454060/637043</v>
      </c>
      <c r="B63" s="3" t="str">
        <f>VLOOKUP(VALUE($E63),A!$A:$T,19,0)</f>
        <v>Lanaken</v>
      </c>
      <c r="C63" s="3" t="str">
        <f>VLOOKUP(VALUE($E63),A!$A:$T,20,0)</f>
        <v>HV</v>
      </c>
      <c r="D63" s="14" t="s">
        <v>1432</v>
      </c>
      <c r="E63" s="5">
        <v>12454060</v>
      </c>
      <c r="F63" s="2" t="s">
        <v>75</v>
      </c>
      <c r="G63" s="3" t="s">
        <v>1402</v>
      </c>
      <c r="H63" s="4" t="s">
        <v>187</v>
      </c>
      <c r="I63" s="4">
        <v>960</v>
      </c>
      <c r="J63" s="4">
        <v>0</v>
      </c>
      <c r="K63" s="48">
        <v>960</v>
      </c>
      <c r="L63" s="49">
        <v>11</v>
      </c>
      <c r="M63" s="53">
        <v>163.26</v>
      </c>
      <c r="N63" s="7">
        <f>IFERROR(VLOOKUP(VALUE(E63),PR00!$A:$C,3,0),"geen PR00")</f>
        <v>155</v>
      </c>
      <c r="O63" s="7">
        <f>VLOOKUP($E63,A!$A:$T,13,0)</f>
        <v>960</v>
      </c>
      <c r="P63" s="7">
        <f>VLOOKUP($E63,A!$A:$T,18,0)*O63</f>
        <v>1459.2</v>
      </c>
      <c r="Q63" s="3">
        <f t="shared" si="1"/>
        <v>1</v>
      </c>
      <c r="R63" s="29" t="b">
        <f>ISERROR(VLOOKUP(A63,'2017 05 09'!A:A,1,0))</f>
        <v>0</v>
      </c>
      <c r="S63" s="36" t="str">
        <f t="shared" si="2"/>
        <v>Lanaken HV</v>
      </c>
      <c r="T63" s="37">
        <f>VLOOKUP($E63,A!$A:$H,8,0)*I63</f>
        <v>725.76</v>
      </c>
      <c r="U63" s="37">
        <f>VLOOKUP($E63,A!$A:$H,8,0)*J63</f>
        <v>0</v>
      </c>
      <c r="V63" s="37">
        <f>IF(U63&gt;T63,0,VLOOKUP($E63,A!$A:$H,8,0)*K63)</f>
        <v>725.76</v>
      </c>
    </row>
    <row r="64" spans="1:22" x14ac:dyDescent="0.2">
      <c r="A64" s="27" t="str">
        <f t="shared" si="0"/>
        <v>12454060/K012</v>
      </c>
      <c r="B64" s="3" t="str">
        <f>VLOOKUP(VALUE($E64),A!$A:$T,19,0)</f>
        <v>Lanaken</v>
      </c>
      <c r="C64" s="3" t="str">
        <f>VLOOKUP(VALUE($E64),A!$A:$T,20,0)</f>
        <v>HV</v>
      </c>
      <c r="D64" s="14" t="s">
        <v>1433</v>
      </c>
      <c r="E64" s="5">
        <v>12454060</v>
      </c>
      <c r="F64" s="2" t="s">
        <v>75</v>
      </c>
      <c r="G64" s="3" t="s">
        <v>1402</v>
      </c>
      <c r="H64" s="4" t="s">
        <v>187</v>
      </c>
      <c r="I64" s="4">
        <v>960</v>
      </c>
      <c r="J64" s="4">
        <v>0</v>
      </c>
      <c r="K64" s="48">
        <v>960</v>
      </c>
      <c r="L64" s="49">
        <v>11</v>
      </c>
      <c r="M64" s="53">
        <v>163.26</v>
      </c>
      <c r="N64" s="7">
        <f>IFERROR(VLOOKUP(VALUE(E64),PR00!$A:$C,3,0),"geen PR00")</f>
        <v>155</v>
      </c>
      <c r="O64" s="7">
        <f>VLOOKUP($E64,A!$A:$T,13,0)</f>
        <v>960</v>
      </c>
      <c r="P64" s="7">
        <f>VLOOKUP($E64,A!$A:$T,18,0)*O64</f>
        <v>1459.2</v>
      </c>
      <c r="Q64" s="3">
        <f t="shared" si="1"/>
        <v>1</v>
      </c>
      <c r="R64" s="29" t="b">
        <f>ISERROR(VLOOKUP(A64,'2017 05 09'!A:A,1,0))</f>
        <v>0</v>
      </c>
      <c r="S64" s="36" t="str">
        <f t="shared" si="2"/>
        <v>Lanaken HV</v>
      </c>
      <c r="T64" s="37">
        <f>VLOOKUP($E64,A!$A:$H,8,0)*I64</f>
        <v>725.76</v>
      </c>
      <c r="U64" s="37">
        <f>VLOOKUP($E64,A!$A:$H,8,0)*J64</f>
        <v>0</v>
      </c>
      <c r="V64" s="37">
        <f>IF(U64&gt;T64,0,VLOOKUP($E64,A!$A:$H,8,0)*K64)</f>
        <v>725.76</v>
      </c>
    </row>
    <row r="65" spans="1:22" x14ac:dyDescent="0.2">
      <c r="A65" s="27" t="str">
        <f t="shared" si="0"/>
        <v>12454268/637015KL</v>
      </c>
      <c r="B65" s="3" t="str">
        <f>VLOOKUP(VALUE($E65),A!$A:$T,19,0)</f>
        <v>Lanaken</v>
      </c>
      <c r="C65" s="3" t="str">
        <f>VLOOKUP(VALUE($E65),A!$A:$T,20,0)</f>
        <v>HV</v>
      </c>
      <c r="D65" s="14" t="s">
        <v>1087</v>
      </c>
      <c r="E65" s="5">
        <v>12454268</v>
      </c>
      <c r="F65" s="2" t="s">
        <v>75</v>
      </c>
      <c r="G65" s="3" t="s">
        <v>41</v>
      </c>
      <c r="H65" s="4" t="s">
        <v>159</v>
      </c>
      <c r="I65" s="4">
        <v>7680</v>
      </c>
      <c r="J65" s="4">
        <v>0</v>
      </c>
      <c r="K65" s="48">
        <v>7680</v>
      </c>
      <c r="L65" s="49">
        <v>92</v>
      </c>
      <c r="M65" s="53">
        <v>160.78</v>
      </c>
      <c r="N65" s="7">
        <f>IFERROR(VLOOKUP(VALUE(E65),PR00!$A:$C,3,0),"geen PR00")</f>
        <v>155</v>
      </c>
      <c r="O65" s="7">
        <f>VLOOKUP($E65,A!$A:$T,13,0)</f>
        <v>960</v>
      </c>
      <c r="P65" s="7">
        <f>VLOOKUP($E65,A!$A:$T,18,0)*O65</f>
        <v>1353.6</v>
      </c>
      <c r="Q65" s="3">
        <f t="shared" si="1"/>
        <v>8</v>
      </c>
      <c r="R65" s="29" t="b">
        <f>ISERROR(VLOOKUP(A65,'2017 05 09'!A:A,1,0))</f>
        <v>0</v>
      </c>
      <c r="S65" s="36" t="str">
        <f t="shared" si="2"/>
        <v>Lanaken HV</v>
      </c>
      <c r="T65" s="37">
        <f>VLOOKUP($E65,A!$A:$H,8,0)*I65</f>
        <v>5806.08</v>
      </c>
      <c r="U65" s="37">
        <f>VLOOKUP($E65,A!$A:$H,8,0)*J65</f>
        <v>0</v>
      </c>
      <c r="V65" s="37">
        <f>IF(U65&gt;T65,0,VLOOKUP($E65,A!$A:$H,8,0)*K65)</f>
        <v>5806.08</v>
      </c>
    </row>
    <row r="66" spans="1:22" x14ac:dyDescent="0.2">
      <c r="A66" s="27" t="str">
        <f t="shared" ref="A66:A129" si="3">E66&amp;"/"&amp;D66</f>
        <v>160360/428071</v>
      </c>
      <c r="B66" s="3" t="str">
        <f>VLOOKUP(VALUE($E66),A!$A:$T,19,0)</f>
        <v>Beerse</v>
      </c>
      <c r="C66" s="3" t="str">
        <f>VLOOKUP(VALUE($E66),A!$A:$T,20,0)</f>
        <v>HV</v>
      </c>
      <c r="D66" s="14" t="s">
        <v>538</v>
      </c>
      <c r="E66" s="5">
        <v>160360</v>
      </c>
      <c r="F66" s="2" t="s">
        <v>120</v>
      </c>
      <c r="G66" s="3" t="s">
        <v>523</v>
      </c>
      <c r="H66" s="4" t="s">
        <v>187</v>
      </c>
      <c r="I66" s="4">
        <v>2340</v>
      </c>
      <c r="J66" s="4">
        <v>0</v>
      </c>
      <c r="K66" s="48">
        <v>2340</v>
      </c>
      <c r="L66" s="49">
        <v>28</v>
      </c>
      <c r="M66" s="53">
        <v>119.71</v>
      </c>
      <c r="N66" s="7">
        <f>IFERROR(VLOOKUP(VALUE(E66),PR00!$A:$C,3,0),"geen PR00")</f>
        <v>155</v>
      </c>
      <c r="O66" s="7">
        <f>VLOOKUP($E66,A!$A:$T,13,0)</f>
        <v>780</v>
      </c>
      <c r="P66" s="7">
        <f>VLOOKUP($E66,A!$A:$T,18,0)*O66</f>
        <v>1138.8</v>
      </c>
      <c r="Q66" s="3">
        <f t="shared" ref="Q66:Q129" si="4">I66/O66</f>
        <v>3</v>
      </c>
      <c r="R66" s="29" t="b">
        <f>ISERROR(VLOOKUP(A66,'2017 05 09'!A:A,1,0))</f>
        <v>0</v>
      </c>
      <c r="S66" s="36" t="str">
        <f t="shared" ref="S66:S129" si="5">B66&amp;" "&amp;C66</f>
        <v>Beerse HV</v>
      </c>
      <c r="T66" s="37">
        <f>VLOOKUP($E66,A!$A:$H,8,0)*I66</f>
        <v>1769.04</v>
      </c>
      <c r="U66" s="37">
        <f>VLOOKUP($E66,A!$A:$H,8,0)*J66</f>
        <v>0</v>
      </c>
      <c r="V66" s="37">
        <f>IF(U66&gt;T66,0,VLOOKUP($E66,A!$A:$H,8,0)*K66)</f>
        <v>1769.04</v>
      </c>
    </row>
    <row r="67" spans="1:22" x14ac:dyDescent="0.2">
      <c r="A67" s="27" t="str">
        <f t="shared" si="3"/>
        <v>12460460/539006W</v>
      </c>
      <c r="B67" s="3" t="str">
        <f>VLOOKUP(VALUE($E67),A!$A:$T,19,0)</f>
        <v>Lanaken</v>
      </c>
      <c r="C67" s="3" t="str">
        <f>VLOOKUP(VALUE($E67),A!$A:$T,20,0)</f>
        <v>Rust</v>
      </c>
      <c r="D67" s="14" t="s">
        <v>1038</v>
      </c>
      <c r="E67" s="5">
        <v>12460460</v>
      </c>
      <c r="F67" s="2" t="s">
        <v>75</v>
      </c>
      <c r="G67" s="3" t="s">
        <v>852</v>
      </c>
      <c r="H67" s="4" t="s">
        <v>187</v>
      </c>
      <c r="I67" s="4">
        <v>960</v>
      </c>
      <c r="J67" s="4">
        <v>0</v>
      </c>
      <c r="K67" s="48">
        <v>960</v>
      </c>
      <c r="L67" s="49">
        <v>11</v>
      </c>
      <c r="M67" s="53">
        <v>266.49</v>
      </c>
      <c r="N67" s="7">
        <f>IFERROR(VLOOKUP(VALUE(E67),PR00!$A:$C,3,0),"geen PR00")</f>
        <v>230</v>
      </c>
      <c r="O67" s="7">
        <f>VLOOKUP($E67,A!$A:$T,13,0)</f>
        <v>960</v>
      </c>
      <c r="P67" s="7">
        <f>VLOOKUP($E67,A!$A:$T,18,0)*O67</f>
        <v>1324.8</v>
      </c>
      <c r="Q67" s="3">
        <f t="shared" si="4"/>
        <v>1</v>
      </c>
      <c r="R67" s="29" t="b">
        <f>ISERROR(VLOOKUP(A67,'2017 05 09'!A:A,1,0))</f>
        <v>0</v>
      </c>
      <c r="S67" s="36" t="str">
        <f t="shared" si="5"/>
        <v>Lanaken Rust</v>
      </c>
      <c r="T67" s="37">
        <f>VLOOKUP($E67,A!$A:$H,8,0)*I67</f>
        <v>725.76</v>
      </c>
      <c r="U67" s="37">
        <f>VLOOKUP($E67,A!$A:$H,8,0)*J67</f>
        <v>0</v>
      </c>
      <c r="V67" s="37">
        <f>IF(U67&gt;T67,0,VLOOKUP($E67,A!$A:$H,8,0)*K67)</f>
        <v>725.76</v>
      </c>
    </row>
    <row r="68" spans="1:22" x14ac:dyDescent="0.2">
      <c r="A68" s="27" t="str">
        <f t="shared" si="3"/>
        <v>1152668/628123KL</v>
      </c>
      <c r="B68" s="3" t="str">
        <f>VLOOKUP(VALUE($E68),A!$A:$T,19,0)</f>
        <v>Beerse</v>
      </c>
      <c r="C68" s="3" t="str">
        <f>VLOOKUP(VALUE($E68),A!$A:$T,20,0)</f>
        <v>Smo</v>
      </c>
      <c r="D68" s="14" t="s">
        <v>1565</v>
      </c>
      <c r="E68" s="5">
        <v>1152668</v>
      </c>
      <c r="F68" s="2" t="s">
        <v>120</v>
      </c>
      <c r="G68" s="3" t="s">
        <v>815</v>
      </c>
      <c r="H68" s="4" t="s">
        <v>159</v>
      </c>
      <c r="I68" s="4">
        <v>780</v>
      </c>
      <c r="J68" s="4">
        <v>0</v>
      </c>
      <c r="K68" s="48">
        <v>780</v>
      </c>
      <c r="L68" s="49">
        <v>9</v>
      </c>
      <c r="M68" s="53">
        <v>246.48</v>
      </c>
      <c r="N68" s="7">
        <f>IFERROR(VLOOKUP(VALUE(E68),PR00!$A:$C,3,0),"geen PR00")</f>
        <v>265</v>
      </c>
      <c r="O68" s="7">
        <f>VLOOKUP($E68,A!$A:$T,13,0)</f>
        <v>780</v>
      </c>
      <c r="P68" s="7">
        <f>VLOOKUP($E68,A!$A:$T,18,0)*O68</f>
        <v>1162.2</v>
      </c>
      <c r="Q68" s="3">
        <f t="shared" si="4"/>
        <v>1</v>
      </c>
      <c r="R68" s="29" t="b">
        <f>ISERROR(VLOOKUP(A68,'2017 05 09'!A:A,1,0))</f>
        <v>0</v>
      </c>
      <c r="S68" s="36" t="str">
        <f t="shared" si="5"/>
        <v>Beerse Smo</v>
      </c>
      <c r="T68" s="37">
        <f>VLOOKUP($E68,A!$A:$H,8,0)*I68</f>
        <v>589.67999999999995</v>
      </c>
      <c r="U68" s="37">
        <f>VLOOKUP($E68,A!$A:$H,8,0)*J68</f>
        <v>0</v>
      </c>
      <c r="V68" s="37">
        <f>IF(U68&gt;T68,0,VLOOKUP($E68,A!$A:$H,8,0)*K68)</f>
        <v>589.67999999999995</v>
      </c>
    </row>
    <row r="69" spans="1:22" x14ac:dyDescent="0.2">
      <c r="A69" s="27" t="str">
        <f t="shared" si="3"/>
        <v>167070/228016-1EK</v>
      </c>
      <c r="B69" s="3" t="str">
        <f>VLOOKUP(VALUE($E69),A!$A:$T,19,0)</f>
        <v>Beerse</v>
      </c>
      <c r="C69" s="3" t="str">
        <f>VLOOKUP(VALUE($E69),A!$A:$T,20,0)</f>
        <v>HV</v>
      </c>
      <c r="D69" s="14" t="s">
        <v>1183</v>
      </c>
      <c r="E69" s="5">
        <v>167070</v>
      </c>
      <c r="F69" s="2" t="s">
        <v>120</v>
      </c>
      <c r="G69" s="3" t="s">
        <v>1206</v>
      </c>
      <c r="H69" s="4" t="s">
        <v>187</v>
      </c>
      <c r="I69" s="4">
        <v>46560</v>
      </c>
      <c r="J69" s="4">
        <v>43068</v>
      </c>
      <c r="K69" s="48">
        <v>3492</v>
      </c>
      <c r="L69" s="49">
        <v>52</v>
      </c>
      <c r="M69" s="53">
        <v>210.63</v>
      </c>
      <c r="N69" s="7">
        <f>IFERROR(VLOOKUP(VALUE(E69),PR00!$A:$C,3,0),"geen PR00")</f>
        <v>195</v>
      </c>
      <c r="O69" s="7">
        <f>VLOOKUP($E69,A!$A:$T,13,0)</f>
        <v>582</v>
      </c>
      <c r="P69" s="7">
        <f>VLOOKUP($E69,A!$A:$T,18,0)*O69</f>
        <v>1097.652</v>
      </c>
      <c r="Q69" s="3">
        <f t="shared" si="4"/>
        <v>80</v>
      </c>
      <c r="R69" s="29" t="b">
        <f>ISERROR(VLOOKUP(A69,'2017 05 09'!A:A,1,0))</f>
        <v>0</v>
      </c>
      <c r="S69" s="36" t="str">
        <f t="shared" si="5"/>
        <v>Beerse HV</v>
      </c>
      <c r="T69" s="37">
        <f>VLOOKUP($E69,A!$A:$H,8,0)*I69</f>
        <v>46234.080000000002</v>
      </c>
      <c r="U69" s="37">
        <f>VLOOKUP($E69,A!$A:$H,8,0)*J69</f>
        <v>42766.523999999998</v>
      </c>
      <c r="V69" s="37">
        <f>IF(U69&gt;T69,0,VLOOKUP($E69,A!$A:$H,8,0)*K69)</f>
        <v>3467.556</v>
      </c>
    </row>
    <row r="70" spans="1:22" x14ac:dyDescent="0.2">
      <c r="A70" s="27" t="str">
        <f t="shared" si="3"/>
        <v>151878/328106KL</v>
      </c>
      <c r="B70" s="3" t="str">
        <f>VLOOKUP(VALUE($E70),A!$A:$T,19,0)</f>
        <v>Beerse</v>
      </c>
      <c r="C70" s="3" t="str">
        <f>VLOOKUP(VALUE($E70),A!$A:$T,20,0)</f>
        <v>HV</v>
      </c>
      <c r="D70" s="14" t="s">
        <v>448</v>
      </c>
      <c r="E70" s="5">
        <v>151878</v>
      </c>
      <c r="F70" s="2" t="s">
        <v>120</v>
      </c>
      <c r="G70" s="3" t="s">
        <v>399</v>
      </c>
      <c r="H70" s="4" t="s">
        <v>159</v>
      </c>
      <c r="I70" s="4">
        <v>582</v>
      </c>
      <c r="J70" s="4">
        <v>582</v>
      </c>
      <c r="K70" s="48">
        <v>0</v>
      </c>
      <c r="L70" s="49">
        <v>0</v>
      </c>
      <c r="M70" s="53">
        <v>206.79</v>
      </c>
      <c r="N70" s="7">
        <f>IFERROR(VLOOKUP(VALUE(E70),PR00!$A:$C,3,0),"geen PR00")</f>
        <v>215</v>
      </c>
      <c r="O70" s="7">
        <f>VLOOKUP($E70,A!$A:$T,13,0)</f>
        <v>582</v>
      </c>
      <c r="P70" s="7">
        <f>VLOOKUP($E70,A!$A:$T,18,0)*O70</f>
        <v>1123.26</v>
      </c>
      <c r="Q70" s="3">
        <f t="shared" si="4"/>
        <v>1</v>
      </c>
      <c r="R70" s="29" t="b">
        <f>ISERROR(VLOOKUP(A70,'2017 05 09'!A:A,1,0))</f>
        <v>0</v>
      </c>
      <c r="S70" s="36" t="str">
        <f t="shared" si="5"/>
        <v>Beerse HV</v>
      </c>
      <c r="T70" s="37">
        <f>VLOOKUP($E70,A!$A:$H,8,0)*I70</f>
        <v>577.92600000000004</v>
      </c>
      <c r="U70" s="37">
        <f>VLOOKUP($E70,A!$A:$H,8,0)*J70</f>
        <v>577.92600000000004</v>
      </c>
      <c r="V70" s="37">
        <f>IF(U70&gt;T70,0,VLOOKUP($E70,A!$A:$H,8,0)*K70)</f>
        <v>0</v>
      </c>
    </row>
    <row r="71" spans="1:22" x14ac:dyDescent="0.2">
      <c r="A71" s="27" t="str">
        <f t="shared" si="3"/>
        <v>1413878/4/3436 REV</v>
      </c>
      <c r="B71" s="3" t="str">
        <f>VLOOKUP(VALUE($E71),A!$A:$T,19,0)</f>
        <v>Quirijnen</v>
      </c>
      <c r="C71" s="3" t="str">
        <f>VLOOKUP(VALUE($E71),A!$A:$T,20,0)</f>
        <v>SP</v>
      </c>
      <c r="D71" s="14" t="s">
        <v>1358</v>
      </c>
      <c r="E71" s="5">
        <v>1413878</v>
      </c>
      <c r="F71" s="2" t="s">
        <v>73</v>
      </c>
      <c r="G71" s="3" t="s">
        <v>132</v>
      </c>
      <c r="H71" s="4" t="s">
        <v>159</v>
      </c>
      <c r="I71" s="4">
        <v>19140</v>
      </c>
      <c r="J71" s="4">
        <v>0</v>
      </c>
      <c r="K71" s="48">
        <v>19140</v>
      </c>
      <c r="L71" s="49">
        <v>285</v>
      </c>
      <c r="M71" s="53">
        <v>93</v>
      </c>
      <c r="N71" s="7">
        <f>IFERROR(VLOOKUP(VALUE(E71),PR00!$A:$C,3,0),"geen PR00")</f>
        <v>130</v>
      </c>
      <c r="O71" s="7">
        <f>VLOOKUP($E71,A!$A:$T,13,0)</f>
        <v>660</v>
      </c>
      <c r="P71" s="7">
        <f>VLOOKUP($E71,A!$A:$T,18,0)*O71</f>
        <v>1120.02</v>
      </c>
      <c r="Q71" s="3">
        <f t="shared" si="4"/>
        <v>29</v>
      </c>
      <c r="R71" s="29" t="b">
        <f>ISERROR(VLOOKUP(A71,'2017 05 09'!A:A,1,0))</f>
        <v>0</v>
      </c>
      <c r="S71" s="36" t="str">
        <f t="shared" si="5"/>
        <v>Quirijnen SP</v>
      </c>
      <c r="T71" s="37">
        <f>VLOOKUP($E71,A!$A:$H,8,0)*I71</f>
        <v>19006.02</v>
      </c>
      <c r="U71" s="37">
        <f>VLOOKUP($E71,A!$A:$H,8,0)*J71</f>
        <v>0</v>
      </c>
      <c r="V71" s="37">
        <f>IF(U71&gt;T71,0,VLOOKUP($E71,A!$A:$H,8,0)*K71)</f>
        <v>19006.02</v>
      </c>
    </row>
    <row r="72" spans="1:22" x14ac:dyDescent="0.2">
      <c r="A72" s="27" t="str">
        <f t="shared" si="3"/>
        <v>1413870/4/3483 REV</v>
      </c>
      <c r="B72" s="3" t="str">
        <f>VLOOKUP(VALUE($E72),A!$A:$T,19,0)</f>
        <v>Quirijnen</v>
      </c>
      <c r="C72" s="3" t="str">
        <f>VLOOKUP(VALUE($E72),A!$A:$T,20,0)</f>
        <v>SP</v>
      </c>
      <c r="D72" s="14" t="s">
        <v>1357</v>
      </c>
      <c r="E72" s="5">
        <v>1413870</v>
      </c>
      <c r="F72" s="2" t="s">
        <v>73</v>
      </c>
      <c r="G72" s="3" t="s">
        <v>928</v>
      </c>
      <c r="H72" s="4" t="s">
        <v>187</v>
      </c>
      <c r="I72" s="4">
        <v>109560</v>
      </c>
      <c r="J72" s="4">
        <v>41580</v>
      </c>
      <c r="K72" s="48">
        <v>67980</v>
      </c>
      <c r="L72" s="49">
        <v>1014</v>
      </c>
      <c r="M72" s="53">
        <v>159.41999999999999</v>
      </c>
      <c r="N72" s="7">
        <f>IFERROR(VLOOKUP(VALUE(E72),PR00!$A:$C,3,0),"geen PR00")</f>
        <v>130</v>
      </c>
      <c r="O72" s="7">
        <f>VLOOKUP($E72,A!$A:$T,13,0)</f>
        <v>660</v>
      </c>
      <c r="P72" s="7">
        <f>VLOOKUP($E72,A!$A:$T,18,0)*O72</f>
        <v>1108.8</v>
      </c>
      <c r="Q72" s="3">
        <f t="shared" si="4"/>
        <v>166</v>
      </c>
      <c r="R72" s="29" t="b">
        <f>ISERROR(VLOOKUP(A72,'2017 05 09'!A:A,1,0))</f>
        <v>0</v>
      </c>
      <c r="S72" s="36" t="str">
        <f t="shared" si="5"/>
        <v>Quirijnen SP</v>
      </c>
      <c r="T72" s="37">
        <f>VLOOKUP($E72,A!$A:$H,8,0)*I72</f>
        <v>108793.08</v>
      </c>
      <c r="U72" s="37">
        <f>VLOOKUP($E72,A!$A:$H,8,0)*J72</f>
        <v>41288.94</v>
      </c>
      <c r="V72" s="37">
        <f>IF(U72&gt;T72,0,VLOOKUP($E72,A!$A:$H,8,0)*K72)</f>
        <v>67504.14</v>
      </c>
    </row>
    <row r="73" spans="1:22" x14ac:dyDescent="0.2">
      <c r="A73" s="27" t="str">
        <f t="shared" si="3"/>
        <v>12762770/801087 REV</v>
      </c>
      <c r="B73" s="3" t="str">
        <f>VLOOKUP(VALUE($E73),A!$A:$T,19,0)</f>
        <v>Kortemark</v>
      </c>
      <c r="C73" s="3" t="str">
        <f>VLOOKUP(VALUE($E73),A!$A:$T,20,0)</f>
        <v>SP</v>
      </c>
      <c r="D73" s="14" t="s">
        <v>466</v>
      </c>
      <c r="E73" s="5">
        <v>12762770</v>
      </c>
      <c r="F73" s="2" t="s">
        <v>464</v>
      </c>
      <c r="G73" s="3" t="s">
        <v>305</v>
      </c>
      <c r="H73" s="4" t="s">
        <v>187</v>
      </c>
      <c r="I73" s="4">
        <v>59860</v>
      </c>
      <c r="J73" s="4">
        <v>9840</v>
      </c>
      <c r="K73" s="48">
        <v>50020</v>
      </c>
      <c r="L73" s="49">
        <v>746</v>
      </c>
      <c r="M73" s="53">
        <v>318.89</v>
      </c>
      <c r="N73" s="7">
        <f>IFERROR(VLOOKUP(VALUE(E73),PR00!$A:$C,3,0),"geen PR00")</f>
        <v>230</v>
      </c>
      <c r="O73" s="7">
        <f>VLOOKUP($E73,A!$A:$T,13,0)</f>
        <v>820</v>
      </c>
      <c r="P73" s="7">
        <f>VLOOKUP($E73,A!$A:$T,18,0)*O73</f>
        <v>1535.0400000000002</v>
      </c>
      <c r="Q73" s="3">
        <f t="shared" si="4"/>
        <v>73</v>
      </c>
      <c r="R73" s="29" t="b">
        <f>ISERROR(VLOOKUP(A73,'2017 05 09'!A:A,1,0))</f>
        <v>0</v>
      </c>
      <c r="S73" s="36" t="str">
        <f t="shared" si="5"/>
        <v>Kortemark SP</v>
      </c>
      <c r="T73" s="37">
        <f>VLOOKUP($E73,A!$A:$H,8,0)*I73</f>
        <v>59440.98</v>
      </c>
      <c r="U73" s="37">
        <f>VLOOKUP($E73,A!$A:$H,8,0)*J73</f>
        <v>9771.1200000000008</v>
      </c>
      <c r="V73" s="37">
        <f>IF(U73&gt;T73,0,VLOOKUP($E73,A!$A:$H,8,0)*K73)</f>
        <v>49669.86</v>
      </c>
    </row>
    <row r="74" spans="1:22" x14ac:dyDescent="0.2">
      <c r="A74" s="27" t="str">
        <f t="shared" si="3"/>
        <v>12454170/537071</v>
      </c>
      <c r="B74" s="3" t="str">
        <f>VLOOKUP(VALUE($E74),A!$A:$T,19,0)</f>
        <v>Lanaken</v>
      </c>
      <c r="C74" s="3" t="str">
        <f>VLOOKUP(VALUE($E74),A!$A:$T,20,0)</f>
        <v>HV</v>
      </c>
      <c r="D74" s="14" t="s">
        <v>1129</v>
      </c>
      <c r="E74" s="5">
        <v>12454170</v>
      </c>
      <c r="F74" s="2" t="s">
        <v>75</v>
      </c>
      <c r="G74" s="3" t="s">
        <v>1266</v>
      </c>
      <c r="H74" s="4" t="s">
        <v>187</v>
      </c>
      <c r="I74" s="4">
        <v>22010</v>
      </c>
      <c r="J74" s="4">
        <v>22010</v>
      </c>
      <c r="K74" s="48">
        <v>0</v>
      </c>
      <c r="L74" s="49">
        <v>0</v>
      </c>
      <c r="M74" s="53">
        <v>179.19</v>
      </c>
      <c r="N74" s="7">
        <f>IFERROR(VLOOKUP(VALUE(E74),PR00!$A:$C,3,0),"geen PR00")</f>
        <v>195</v>
      </c>
      <c r="O74" s="7">
        <f>VLOOKUP($E74,A!$A:$T,13,0)</f>
        <v>710</v>
      </c>
      <c r="P74" s="7">
        <f>VLOOKUP($E74,A!$A:$T,18,0)*O74</f>
        <v>1391.6</v>
      </c>
      <c r="Q74" s="3">
        <f t="shared" si="4"/>
        <v>31</v>
      </c>
      <c r="R74" s="29" t="b">
        <f>ISERROR(VLOOKUP(A74,'2017 05 09'!A:A,1,0))</f>
        <v>0</v>
      </c>
      <c r="S74" s="36" t="str">
        <f t="shared" si="5"/>
        <v>Lanaken HV</v>
      </c>
      <c r="T74" s="37">
        <f>VLOOKUP($E74,A!$A:$H,8,0)*I74</f>
        <v>21855.93</v>
      </c>
      <c r="U74" s="37">
        <f>VLOOKUP($E74,A!$A:$H,8,0)*J74</f>
        <v>21855.93</v>
      </c>
      <c r="V74" s="37">
        <f>IF(U74&gt;T74,0,VLOOKUP($E74,A!$A:$H,8,0)*K74)</f>
        <v>0</v>
      </c>
    </row>
    <row r="75" spans="1:22" x14ac:dyDescent="0.2">
      <c r="A75" s="27" t="str">
        <f t="shared" si="3"/>
        <v>12454170/537071BW</v>
      </c>
      <c r="B75" s="3" t="str">
        <f>VLOOKUP(VALUE($E75),A!$A:$T,19,0)</f>
        <v>Lanaken</v>
      </c>
      <c r="C75" s="3" t="str">
        <f>VLOOKUP(VALUE($E75),A!$A:$T,20,0)</f>
        <v>HV</v>
      </c>
      <c r="D75" s="14" t="s">
        <v>1434</v>
      </c>
      <c r="E75" s="5">
        <v>12454170</v>
      </c>
      <c r="F75" s="2" t="s">
        <v>75</v>
      </c>
      <c r="G75" s="3" t="s">
        <v>1266</v>
      </c>
      <c r="H75" s="4" t="s">
        <v>187</v>
      </c>
      <c r="I75" s="4">
        <v>17750</v>
      </c>
      <c r="J75" s="4">
        <v>13490</v>
      </c>
      <c r="K75" s="48">
        <v>4260</v>
      </c>
      <c r="L75" s="49">
        <v>63</v>
      </c>
      <c r="M75" s="53">
        <v>179.19</v>
      </c>
      <c r="N75" s="7">
        <f>IFERROR(VLOOKUP(VALUE(E75),PR00!$A:$C,3,0),"geen PR00")</f>
        <v>195</v>
      </c>
      <c r="O75" s="7">
        <f>VLOOKUP($E75,A!$A:$T,13,0)</f>
        <v>710</v>
      </c>
      <c r="P75" s="7">
        <f>VLOOKUP($E75,A!$A:$T,18,0)*O75</f>
        <v>1391.6</v>
      </c>
      <c r="Q75" s="3">
        <f t="shared" si="4"/>
        <v>25</v>
      </c>
      <c r="R75" s="29" t="b">
        <f>ISERROR(VLOOKUP(A75,'2017 05 09'!A:A,1,0))</f>
        <v>0</v>
      </c>
      <c r="S75" s="36" t="str">
        <f t="shared" si="5"/>
        <v>Lanaken HV</v>
      </c>
      <c r="T75" s="37">
        <f>VLOOKUP($E75,A!$A:$H,8,0)*I75</f>
        <v>17625.75</v>
      </c>
      <c r="U75" s="37">
        <f>VLOOKUP($E75,A!$A:$H,8,0)*J75</f>
        <v>13395.57</v>
      </c>
      <c r="V75" s="37">
        <f>IF(U75&gt;T75,0,VLOOKUP($E75,A!$A:$H,8,0)*K75)</f>
        <v>4230.18</v>
      </c>
    </row>
    <row r="76" spans="1:22" x14ac:dyDescent="0.2">
      <c r="A76" s="27" t="str">
        <f t="shared" si="3"/>
        <v>12801470/505018</v>
      </c>
      <c r="B76" s="3" t="str">
        <f>VLOOKUP(VALUE($E76),A!$A:$T,19,0)</f>
        <v>Kortemark</v>
      </c>
      <c r="C76" s="3" t="str">
        <f>VLOOKUP(VALUE($E76),A!$A:$T,20,0)</f>
        <v>HV</v>
      </c>
      <c r="D76" s="14" t="s">
        <v>1043</v>
      </c>
      <c r="E76" s="5">
        <v>12801470</v>
      </c>
      <c r="F76" s="2" t="s">
        <v>72</v>
      </c>
      <c r="G76" s="3" t="s">
        <v>661</v>
      </c>
      <c r="H76" s="4" t="s">
        <v>187</v>
      </c>
      <c r="I76" s="4">
        <v>8437</v>
      </c>
      <c r="J76" s="4">
        <v>0</v>
      </c>
      <c r="K76" s="48">
        <v>8437</v>
      </c>
      <c r="L76" s="49">
        <v>125</v>
      </c>
      <c r="M76" s="53">
        <v>144.108</v>
      </c>
      <c r="N76" s="7">
        <f>IFERROR(VLOOKUP(VALUE(E76),PR00!$A:$C,3,0),"geen PR00")</f>
        <v>190</v>
      </c>
      <c r="O76" s="7">
        <f>VLOOKUP($E76,A!$A:$T,13,0)</f>
        <v>792</v>
      </c>
      <c r="P76" s="7">
        <f>VLOOKUP($E76,A!$A:$T,18,0)*O76</f>
        <v>1416.096</v>
      </c>
      <c r="Q76" s="3">
        <f t="shared" si="4"/>
        <v>10.652777777777779</v>
      </c>
      <c r="R76" s="29" t="b">
        <f>ISERROR(VLOOKUP(A76,'2017 05 09'!A:A,1,0))</f>
        <v>0</v>
      </c>
      <c r="S76" s="36" t="str">
        <f t="shared" si="5"/>
        <v>Kortemark HV</v>
      </c>
      <c r="T76" s="37">
        <f>VLOOKUP($E76,A!$A:$H,8,0)*I76</f>
        <v>8377.9410000000007</v>
      </c>
      <c r="U76" s="37">
        <f>VLOOKUP($E76,A!$A:$H,8,0)*J76</f>
        <v>0</v>
      </c>
      <c r="V76" s="37">
        <f>IF(U76&gt;T76,0,VLOOKUP($E76,A!$A:$H,8,0)*K76)</f>
        <v>8377.9410000000007</v>
      </c>
    </row>
    <row r="77" spans="1:22" x14ac:dyDescent="0.2">
      <c r="A77" s="27" t="str">
        <f t="shared" si="3"/>
        <v>12760657/401502 N</v>
      </c>
      <c r="B77" s="3" t="str">
        <f>VLOOKUP(VALUE($E77),A!$A:$T,19,0)</f>
        <v>Kortemark</v>
      </c>
      <c r="C77" s="3" t="str">
        <f>VLOOKUP(VALUE($E77),A!$A:$T,20,0)</f>
        <v>SP</v>
      </c>
      <c r="D77" s="14" t="s">
        <v>465</v>
      </c>
      <c r="E77" s="5">
        <v>12760657</v>
      </c>
      <c r="F77" s="2" t="s">
        <v>464</v>
      </c>
      <c r="G77" s="3" t="s">
        <v>1276</v>
      </c>
      <c r="H77" s="4" t="s">
        <v>159</v>
      </c>
      <c r="I77" s="4">
        <v>15210</v>
      </c>
      <c r="J77" s="4">
        <v>15210</v>
      </c>
      <c r="K77" s="48">
        <v>0</v>
      </c>
      <c r="L77" s="49">
        <v>0</v>
      </c>
      <c r="M77" s="53">
        <v>157.28</v>
      </c>
      <c r="N77" s="7">
        <f>IFERROR(VLOOKUP(VALUE(E77),PR00!$A:$C,3,0),"geen PR00")</f>
        <v>130</v>
      </c>
      <c r="O77" s="7">
        <f>VLOOKUP($E77,A!$A:$T,13,0)</f>
        <v>845</v>
      </c>
      <c r="P77" s="7">
        <f>VLOOKUP($E77,A!$A:$T,18,0)*O77</f>
        <v>1318.2</v>
      </c>
      <c r="Q77" s="3">
        <f t="shared" si="4"/>
        <v>18</v>
      </c>
      <c r="R77" s="29" t="b">
        <f>ISERROR(VLOOKUP(A77,'2017 05 09'!A:A,1,0))</f>
        <v>0</v>
      </c>
      <c r="S77" s="36" t="str">
        <f t="shared" si="5"/>
        <v>Kortemark SP</v>
      </c>
      <c r="T77" s="37">
        <f>VLOOKUP($E77,A!$A:$H,8,0)*I77</f>
        <v>15103.53</v>
      </c>
      <c r="U77" s="37">
        <f>VLOOKUP($E77,A!$A:$H,8,0)*J77</f>
        <v>15103.53</v>
      </c>
      <c r="V77" s="37">
        <f>IF(U77&gt;T77,0,VLOOKUP($E77,A!$A:$H,8,0)*K77)</f>
        <v>0</v>
      </c>
    </row>
    <row r="78" spans="1:22" x14ac:dyDescent="0.2">
      <c r="A78" s="27" t="str">
        <f t="shared" si="3"/>
        <v>1414678/6/3633</v>
      </c>
      <c r="B78" s="3" t="str">
        <f>VLOOKUP(VALUE($E78),A!$A:$T,19,0)</f>
        <v>Quirijnen</v>
      </c>
      <c r="C78" s="3" t="str">
        <f>VLOOKUP(VALUE($E78),A!$A:$T,20,0)</f>
        <v>SP</v>
      </c>
      <c r="D78" s="14" t="s">
        <v>591</v>
      </c>
      <c r="E78" s="5">
        <v>1414678</v>
      </c>
      <c r="F78" s="2" t="s">
        <v>73</v>
      </c>
      <c r="G78" s="3" t="s">
        <v>1228</v>
      </c>
      <c r="H78" s="4" t="s">
        <v>159</v>
      </c>
      <c r="I78" s="4">
        <v>6600</v>
      </c>
      <c r="J78" s="4">
        <v>0</v>
      </c>
      <c r="K78" s="48">
        <v>6600</v>
      </c>
      <c r="L78" s="49">
        <v>98</v>
      </c>
      <c r="M78" s="53">
        <v>165</v>
      </c>
      <c r="N78" s="7">
        <f>IFERROR(VLOOKUP(VALUE(E78),PR00!$A:$C,3,0),"geen PR00")</f>
        <v>130</v>
      </c>
      <c r="O78" s="7">
        <f>VLOOKUP($E78,A!$A:$T,13,0)</f>
        <v>660</v>
      </c>
      <c r="P78" s="7">
        <f>VLOOKUP($E78,A!$A:$T,18,0)*O78</f>
        <v>1120.02</v>
      </c>
      <c r="Q78" s="3">
        <f t="shared" si="4"/>
        <v>10</v>
      </c>
      <c r="R78" s="29" t="b">
        <f>ISERROR(VLOOKUP(A78,'2017 05 09'!A:A,1,0))</f>
        <v>0</v>
      </c>
      <c r="S78" s="36" t="str">
        <f t="shared" si="5"/>
        <v>Quirijnen SP</v>
      </c>
      <c r="T78" s="37">
        <f>VLOOKUP($E78,A!$A:$H,8,0)*I78</f>
        <v>6553.8</v>
      </c>
      <c r="U78" s="37">
        <f>VLOOKUP($E78,A!$A:$H,8,0)*J78</f>
        <v>0</v>
      </c>
      <c r="V78" s="37">
        <f>IF(U78&gt;T78,0,VLOOKUP($E78,A!$A:$H,8,0)*K78)</f>
        <v>6553.8</v>
      </c>
    </row>
    <row r="79" spans="1:22" x14ac:dyDescent="0.2">
      <c r="A79" s="27" t="str">
        <f t="shared" si="3"/>
        <v>12453970/337060</v>
      </c>
      <c r="B79" s="3" t="str">
        <f>VLOOKUP(VALUE($E79),A!$A:$T,19,0)</f>
        <v>Lanaken</v>
      </c>
      <c r="C79" s="3" t="str">
        <f>VLOOKUP(VALUE($E79),A!$A:$T,20,0)</f>
        <v>HV</v>
      </c>
      <c r="D79" s="14" t="s">
        <v>1184</v>
      </c>
      <c r="E79" s="5">
        <v>12453970</v>
      </c>
      <c r="F79" s="2" t="s">
        <v>75</v>
      </c>
      <c r="G79" s="3" t="s">
        <v>1175</v>
      </c>
      <c r="H79" s="4" t="s">
        <v>187</v>
      </c>
      <c r="I79" s="4">
        <v>58220</v>
      </c>
      <c r="J79" s="4">
        <v>39760</v>
      </c>
      <c r="K79" s="48">
        <v>18460</v>
      </c>
      <c r="L79" s="49">
        <v>275</v>
      </c>
      <c r="M79" s="53">
        <v>189.72</v>
      </c>
      <c r="N79" s="7">
        <f>IFERROR(VLOOKUP(VALUE(E79),PR00!$A:$C,3,0),"geen PR00")</f>
        <v>195</v>
      </c>
      <c r="O79" s="7">
        <f>VLOOKUP($E79,A!$A:$T,13,0)</f>
        <v>710</v>
      </c>
      <c r="P79" s="7">
        <f>VLOOKUP($E79,A!$A:$T,18,0)*O79</f>
        <v>1340.48</v>
      </c>
      <c r="Q79" s="3">
        <f t="shared" si="4"/>
        <v>82</v>
      </c>
      <c r="R79" s="29" t="b">
        <f>ISERROR(VLOOKUP(A79,'2017 05 09'!A:A,1,0))</f>
        <v>0</v>
      </c>
      <c r="S79" s="36" t="str">
        <f t="shared" si="5"/>
        <v>Lanaken HV</v>
      </c>
      <c r="T79" s="37">
        <f>VLOOKUP($E79,A!$A:$H,8,0)*I79</f>
        <v>57812.46</v>
      </c>
      <c r="U79" s="37">
        <f>VLOOKUP($E79,A!$A:$H,8,0)*J79</f>
        <v>39481.68</v>
      </c>
      <c r="V79" s="37">
        <f>IF(U79&gt;T79,0,VLOOKUP($E79,A!$A:$H,8,0)*K79)</f>
        <v>18330.78</v>
      </c>
    </row>
    <row r="80" spans="1:22" x14ac:dyDescent="0.2">
      <c r="A80" s="27" t="str">
        <f t="shared" si="3"/>
        <v>151470/1</v>
      </c>
      <c r="B80" s="3" t="str">
        <f>VLOOKUP(VALUE($E80),A!$A:$T,19,0)</f>
        <v>Beerse</v>
      </c>
      <c r="C80" s="3" t="str">
        <f>VLOOKUP(VALUE($E80),A!$A:$T,20,0)</f>
        <v>HV</v>
      </c>
      <c r="D80" s="14" t="s">
        <v>1422</v>
      </c>
      <c r="E80" s="5">
        <v>151470</v>
      </c>
      <c r="F80" s="2" t="s">
        <v>120</v>
      </c>
      <c r="G80" s="3" t="s">
        <v>1396</v>
      </c>
      <c r="H80" s="4" t="s">
        <v>187</v>
      </c>
      <c r="I80" s="4">
        <v>582</v>
      </c>
      <c r="J80" s="4">
        <v>0</v>
      </c>
      <c r="K80" s="48">
        <v>582</v>
      </c>
      <c r="L80" s="49">
        <v>8</v>
      </c>
      <c r="M80" s="53">
        <v>168.31</v>
      </c>
      <c r="N80" s="7">
        <f>IFERROR(VLOOKUP(VALUE(E80),PR00!$A:$C,3,0),"geen PR00")</f>
        <v>195</v>
      </c>
      <c r="O80" s="7">
        <f>VLOOKUP($E80,A!$A:$T,13,0)</f>
        <v>582</v>
      </c>
      <c r="P80" s="7">
        <f>VLOOKUP($E80,A!$A:$T,18,0)*O80</f>
        <v>1096.4879999999998</v>
      </c>
      <c r="Q80" s="3">
        <f t="shared" si="4"/>
        <v>1</v>
      </c>
      <c r="R80" s="29" t="b">
        <f>ISERROR(VLOOKUP(A80,'2017 05 09'!A:A,1,0))</f>
        <v>0</v>
      </c>
      <c r="S80" s="36" t="str">
        <f t="shared" si="5"/>
        <v>Beerse HV</v>
      </c>
      <c r="T80" s="37">
        <f>VLOOKUP($E80,A!$A:$H,8,0)*I80</f>
        <v>577.92600000000004</v>
      </c>
      <c r="U80" s="37">
        <f>VLOOKUP($E80,A!$A:$H,8,0)*J80</f>
        <v>0</v>
      </c>
      <c r="V80" s="37">
        <f>IF(U80&gt;T80,0,VLOOKUP($E80,A!$A:$H,8,0)*K80)</f>
        <v>577.92600000000004</v>
      </c>
    </row>
    <row r="81" spans="1:22" x14ac:dyDescent="0.2">
      <c r="A81" s="27" t="str">
        <f t="shared" si="3"/>
        <v>151470/528015</v>
      </c>
      <c r="B81" s="3" t="str">
        <f>VLOOKUP(VALUE($E81),A!$A:$T,19,0)</f>
        <v>Beerse</v>
      </c>
      <c r="C81" s="3" t="str">
        <f>VLOOKUP(VALUE($E81),A!$A:$T,20,0)</f>
        <v>HV</v>
      </c>
      <c r="D81" s="14" t="s">
        <v>1423</v>
      </c>
      <c r="E81" s="5">
        <v>151470</v>
      </c>
      <c r="F81" s="2" t="s">
        <v>120</v>
      </c>
      <c r="G81" s="3" t="s">
        <v>1396</v>
      </c>
      <c r="H81" s="4" t="s">
        <v>187</v>
      </c>
      <c r="I81" s="4">
        <v>29239</v>
      </c>
      <c r="J81" s="4">
        <v>0</v>
      </c>
      <c r="K81" s="48">
        <v>29239</v>
      </c>
      <c r="L81" s="49">
        <v>436</v>
      </c>
      <c r="M81" s="53">
        <v>168.31</v>
      </c>
      <c r="N81" s="7">
        <f>IFERROR(VLOOKUP(VALUE(E81),PR00!$A:$C,3,0),"geen PR00")</f>
        <v>195</v>
      </c>
      <c r="O81" s="7">
        <f>VLOOKUP($E81,A!$A:$T,13,0)</f>
        <v>582</v>
      </c>
      <c r="P81" s="7">
        <f>VLOOKUP($E81,A!$A:$T,18,0)*O81</f>
        <v>1096.4879999999998</v>
      </c>
      <c r="Q81" s="3">
        <f t="shared" si="4"/>
        <v>50.238831615120276</v>
      </c>
      <c r="R81" s="29" t="b">
        <f>ISERROR(VLOOKUP(A81,'2017 05 09'!A:A,1,0))</f>
        <v>0</v>
      </c>
      <c r="S81" s="36" t="str">
        <f t="shared" si="5"/>
        <v>Beerse HV</v>
      </c>
      <c r="T81" s="37">
        <f>VLOOKUP($E81,A!$A:$H,8,0)*I81</f>
        <v>29034.327000000001</v>
      </c>
      <c r="U81" s="37">
        <f>VLOOKUP($E81,A!$A:$H,8,0)*J81</f>
        <v>0</v>
      </c>
      <c r="V81" s="37">
        <f>IF(U81&gt;T81,0,VLOOKUP($E81,A!$A:$H,8,0)*K81)</f>
        <v>29034.327000000001</v>
      </c>
    </row>
    <row r="82" spans="1:22" x14ac:dyDescent="0.2">
      <c r="A82" s="27" t="str">
        <f t="shared" si="3"/>
        <v>12801270/305074</v>
      </c>
      <c r="B82" s="3" t="str">
        <f>VLOOKUP(VALUE($E82),A!$A:$T,19,0)</f>
        <v>Kortemark</v>
      </c>
      <c r="C82" s="3" t="str">
        <f>VLOOKUP(VALUE($E82),A!$A:$T,20,0)</f>
        <v>HV</v>
      </c>
      <c r="D82" s="14" t="s">
        <v>1092</v>
      </c>
      <c r="E82" s="5">
        <v>12801270</v>
      </c>
      <c r="F82" s="2" t="s">
        <v>72</v>
      </c>
      <c r="G82" s="3" t="s">
        <v>1066</v>
      </c>
      <c r="H82" s="4" t="s">
        <v>187</v>
      </c>
      <c r="I82" s="4">
        <v>99376</v>
      </c>
      <c r="J82" s="4">
        <v>32472</v>
      </c>
      <c r="K82" s="48">
        <v>66904</v>
      </c>
      <c r="L82" s="49">
        <v>998</v>
      </c>
      <c r="M82" s="53">
        <v>154.88999999999999</v>
      </c>
      <c r="N82" s="7">
        <f>IFERROR(VLOOKUP(VALUE(E82),PR00!$A:$C,3,0),"geen PR00")</f>
        <v>195</v>
      </c>
      <c r="O82" s="7">
        <f>VLOOKUP($E82,A!$A:$T,13,0)</f>
        <v>792</v>
      </c>
      <c r="P82" s="7">
        <f>VLOOKUP($E82,A!$A:$T,18,0)*O82</f>
        <v>1275.1200000000001</v>
      </c>
      <c r="Q82" s="3">
        <f t="shared" si="4"/>
        <v>125.47474747474747</v>
      </c>
      <c r="R82" s="29" t="b">
        <f>ISERROR(VLOOKUP(A82,'2017 05 09'!A:A,1,0))</f>
        <v>0</v>
      </c>
      <c r="S82" s="36" t="str">
        <f t="shared" si="5"/>
        <v>Kortemark HV</v>
      </c>
      <c r="T82" s="37">
        <f>VLOOKUP($E82,A!$A:$H,8,0)*I82</f>
        <v>98680.368000000002</v>
      </c>
      <c r="U82" s="37">
        <f>VLOOKUP($E82,A!$A:$H,8,0)*J82</f>
        <v>32244.696</v>
      </c>
      <c r="V82" s="37">
        <f>IF(U82&gt;T82,0,VLOOKUP($E82,A!$A:$H,8,0)*K82)</f>
        <v>66435.672000000006</v>
      </c>
    </row>
    <row r="83" spans="1:22" x14ac:dyDescent="0.2">
      <c r="A83" s="27" t="str">
        <f t="shared" si="3"/>
        <v>12151070/328088</v>
      </c>
      <c r="B83" s="3" t="str">
        <f>VLOOKUP(VALUE($E83),A!$A:$T,19,0)</f>
        <v>Beerse</v>
      </c>
      <c r="C83" s="3" t="str">
        <f>VLOOKUP(VALUE($E83),A!$A:$T,20,0)</f>
        <v>Smo</v>
      </c>
      <c r="D83" s="14" t="s">
        <v>1304</v>
      </c>
      <c r="E83" s="5">
        <v>12151070</v>
      </c>
      <c r="F83" s="2" t="s">
        <v>120</v>
      </c>
      <c r="G83" s="3" t="s">
        <v>1218</v>
      </c>
      <c r="H83" s="4" t="s">
        <v>187</v>
      </c>
      <c r="I83" s="4">
        <v>582</v>
      </c>
      <c r="J83" s="4">
        <v>0</v>
      </c>
      <c r="K83" s="48">
        <v>582</v>
      </c>
      <c r="L83" s="49">
        <v>8</v>
      </c>
      <c r="M83" s="53">
        <v>283.05</v>
      </c>
      <c r="N83" s="7">
        <f>IFERROR(VLOOKUP(VALUE(E83),PR00!$A:$C,3,0),"geen PR00")</f>
        <v>345</v>
      </c>
      <c r="O83" s="7">
        <f>VLOOKUP($E83,A!$A:$T,13,0)</f>
        <v>582</v>
      </c>
      <c r="P83" s="7">
        <f>VLOOKUP($E83,A!$A:$T,18,0)*O83</f>
        <v>1103.472</v>
      </c>
      <c r="Q83" s="3">
        <f t="shared" si="4"/>
        <v>1</v>
      </c>
      <c r="R83" s="29" t="b">
        <f>ISERROR(VLOOKUP(A83,'2017 05 09'!A:A,1,0))</f>
        <v>0</v>
      </c>
      <c r="S83" s="36" t="str">
        <f t="shared" si="5"/>
        <v>Beerse Smo</v>
      </c>
      <c r="T83" s="37">
        <f>VLOOKUP($E83,A!$A:$H,8,0)*I83</f>
        <v>577.92600000000004</v>
      </c>
      <c r="U83" s="37">
        <f>VLOOKUP($E83,A!$A:$H,8,0)*J83</f>
        <v>0</v>
      </c>
      <c r="V83" s="37">
        <f>IF(U83&gt;T83,0,VLOOKUP($E83,A!$A:$H,8,0)*K83)</f>
        <v>577.92600000000004</v>
      </c>
    </row>
    <row r="84" spans="1:22" x14ac:dyDescent="0.2">
      <c r="A84" s="27" t="str">
        <f t="shared" si="3"/>
        <v>151570/328088OK</v>
      </c>
      <c r="B84" s="3" t="str">
        <f>VLOOKUP(VALUE($E84),A!$A:$T,19,0)</f>
        <v>Beerse</v>
      </c>
      <c r="C84" s="3" t="str">
        <f>VLOOKUP(VALUE($E84),A!$A:$T,20,0)</f>
        <v>HV</v>
      </c>
      <c r="D84" s="14" t="s">
        <v>1559</v>
      </c>
      <c r="E84" s="5">
        <v>151570</v>
      </c>
      <c r="F84" s="2" t="s">
        <v>120</v>
      </c>
      <c r="G84" s="3" t="s">
        <v>1397</v>
      </c>
      <c r="H84" s="4" t="s">
        <v>187</v>
      </c>
      <c r="I84" s="4">
        <v>582</v>
      </c>
      <c r="J84" s="4">
        <v>0</v>
      </c>
      <c r="K84" s="48">
        <v>582</v>
      </c>
      <c r="L84" s="49">
        <v>8</v>
      </c>
      <c r="M84" s="53">
        <v>168.38</v>
      </c>
      <c r="N84" s="7">
        <f>IFERROR(VLOOKUP(VALUE(E84),PR00!$A:$C,3,0),"geen PR00")</f>
        <v>195</v>
      </c>
      <c r="O84" s="7">
        <f>VLOOKUP($E84,A!$A:$T,13,0)</f>
        <v>582</v>
      </c>
      <c r="P84" s="7">
        <f>VLOOKUP($E84,A!$A:$T,18,0)*O84</f>
        <v>1103.472</v>
      </c>
      <c r="Q84" s="3">
        <f t="shared" si="4"/>
        <v>1</v>
      </c>
      <c r="R84" s="29" t="b">
        <f>ISERROR(VLOOKUP(A84,'2017 05 09'!A:A,1,0))</f>
        <v>0</v>
      </c>
      <c r="S84" s="36" t="str">
        <f t="shared" si="5"/>
        <v>Beerse HV</v>
      </c>
      <c r="T84" s="37">
        <f>VLOOKUP($E84,A!$A:$H,8,0)*I84</f>
        <v>577.92600000000004</v>
      </c>
      <c r="U84" s="37">
        <f>VLOOKUP($E84,A!$A:$H,8,0)*J84</f>
        <v>0</v>
      </c>
      <c r="V84" s="37">
        <f>IF(U84&gt;T84,0,VLOOKUP($E84,A!$A:$H,8,0)*K84)</f>
        <v>577.92600000000004</v>
      </c>
    </row>
    <row r="85" spans="1:22" x14ac:dyDescent="0.2">
      <c r="A85" s="27" t="str">
        <f t="shared" si="3"/>
        <v>151570/628016</v>
      </c>
      <c r="B85" s="3" t="str">
        <f>VLOOKUP(VALUE($E85),A!$A:$T,19,0)</f>
        <v>Beerse</v>
      </c>
      <c r="C85" s="3" t="str">
        <f>VLOOKUP(VALUE($E85),A!$A:$T,20,0)</f>
        <v>HV</v>
      </c>
      <c r="D85" s="14" t="s">
        <v>1424</v>
      </c>
      <c r="E85" s="5">
        <v>151570</v>
      </c>
      <c r="F85" s="2" t="s">
        <v>120</v>
      </c>
      <c r="G85" s="3" t="s">
        <v>1397</v>
      </c>
      <c r="H85" s="4" t="s">
        <v>187</v>
      </c>
      <c r="I85" s="4">
        <v>7566</v>
      </c>
      <c r="J85" s="4">
        <v>6984</v>
      </c>
      <c r="K85" s="48">
        <v>582</v>
      </c>
      <c r="L85" s="49">
        <v>8</v>
      </c>
      <c r="M85" s="53">
        <v>168.38</v>
      </c>
      <c r="N85" s="7">
        <f>IFERROR(VLOOKUP(VALUE(E85),PR00!$A:$C,3,0),"geen PR00")</f>
        <v>195</v>
      </c>
      <c r="O85" s="7">
        <f>VLOOKUP($E85,A!$A:$T,13,0)</f>
        <v>582</v>
      </c>
      <c r="P85" s="7">
        <f>VLOOKUP($E85,A!$A:$T,18,0)*O85</f>
        <v>1103.472</v>
      </c>
      <c r="Q85" s="3">
        <f t="shared" si="4"/>
        <v>13</v>
      </c>
      <c r="R85" s="29" t="b">
        <f>ISERROR(VLOOKUP(A85,'2017 05 09'!A:A,1,0))</f>
        <v>0</v>
      </c>
      <c r="S85" s="36" t="str">
        <f t="shared" si="5"/>
        <v>Beerse HV</v>
      </c>
      <c r="T85" s="37">
        <f>VLOOKUP($E85,A!$A:$H,8,0)*I85</f>
        <v>7513.0379999999996</v>
      </c>
      <c r="U85" s="37">
        <f>VLOOKUP($E85,A!$A:$H,8,0)*J85</f>
        <v>6935.1120000000001</v>
      </c>
      <c r="V85" s="37">
        <f>IF(U85&gt;T85,0,VLOOKUP($E85,A!$A:$H,8,0)*K85)</f>
        <v>577.92600000000004</v>
      </c>
    </row>
    <row r="86" spans="1:22" x14ac:dyDescent="0.2">
      <c r="A86" s="27" t="str">
        <f t="shared" si="3"/>
        <v>1415870/6/3632</v>
      </c>
      <c r="B86" s="3" t="str">
        <f>VLOOKUP(VALUE($E86),A!$A:$T,19,0)</f>
        <v>Quirijnen</v>
      </c>
      <c r="C86" s="3" t="str">
        <f>VLOOKUP(VALUE($E86),A!$A:$T,20,0)</f>
        <v>SP</v>
      </c>
      <c r="D86" s="14" t="s">
        <v>592</v>
      </c>
      <c r="E86" s="5">
        <v>1415870</v>
      </c>
      <c r="F86" s="2" t="s">
        <v>73</v>
      </c>
      <c r="G86" s="3" t="s">
        <v>929</v>
      </c>
      <c r="H86" s="4" t="s">
        <v>187</v>
      </c>
      <c r="I86" s="4">
        <v>206646</v>
      </c>
      <c r="J86" s="4">
        <v>0</v>
      </c>
      <c r="K86" s="48">
        <v>206646</v>
      </c>
      <c r="L86" s="49">
        <v>3084</v>
      </c>
      <c r="M86" s="53">
        <v>186.83</v>
      </c>
      <c r="N86" s="7">
        <f>IFERROR(VLOOKUP(VALUE(E86),PR00!$A:$C,3,0),"geen PR00")</f>
        <v>130</v>
      </c>
      <c r="O86" s="7">
        <f>VLOOKUP($E86,A!$A:$T,13,0)</f>
        <v>660</v>
      </c>
      <c r="P86" s="7">
        <f>VLOOKUP($E86,A!$A:$T,18,0)*O86</f>
        <v>1108.8</v>
      </c>
      <c r="Q86" s="3">
        <f t="shared" si="4"/>
        <v>313.10000000000002</v>
      </c>
      <c r="R86" s="29" t="b">
        <f>ISERROR(VLOOKUP(A86,'2017 05 09'!A:A,1,0))</f>
        <v>0</v>
      </c>
      <c r="S86" s="36" t="str">
        <f t="shared" si="5"/>
        <v>Quirijnen SP</v>
      </c>
      <c r="T86" s="37">
        <f>VLOOKUP($E86,A!$A:$H,8,0)*I86</f>
        <v>205199.478</v>
      </c>
      <c r="U86" s="37">
        <f>VLOOKUP($E86,A!$A:$H,8,0)*J86</f>
        <v>0</v>
      </c>
      <c r="V86" s="37">
        <f>IF(U86&gt;T86,0,VLOOKUP($E86,A!$A:$H,8,0)*K86)</f>
        <v>205199.478</v>
      </c>
    </row>
    <row r="87" spans="1:22" x14ac:dyDescent="0.2">
      <c r="A87" s="27" t="str">
        <f t="shared" si="3"/>
        <v>12452870/J13/694</v>
      </c>
      <c r="B87" s="3" t="str">
        <f>VLOOKUP(VALUE($E87),A!$A:$T,19,0)</f>
        <v>Lanaken</v>
      </c>
      <c r="C87" s="3" t="str">
        <f>VLOOKUP(VALUE($E87),A!$A:$T,20,0)</f>
        <v>HV</v>
      </c>
      <c r="D87" s="14" t="s">
        <v>678</v>
      </c>
      <c r="E87" s="5">
        <v>12452870</v>
      </c>
      <c r="F87" s="2" t="s">
        <v>75</v>
      </c>
      <c r="G87" s="3" t="s">
        <v>656</v>
      </c>
      <c r="H87" s="4" t="s">
        <v>187</v>
      </c>
      <c r="I87" s="4">
        <v>40252</v>
      </c>
      <c r="J87" s="4">
        <v>0</v>
      </c>
      <c r="K87" s="48">
        <v>40252</v>
      </c>
      <c r="L87" s="49">
        <v>600</v>
      </c>
      <c r="M87" s="53">
        <v>152.30000000000001</v>
      </c>
      <c r="N87" s="7">
        <f>IFERROR(VLOOKUP(VALUE(E87),PR00!$A:$C,3,0),"geen PR00")</f>
        <v>195</v>
      </c>
      <c r="O87" s="34">
        <v>694</v>
      </c>
      <c r="P87" s="7">
        <f>VLOOKUP($E87,A!$A:$T,18,0)*O87</f>
        <v>1310.2719999999999</v>
      </c>
      <c r="Q87" s="3">
        <f t="shared" si="4"/>
        <v>58</v>
      </c>
      <c r="R87" s="29" t="b">
        <f>ISERROR(VLOOKUP(A87,'2017 05 09'!A:A,1,0))</f>
        <v>0</v>
      </c>
      <c r="S87" s="36" t="str">
        <f t="shared" si="5"/>
        <v>Lanaken HV</v>
      </c>
      <c r="T87" s="37">
        <f>VLOOKUP($E87,A!$A:$H,8,0)*I87</f>
        <v>39970.235999999997</v>
      </c>
      <c r="U87" s="37">
        <f>VLOOKUP($E87,A!$A:$H,8,0)*J87</f>
        <v>0</v>
      </c>
      <c r="V87" s="37">
        <f>IF(U87&gt;T87,0,VLOOKUP($E87,A!$A:$H,8,0)*K87)</f>
        <v>39970.235999999997</v>
      </c>
    </row>
    <row r="88" spans="1:22" x14ac:dyDescent="0.2">
      <c r="A88" s="27" t="str">
        <f t="shared" si="3"/>
        <v>153370/528115</v>
      </c>
      <c r="B88" s="3" t="str">
        <f>VLOOKUP(VALUE($E88),A!$A:$T,19,0)</f>
        <v>Beerse</v>
      </c>
      <c r="C88" s="3" t="str">
        <f>VLOOKUP(VALUE($E88),A!$A:$T,20,0)</f>
        <v>HV</v>
      </c>
      <c r="D88" s="14" t="s">
        <v>1295</v>
      </c>
      <c r="E88" s="5">
        <v>153370</v>
      </c>
      <c r="F88" s="2" t="s">
        <v>120</v>
      </c>
      <c r="G88" s="3" t="s">
        <v>1205</v>
      </c>
      <c r="H88" s="4" t="s">
        <v>187</v>
      </c>
      <c r="I88" s="4">
        <v>11058</v>
      </c>
      <c r="J88" s="4">
        <v>11058</v>
      </c>
      <c r="K88" s="48">
        <v>0</v>
      </c>
      <c r="L88" s="49">
        <v>0</v>
      </c>
      <c r="M88" s="53">
        <v>172.83</v>
      </c>
      <c r="N88" s="7">
        <f>IFERROR(VLOOKUP(VALUE(E88),PR00!$A:$C,3,0),"geen PR00")</f>
        <v>195</v>
      </c>
      <c r="O88" s="7">
        <f>VLOOKUP($E88,A!$A:$T,13,0)</f>
        <v>582</v>
      </c>
      <c r="P88" s="7">
        <f>VLOOKUP($E88,A!$A:$T,18,0)*O88</f>
        <v>1040.616</v>
      </c>
      <c r="Q88" s="3">
        <f t="shared" si="4"/>
        <v>19</v>
      </c>
      <c r="R88" s="29" t="b">
        <f>ISERROR(VLOOKUP(A88,'2017 05 09'!A:A,1,0))</f>
        <v>0</v>
      </c>
      <c r="S88" s="36" t="str">
        <f t="shared" si="5"/>
        <v>Beerse HV</v>
      </c>
      <c r="T88" s="37">
        <f>VLOOKUP($E88,A!$A:$H,8,0)*I88</f>
        <v>10980.593999999999</v>
      </c>
      <c r="U88" s="37">
        <f>VLOOKUP($E88,A!$A:$H,8,0)*J88</f>
        <v>10980.593999999999</v>
      </c>
      <c r="V88" s="37">
        <f>IF(U88&gt;T88,0,VLOOKUP($E88,A!$A:$H,8,0)*K88)</f>
        <v>0</v>
      </c>
    </row>
    <row r="89" spans="1:22" x14ac:dyDescent="0.2">
      <c r="A89" s="27" t="str">
        <f t="shared" si="3"/>
        <v>12802970/305057</v>
      </c>
      <c r="B89" s="3" t="str">
        <f>VLOOKUP(VALUE($E89),A!$A:$T,19,0)</f>
        <v>Kortemark</v>
      </c>
      <c r="C89" s="3" t="str">
        <f>VLOOKUP(VALUE($E89),A!$A:$T,20,0)</f>
        <v>HV</v>
      </c>
      <c r="D89" s="14" t="s">
        <v>1440</v>
      </c>
      <c r="E89" s="5">
        <v>12802970</v>
      </c>
      <c r="F89" s="2" t="s">
        <v>72</v>
      </c>
      <c r="G89" s="3" t="s">
        <v>1408</v>
      </c>
      <c r="H89" s="4" t="s">
        <v>187</v>
      </c>
      <c r="I89" s="4">
        <v>59400</v>
      </c>
      <c r="J89" s="4">
        <v>5544</v>
      </c>
      <c r="K89" s="48">
        <v>53856</v>
      </c>
      <c r="L89" s="49">
        <v>803</v>
      </c>
      <c r="M89" s="53">
        <v>156.08099999999999</v>
      </c>
      <c r="N89" s="7">
        <f>IFERROR(VLOOKUP(VALUE(E89),PR00!$A:$C,3,0),"geen PR00")</f>
        <v>195</v>
      </c>
      <c r="O89" s="7">
        <f>VLOOKUP($E89,A!$A:$T,13,0)</f>
        <v>792</v>
      </c>
      <c r="P89" s="7">
        <f>VLOOKUP($E89,A!$A:$T,18,0)*O89</f>
        <v>1290.9599999999998</v>
      </c>
      <c r="Q89" s="3">
        <f t="shared" si="4"/>
        <v>75</v>
      </c>
      <c r="R89" s="29" t="b">
        <f>ISERROR(VLOOKUP(A89,'2017 05 09'!A:A,1,0))</f>
        <v>0</v>
      </c>
      <c r="S89" s="36" t="str">
        <f t="shared" si="5"/>
        <v>Kortemark HV</v>
      </c>
      <c r="T89" s="37">
        <f>VLOOKUP($E89,A!$A:$H,8,0)*I89</f>
        <v>58984.2</v>
      </c>
      <c r="U89" s="37">
        <f>VLOOKUP($E89,A!$A:$H,8,0)*J89</f>
        <v>5505.192</v>
      </c>
      <c r="V89" s="37">
        <f>IF(U89&gt;T89,0,VLOOKUP($E89,A!$A:$H,8,0)*K89)</f>
        <v>53479.008000000002</v>
      </c>
    </row>
    <row r="90" spans="1:22" x14ac:dyDescent="0.2">
      <c r="A90" s="27" t="str">
        <f t="shared" si="3"/>
        <v>12768270/501085</v>
      </c>
      <c r="B90" s="3" t="str">
        <f>VLOOKUP(VALUE($E90),A!$A:$T,19,0)</f>
        <v>Kortemark</v>
      </c>
      <c r="C90" s="3" t="str">
        <f>VLOOKUP(VALUE($E90),A!$A:$T,20,0)</f>
        <v>SP</v>
      </c>
      <c r="D90" s="14" t="s">
        <v>1438</v>
      </c>
      <c r="E90" s="5">
        <v>12768270</v>
      </c>
      <c r="F90" s="2" t="s">
        <v>464</v>
      </c>
      <c r="G90" s="3" t="s">
        <v>1407</v>
      </c>
      <c r="H90" s="4" t="s">
        <v>187</v>
      </c>
      <c r="I90" s="4">
        <v>25350</v>
      </c>
      <c r="J90" s="4">
        <v>25350</v>
      </c>
      <c r="K90" s="48">
        <v>0</v>
      </c>
      <c r="L90" s="49">
        <v>0</v>
      </c>
      <c r="M90" s="53">
        <v>209.82</v>
      </c>
      <c r="N90" s="7">
        <f>IFERROR(VLOOKUP(VALUE(E90),PR00!$A:$C,3,0),"geen PR00")</f>
        <v>130</v>
      </c>
      <c r="O90" s="7">
        <f>VLOOKUP($E90,A!$A:$T,13,0)</f>
        <v>845</v>
      </c>
      <c r="P90" s="7">
        <f>VLOOKUP($E90,A!$A:$T,18,0)*O90</f>
        <v>1850.55</v>
      </c>
      <c r="Q90" s="3">
        <f t="shared" si="4"/>
        <v>30</v>
      </c>
      <c r="R90" s="29" t="b">
        <f>ISERROR(VLOOKUP(A90,'2017 05 09'!A:A,1,0))</f>
        <v>0</v>
      </c>
      <c r="S90" s="36" t="str">
        <f t="shared" si="5"/>
        <v>Kortemark SP</v>
      </c>
      <c r="T90" s="37">
        <f>VLOOKUP($E90,A!$A:$H,8,0)*I90</f>
        <v>25172.55</v>
      </c>
      <c r="U90" s="37">
        <f>VLOOKUP($E90,A!$A:$H,8,0)*J90</f>
        <v>25172.55</v>
      </c>
      <c r="V90" s="37">
        <f>IF(U90&gt;T90,0,VLOOKUP($E90,A!$A:$H,8,0)*K90)</f>
        <v>0</v>
      </c>
    </row>
    <row r="91" spans="1:22" x14ac:dyDescent="0.2">
      <c r="A91" s="27" t="str">
        <f t="shared" si="3"/>
        <v>12768270/501508</v>
      </c>
      <c r="B91" s="3" t="str">
        <f>VLOOKUP(VALUE($E91),A!$A:$T,19,0)</f>
        <v>Kortemark</v>
      </c>
      <c r="C91" s="3" t="str">
        <f>VLOOKUP(VALUE($E91),A!$A:$T,20,0)</f>
        <v>SP</v>
      </c>
      <c r="D91" s="14" t="s">
        <v>1439</v>
      </c>
      <c r="E91" s="5">
        <v>12768270</v>
      </c>
      <c r="F91" s="2" t="s">
        <v>464</v>
      </c>
      <c r="G91" s="3" t="s">
        <v>1407</v>
      </c>
      <c r="H91" s="4" t="s">
        <v>187</v>
      </c>
      <c r="I91" s="4">
        <v>1690</v>
      </c>
      <c r="J91" s="4">
        <v>0</v>
      </c>
      <c r="K91" s="48">
        <v>1690</v>
      </c>
      <c r="L91" s="49">
        <v>25</v>
      </c>
      <c r="M91" s="53">
        <v>209.82</v>
      </c>
      <c r="N91" s="7">
        <f>IFERROR(VLOOKUP(VALUE(E91),PR00!$A:$C,3,0),"geen PR00")</f>
        <v>130</v>
      </c>
      <c r="O91" s="7">
        <f>VLOOKUP($E91,A!$A:$T,13,0)</f>
        <v>845</v>
      </c>
      <c r="P91" s="7">
        <f>VLOOKUP($E91,A!$A:$T,18,0)*O91</f>
        <v>1850.55</v>
      </c>
      <c r="Q91" s="3">
        <f t="shared" si="4"/>
        <v>2</v>
      </c>
      <c r="R91" s="29" t="b">
        <f>ISERROR(VLOOKUP(A91,'2017 05 09'!A:A,1,0))</f>
        <v>0</v>
      </c>
      <c r="S91" s="36" t="str">
        <f t="shared" si="5"/>
        <v>Kortemark SP</v>
      </c>
      <c r="T91" s="37">
        <f>VLOOKUP($E91,A!$A:$H,8,0)*I91</f>
        <v>1678.17</v>
      </c>
      <c r="U91" s="37">
        <f>VLOOKUP($E91,A!$A:$H,8,0)*J91</f>
        <v>0</v>
      </c>
      <c r="V91" s="37">
        <f>IF(U91&gt;T91,0,VLOOKUP($E91,A!$A:$H,8,0)*K91)</f>
        <v>1678.17</v>
      </c>
    </row>
    <row r="92" spans="1:22" x14ac:dyDescent="0.2">
      <c r="A92" s="27" t="str">
        <f t="shared" si="3"/>
        <v>1410100/4/3585</v>
      </c>
      <c r="B92" s="3" t="str">
        <f>VLOOKUP(VALUE($E92),A!$A:$T,19,0)</f>
        <v>Quirijnen</v>
      </c>
      <c r="C92" s="3" t="str">
        <f>VLOOKUP(VALUE($E92),A!$A:$T,20,0)</f>
        <v>SP</v>
      </c>
      <c r="D92" s="14" t="s">
        <v>1033</v>
      </c>
      <c r="E92" s="5">
        <v>1410100</v>
      </c>
      <c r="F92" s="2" t="s">
        <v>73</v>
      </c>
      <c r="G92" s="3" t="s">
        <v>1007</v>
      </c>
      <c r="H92" s="4" t="s">
        <v>187</v>
      </c>
      <c r="I92" s="4">
        <v>11808</v>
      </c>
      <c r="J92" s="4">
        <v>0</v>
      </c>
      <c r="K92" s="48">
        <v>11808</v>
      </c>
      <c r="L92" s="49">
        <v>236</v>
      </c>
      <c r="M92" s="53">
        <v>228.37</v>
      </c>
      <c r="N92" s="7">
        <f>IFERROR(VLOOKUP(VALUE(E92),PR00!$A:$C,3,0),"geen PR00")</f>
        <v>175</v>
      </c>
      <c r="O92" s="7">
        <f>VLOOKUP($E92,A!$A:$T,13,0)</f>
        <v>480</v>
      </c>
      <c r="P92" s="7">
        <f>VLOOKUP($E92,A!$A:$T,18,0)*O92</f>
        <v>1134.24</v>
      </c>
      <c r="Q92" s="3">
        <f t="shared" si="4"/>
        <v>24.6</v>
      </c>
      <c r="R92" s="29" t="b">
        <f>ISERROR(VLOOKUP(A92,'2017 05 09'!A:A,1,0))</f>
        <v>0</v>
      </c>
      <c r="S92" s="36" t="str">
        <f t="shared" si="5"/>
        <v>Quirijnen SP</v>
      </c>
      <c r="T92" s="37">
        <f>VLOOKUP($E92,A!$A:$H,8,0)*I92</f>
        <v>16377.696</v>
      </c>
      <c r="U92" s="37">
        <f>VLOOKUP($E92,A!$A:$H,8,0)*J92</f>
        <v>0</v>
      </c>
      <c r="V92" s="37">
        <f>IF(U92&gt;T92,0,VLOOKUP($E92,A!$A:$H,8,0)*K92)</f>
        <v>16377.696</v>
      </c>
    </row>
    <row r="93" spans="1:22" x14ac:dyDescent="0.2">
      <c r="A93" s="27" t="str">
        <f t="shared" si="3"/>
        <v>12653080/223097</v>
      </c>
      <c r="B93" s="3" t="str">
        <f>VLOOKUP(VALUE($E93),A!$A:$T,19,0)</f>
        <v>Wanlin</v>
      </c>
      <c r="C93" s="3" t="str">
        <f>VLOOKUP(VALUE($E93),A!$A:$T,20,0)</f>
        <v>SP</v>
      </c>
      <c r="D93" s="14" t="s">
        <v>1377</v>
      </c>
      <c r="E93" s="5">
        <v>12653080</v>
      </c>
      <c r="F93" s="2" t="s">
        <v>464</v>
      </c>
      <c r="G93" s="3" t="s">
        <v>1378</v>
      </c>
      <c r="H93" s="4" t="s">
        <v>187</v>
      </c>
      <c r="I93" s="4">
        <v>16400</v>
      </c>
      <c r="J93" s="4">
        <v>0</v>
      </c>
      <c r="K93" s="48">
        <v>16400</v>
      </c>
      <c r="L93" s="49">
        <v>328</v>
      </c>
      <c r="M93" s="53">
        <v>383.73</v>
      </c>
      <c r="N93" s="7">
        <f>IFERROR(VLOOKUP(VALUE(E93),PR00!$A:$C,3,0),"geen PR00")</f>
        <v>175</v>
      </c>
      <c r="O93" s="7">
        <f>VLOOKUP($E93,A!$A:$T,13,0)</f>
        <v>400</v>
      </c>
      <c r="P93" s="7">
        <f>VLOOKUP($E93,A!$A:$T,18,0)*O93</f>
        <v>1087.2</v>
      </c>
      <c r="Q93" s="3">
        <f t="shared" si="4"/>
        <v>41</v>
      </c>
      <c r="R93" s="29" t="b">
        <f>ISERROR(VLOOKUP(A93,'2017 05 09'!A:A,1,0))</f>
        <v>0</v>
      </c>
      <c r="S93" s="36" t="str">
        <f t="shared" si="5"/>
        <v>Wanlin SP</v>
      </c>
      <c r="T93" s="37">
        <f>VLOOKUP($E93,A!$A:$H,8,0)*I93</f>
        <v>22714</v>
      </c>
      <c r="U93" s="37">
        <f>VLOOKUP($E93,A!$A:$H,8,0)*J93</f>
        <v>0</v>
      </c>
      <c r="V93" s="37">
        <f>IF(U93&gt;T93,0,VLOOKUP($E93,A!$A:$H,8,0)*K93)</f>
        <v>22714</v>
      </c>
    </row>
    <row r="94" spans="1:22" x14ac:dyDescent="0.2">
      <c r="A94" s="27" t="str">
        <f t="shared" si="3"/>
        <v>1417080/4/3404</v>
      </c>
      <c r="B94" s="3" t="str">
        <f>VLOOKUP(VALUE($E94),A!$A:$T,19,0)</f>
        <v>Quirijnen</v>
      </c>
      <c r="C94" s="3" t="str">
        <f>VLOOKUP(VALUE($E94),A!$A:$T,20,0)</f>
        <v>SP</v>
      </c>
      <c r="D94" s="14" t="s">
        <v>539</v>
      </c>
      <c r="E94" s="5">
        <v>1417080</v>
      </c>
      <c r="F94" s="2" t="s">
        <v>73</v>
      </c>
      <c r="G94" s="3" t="s">
        <v>528</v>
      </c>
      <c r="H94" s="4" t="s">
        <v>187</v>
      </c>
      <c r="I94" s="4">
        <v>4800</v>
      </c>
      <c r="J94" s="4">
        <v>1920</v>
      </c>
      <c r="K94" s="48">
        <v>2880</v>
      </c>
      <c r="L94" s="49">
        <v>57</v>
      </c>
      <c r="M94" s="53">
        <v>294.05</v>
      </c>
      <c r="N94" s="7">
        <f>IFERROR(VLOOKUP(VALUE(E94),PR00!$A:$C,3,0),"geen PR00")</f>
        <v>175</v>
      </c>
      <c r="O94" s="7">
        <f>VLOOKUP($E94,A!$A:$T,13,0)</f>
        <v>480</v>
      </c>
      <c r="P94" s="7">
        <f>VLOOKUP($E94,A!$A:$T,18,0)*O94</f>
        <v>1134.24</v>
      </c>
      <c r="Q94" s="3">
        <f t="shared" si="4"/>
        <v>10</v>
      </c>
      <c r="R94" s="29" t="b">
        <f>ISERROR(VLOOKUP(A94,'2017 05 09'!A:A,1,0))</f>
        <v>0</v>
      </c>
      <c r="S94" s="36" t="str">
        <f t="shared" si="5"/>
        <v>Quirijnen SP</v>
      </c>
      <c r="T94" s="37">
        <f>VLOOKUP($E94,A!$A:$H,8,0)*I94</f>
        <v>6657.6</v>
      </c>
      <c r="U94" s="37">
        <f>VLOOKUP($E94,A!$A:$H,8,0)*J94</f>
        <v>2663.04</v>
      </c>
      <c r="V94" s="37">
        <f>IF(U94&gt;T94,0,VLOOKUP($E94,A!$A:$H,8,0)*K94)</f>
        <v>3994.56</v>
      </c>
    </row>
    <row r="95" spans="1:22" x14ac:dyDescent="0.2">
      <c r="A95" s="27" t="str">
        <f t="shared" si="3"/>
        <v>1410280/4/3586</v>
      </c>
      <c r="B95" s="3" t="str">
        <f>VLOOKUP(VALUE($E95),A!$A:$T,19,0)</f>
        <v>Quirijnen</v>
      </c>
      <c r="C95" s="3" t="str">
        <f>VLOOKUP(VALUE($E95),A!$A:$T,20,0)</f>
        <v>SP</v>
      </c>
      <c r="D95" s="14" t="s">
        <v>665</v>
      </c>
      <c r="E95" s="5">
        <v>1410280</v>
      </c>
      <c r="F95" s="2" t="s">
        <v>73</v>
      </c>
      <c r="G95" s="3" t="s">
        <v>1147</v>
      </c>
      <c r="H95" s="4" t="s">
        <v>187</v>
      </c>
      <c r="I95" s="4">
        <v>10896</v>
      </c>
      <c r="J95" s="4">
        <v>10896</v>
      </c>
      <c r="K95" s="48">
        <v>0</v>
      </c>
      <c r="L95" s="49">
        <v>0</v>
      </c>
      <c r="M95" s="53">
        <v>228.88</v>
      </c>
      <c r="N95" s="7">
        <f>IFERROR(VLOOKUP(VALUE(E95),PR00!$A:$C,3,0),"geen PR00")</f>
        <v>175</v>
      </c>
      <c r="O95" s="7">
        <f>VLOOKUP($E95,A!$A:$T,13,0)</f>
        <v>480</v>
      </c>
      <c r="P95" s="7">
        <f>VLOOKUP($E95,A!$A:$T,18,0)*O95</f>
        <v>1134.24</v>
      </c>
      <c r="Q95" s="3">
        <f t="shared" si="4"/>
        <v>22.7</v>
      </c>
      <c r="R95" s="29" t="b">
        <f>ISERROR(VLOOKUP(A95,'2017 05 09'!A:A,1,0))</f>
        <v>0</v>
      </c>
      <c r="S95" s="36" t="str">
        <f t="shared" si="5"/>
        <v>Quirijnen SP</v>
      </c>
      <c r="T95" s="37">
        <f>VLOOKUP($E95,A!$A:$H,8,0)*I95</f>
        <v>15112.752</v>
      </c>
      <c r="U95" s="37">
        <f>VLOOKUP($E95,A!$A:$H,8,0)*J95</f>
        <v>15112.752</v>
      </c>
      <c r="V95" s="37">
        <f>IF(U95&gt;T95,0,VLOOKUP($E95,A!$A:$H,8,0)*K95)</f>
        <v>0</v>
      </c>
    </row>
    <row r="96" spans="1:22" x14ac:dyDescent="0.2">
      <c r="A96" s="27" t="str">
        <f t="shared" si="3"/>
        <v>12621080/323019</v>
      </c>
      <c r="B96" s="3" t="str">
        <f>VLOOKUP(VALUE($E96),A!$A:$T,19,0)</f>
        <v>Wanlin</v>
      </c>
      <c r="C96" s="3" t="str">
        <f>VLOOKUP(VALUE($E96),A!$A:$T,20,0)</f>
        <v>SP</v>
      </c>
      <c r="D96" s="14" t="s">
        <v>1363</v>
      </c>
      <c r="E96" s="5">
        <v>12621080</v>
      </c>
      <c r="F96" s="2" t="s">
        <v>464</v>
      </c>
      <c r="G96" s="3" t="s">
        <v>1364</v>
      </c>
      <c r="H96" s="4" t="s">
        <v>187</v>
      </c>
      <c r="I96" s="4">
        <v>8400</v>
      </c>
      <c r="J96" s="4">
        <v>0</v>
      </c>
      <c r="K96" s="48">
        <v>8400</v>
      </c>
      <c r="L96" s="49">
        <v>168</v>
      </c>
      <c r="M96" s="53">
        <v>293.39999999999998</v>
      </c>
      <c r="N96" s="7">
        <f>IFERROR(VLOOKUP(VALUE(E96),PR00!$A:$C,3,0),"geen PR00")</f>
        <v>175</v>
      </c>
      <c r="O96" s="7">
        <f>VLOOKUP($E96,A!$A:$T,13,0)</f>
        <v>400</v>
      </c>
      <c r="P96" s="7">
        <f>VLOOKUP($E96,A!$A:$T,18,0)*O96</f>
        <v>1127.2</v>
      </c>
      <c r="Q96" s="3">
        <f t="shared" si="4"/>
        <v>21</v>
      </c>
      <c r="R96" s="29" t="b">
        <f>ISERROR(VLOOKUP(A96,'2017 05 09'!A:A,1,0))</f>
        <v>0</v>
      </c>
      <c r="S96" s="36" t="str">
        <f t="shared" si="5"/>
        <v>Wanlin SP</v>
      </c>
      <c r="T96" s="37">
        <f>VLOOKUP($E96,A!$A:$H,8,0)*I96</f>
        <v>11634</v>
      </c>
      <c r="U96" s="37">
        <f>VLOOKUP($E96,A!$A:$H,8,0)*J96</f>
        <v>0</v>
      </c>
      <c r="V96" s="37">
        <f>IF(U96&gt;T96,0,VLOOKUP($E96,A!$A:$H,8,0)*K96)</f>
        <v>11634</v>
      </c>
    </row>
    <row r="97" spans="1:22" x14ac:dyDescent="0.2">
      <c r="A97" s="27" t="str">
        <f t="shared" si="3"/>
        <v>1414680/4/3571 REV</v>
      </c>
      <c r="B97" s="3" t="str">
        <f>VLOOKUP(VALUE($E97),A!$A:$T,19,0)</f>
        <v>Quirijnen</v>
      </c>
      <c r="C97" s="3" t="str">
        <f>VLOOKUP(VALUE($E97),A!$A:$T,20,0)</f>
        <v>SP</v>
      </c>
      <c r="D97" s="14" t="s">
        <v>1359</v>
      </c>
      <c r="E97" s="5">
        <v>1414680</v>
      </c>
      <c r="F97" s="2" t="s">
        <v>73</v>
      </c>
      <c r="G97" s="3" t="s">
        <v>946</v>
      </c>
      <c r="H97" s="4" t="s">
        <v>187</v>
      </c>
      <c r="I97" s="4">
        <v>36960</v>
      </c>
      <c r="J97" s="4">
        <v>0</v>
      </c>
      <c r="K97" s="48">
        <v>36960</v>
      </c>
      <c r="L97" s="49">
        <v>739</v>
      </c>
      <c r="M97" s="53">
        <v>226.55</v>
      </c>
      <c r="N97" s="7">
        <f>IFERROR(VLOOKUP(VALUE(E97),PR00!$A:$C,3,0),"geen PR00")</f>
        <v>175</v>
      </c>
      <c r="O97" s="7">
        <f>VLOOKUP($E97,A!$A:$T,13,0)</f>
        <v>480</v>
      </c>
      <c r="P97" s="7">
        <f>VLOOKUP($E97,A!$A:$T,18,0)*O97</f>
        <v>1134.24</v>
      </c>
      <c r="Q97" s="3">
        <f t="shared" si="4"/>
        <v>77</v>
      </c>
      <c r="R97" s="29" t="b">
        <f>ISERROR(VLOOKUP(A97,'2017 05 09'!A:A,1,0))</f>
        <v>0</v>
      </c>
      <c r="S97" s="36" t="str">
        <f t="shared" si="5"/>
        <v>Quirijnen SP</v>
      </c>
      <c r="T97" s="37">
        <f>VLOOKUP($E97,A!$A:$H,8,0)*I97</f>
        <v>51263.519999999997</v>
      </c>
      <c r="U97" s="37">
        <f>VLOOKUP($E97,A!$A:$H,8,0)*J97</f>
        <v>0</v>
      </c>
      <c r="V97" s="37">
        <f>IF(U97&gt;T97,0,VLOOKUP($E97,A!$A:$H,8,0)*K97)</f>
        <v>51263.519999999997</v>
      </c>
    </row>
    <row r="98" spans="1:22" x14ac:dyDescent="0.2">
      <c r="A98" s="27" t="str">
        <f t="shared" si="3"/>
        <v>12768280/301052</v>
      </c>
      <c r="B98" s="3" t="str">
        <f>VLOOKUP(VALUE($E98),A!$A:$T,19,0)</f>
        <v>Kortemark</v>
      </c>
      <c r="C98" s="3" t="str">
        <f>VLOOKUP(VALUE($E98),A!$A:$T,20,0)</f>
        <v>SP</v>
      </c>
      <c r="D98" s="14" t="s">
        <v>1042</v>
      </c>
      <c r="E98" s="5">
        <v>12768280</v>
      </c>
      <c r="F98" s="2" t="s">
        <v>464</v>
      </c>
      <c r="G98" s="3" t="s">
        <v>1021</v>
      </c>
      <c r="H98" s="4" t="s">
        <v>187</v>
      </c>
      <c r="I98" s="4">
        <v>48000</v>
      </c>
      <c r="J98" s="4">
        <v>6600</v>
      </c>
      <c r="K98" s="48">
        <v>41400</v>
      </c>
      <c r="L98" s="49">
        <v>828</v>
      </c>
      <c r="M98" s="53">
        <v>253.33</v>
      </c>
      <c r="N98" s="7">
        <f>IFERROR(VLOOKUP(VALUE(E98),PR00!$A:$C,3,0),"geen PR00")</f>
        <v>165</v>
      </c>
      <c r="O98" s="7">
        <f>VLOOKUP($E98,A!$A:$T,13,0)</f>
        <v>600</v>
      </c>
      <c r="P98" s="7">
        <f>VLOOKUP($E98,A!$A:$T,18,0)*O98</f>
        <v>1860</v>
      </c>
      <c r="Q98" s="3">
        <f t="shared" si="4"/>
        <v>80</v>
      </c>
      <c r="R98" s="29" t="b">
        <f>ISERROR(VLOOKUP(A98,'2017 05 09'!A:A,1,0))</f>
        <v>0</v>
      </c>
      <c r="S98" s="36" t="str">
        <f t="shared" si="5"/>
        <v>Kortemark SP</v>
      </c>
      <c r="T98" s="37">
        <f>VLOOKUP($E98,A!$A:$H,8,0)*I98</f>
        <v>66480</v>
      </c>
      <c r="U98" s="37">
        <f>VLOOKUP($E98,A!$A:$H,8,0)*J98</f>
        <v>9141</v>
      </c>
      <c r="V98" s="37">
        <f>IF(U98&gt;T98,0,VLOOKUP($E98,A!$A:$H,8,0)*K98)</f>
        <v>57339</v>
      </c>
    </row>
    <row r="99" spans="1:22" x14ac:dyDescent="0.2">
      <c r="A99" s="27" t="str">
        <f t="shared" si="3"/>
        <v>12768380/301075</v>
      </c>
      <c r="B99" s="3" t="str">
        <f>VLOOKUP(VALUE($E99),A!$A:$T,19,0)</f>
        <v>Kortemark</v>
      </c>
      <c r="C99" s="3" t="str">
        <f>VLOOKUP(VALUE($E99),A!$A:$T,20,0)</f>
        <v>SP</v>
      </c>
      <c r="D99" s="14" t="s">
        <v>938</v>
      </c>
      <c r="E99" s="5">
        <v>12768380</v>
      </c>
      <c r="F99" s="2" t="s">
        <v>464</v>
      </c>
      <c r="G99" s="3" t="s">
        <v>1287</v>
      </c>
      <c r="H99" s="4" t="s">
        <v>187</v>
      </c>
      <c r="I99" s="4">
        <v>3600</v>
      </c>
      <c r="J99" s="4">
        <v>3600</v>
      </c>
      <c r="K99" s="48">
        <v>0</v>
      </c>
      <c r="L99" s="49">
        <v>0</v>
      </c>
      <c r="M99" s="53">
        <v>229.29</v>
      </c>
      <c r="N99" s="7">
        <f>IFERROR(VLOOKUP(VALUE(E99),PR00!$A:$C,3,0),"geen PR00")</f>
        <v>165</v>
      </c>
      <c r="O99" s="7">
        <f>VLOOKUP($E99,A!$A:$T,13,0)</f>
        <v>600</v>
      </c>
      <c r="P99" s="7">
        <f>VLOOKUP($E99,A!$A:$T,18,0)*O99</f>
        <v>1860</v>
      </c>
      <c r="Q99" s="3">
        <f t="shared" si="4"/>
        <v>6</v>
      </c>
      <c r="R99" s="29" t="b">
        <f>ISERROR(VLOOKUP(A99,'2017 05 09'!A:A,1,0))</f>
        <v>0</v>
      </c>
      <c r="S99" s="36" t="str">
        <f t="shared" si="5"/>
        <v>Kortemark SP</v>
      </c>
      <c r="T99" s="37">
        <f>VLOOKUP($E99,A!$A:$H,8,0)*I99</f>
        <v>4986</v>
      </c>
      <c r="U99" s="37">
        <f>VLOOKUP($E99,A!$A:$H,8,0)*J99</f>
        <v>4986</v>
      </c>
      <c r="V99" s="37">
        <f>IF(U99&gt;T99,0,VLOOKUP($E99,A!$A:$H,8,0)*K99)</f>
        <v>0</v>
      </c>
    </row>
    <row r="100" spans="1:22" x14ac:dyDescent="0.2">
      <c r="A100" s="27" t="str">
        <f t="shared" si="3"/>
        <v>12808028/605205OXRE</v>
      </c>
      <c r="B100" s="3" t="str">
        <f>VLOOKUP(VALUE($E100),A!$A:$T,19,0)</f>
        <v>Kortemark</v>
      </c>
      <c r="C100" s="3" t="str">
        <f>VLOOKUP(VALUE($E100),A!$A:$T,20,0)</f>
        <v>HV</v>
      </c>
      <c r="D100" s="14" t="s">
        <v>960</v>
      </c>
      <c r="E100" s="5">
        <v>12808028</v>
      </c>
      <c r="F100" s="2" t="s">
        <v>72</v>
      </c>
      <c r="G100" s="3" t="s">
        <v>889</v>
      </c>
      <c r="H100" s="4" t="s">
        <v>159</v>
      </c>
      <c r="I100" s="4">
        <v>25424</v>
      </c>
      <c r="J100" s="4">
        <v>0</v>
      </c>
      <c r="K100" s="48">
        <v>25424</v>
      </c>
      <c r="L100" s="49">
        <v>379</v>
      </c>
      <c r="M100" s="53">
        <v>161.29</v>
      </c>
      <c r="N100" s="7">
        <f>IFERROR(VLOOKUP(VALUE(E100),PR00!$A:$C,3,0),"geen PR00")</f>
        <v>240</v>
      </c>
      <c r="O100" s="7">
        <f>VLOOKUP($E100,A!$A:$T,13,0)</f>
        <v>908</v>
      </c>
      <c r="P100" s="7">
        <f>VLOOKUP($E100,A!$A:$T,18,0)*O100</f>
        <v>1480.04</v>
      </c>
      <c r="Q100" s="3">
        <f t="shared" si="4"/>
        <v>28</v>
      </c>
      <c r="R100" s="29" t="b">
        <f>ISERROR(VLOOKUP(A100,'2017 05 09'!A:A,1,0))</f>
        <v>0</v>
      </c>
      <c r="S100" s="36" t="str">
        <f t="shared" si="5"/>
        <v>Kortemark HV</v>
      </c>
      <c r="T100" s="37">
        <f>VLOOKUP($E100,A!$A:$H,8,0)*I100</f>
        <v>24330.768</v>
      </c>
      <c r="U100" s="37">
        <f>VLOOKUP($E100,A!$A:$H,8,0)*J100</f>
        <v>0</v>
      </c>
      <c r="V100" s="37">
        <f>IF(U100&gt;T100,0,VLOOKUP($E100,A!$A:$H,8,0)*K100)</f>
        <v>24330.768</v>
      </c>
    </row>
    <row r="101" spans="1:22" x14ac:dyDescent="0.2">
      <c r="A101" s="27" t="str">
        <f t="shared" si="3"/>
        <v>12808228/505218GRBR</v>
      </c>
      <c r="B101" s="3" t="str">
        <f>VLOOKUP(VALUE($E101),A!$A:$T,19,0)</f>
        <v>Kortemark</v>
      </c>
      <c r="C101" s="3" t="str">
        <f>VLOOKUP(VALUE($E101),A!$A:$T,20,0)</f>
        <v>HV</v>
      </c>
      <c r="D101" s="14" t="s">
        <v>521</v>
      </c>
      <c r="E101" s="5">
        <v>12808228</v>
      </c>
      <c r="F101" s="2" t="s">
        <v>72</v>
      </c>
      <c r="G101" s="3" t="s">
        <v>891</v>
      </c>
      <c r="H101" s="4" t="s">
        <v>159</v>
      </c>
      <c r="I101" s="4">
        <v>6356</v>
      </c>
      <c r="J101" s="4">
        <v>0</v>
      </c>
      <c r="K101" s="48">
        <v>6356</v>
      </c>
      <c r="L101" s="49">
        <v>94</v>
      </c>
      <c r="M101" s="53">
        <v>167.84</v>
      </c>
      <c r="N101" s="7">
        <f>IFERROR(VLOOKUP(VALUE(E101),PR00!$A:$C,3,0),"geen PR00")</f>
        <v>240</v>
      </c>
      <c r="O101" s="7">
        <f>VLOOKUP($E101,A!$A:$T,13,0)</f>
        <v>908</v>
      </c>
      <c r="P101" s="7">
        <f>VLOOKUP($E101,A!$A:$T,18,0)*O101</f>
        <v>1534.52</v>
      </c>
      <c r="Q101" s="3">
        <f t="shared" si="4"/>
        <v>7</v>
      </c>
      <c r="R101" s="29" t="b">
        <f>ISERROR(VLOOKUP(A101,'2017 05 09'!A:A,1,0))</f>
        <v>0</v>
      </c>
      <c r="S101" s="36" t="str">
        <f t="shared" si="5"/>
        <v>Kortemark HV</v>
      </c>
      <c r="T101" s="37">
        <f>VLOOKUP($E101,A!$A:$H,8,0)*I101</f>
        <v>6082.692</v>
      </c>
      <c r="U101" s="37">
        <f>VLOOKUP($E101,A!$A:$H,8,0)*J101</f>
        <v>0</v>
      </c>
      <c r="V101" s="37">
        <f>IF(U101&gt;T101,0,VLOOKUP($E101,A!$A:$H,8,0)*K101)</f>
        <v>6082.692</v>
      </c>
    </row>
    <row r="102" spans="1:22" x14ac:dyDescent="0.2">
      <c r="A102" s="27" t="str">
        <f t="shared" si="3"/>
        <v>12808128/705209OVER</v>
      </c>
      <c r="B102" s="3" t="str">
        <f>VLOOKUP(VALUE($E102),A!$A:$T,19,0)</f>
        <v>Kortemark</v>
      </c>
      <c r="C102" s="3" t="str">
        <f>VLOOKUP(VALUE($E102),A!$A:$T,20,0)</f>
        <v>HV</v>
      </c>
      <c r="D102" s="14" t="s">
        <v>1595</v>
      </c>
      <c r="E102" s="5">
        <v>12808128</v>
      </c>
      <c r="F102" s="2" t="s">
        <v>72</v>
      </c>
      <c r="G102" s="3" t="s">
        <v>890</v>
      </c>
      <c r="H102" s="4" t="s">
        <v>159</v>
      </c>
      <c r="I102" s="4">
        <v>23608</v>
      </c>
      <c r="J102" s="4">
        <v>0</v>
      </c>
      <c r="K102" s="48">
        <v>23608</v>
      </c>
      <c r="L102" s="49">
        <v>352</v>
      </c>
      <c r="M102" s="53">
        <v>163.09</v>
      </c>
      <c r="N102" s="7">
        <f>IFERROR(VLOOKUP(VALUE(E102),PR00!$A:$C,3,0),"geen PR00")</f>
        <v>240</v>
      </c>
      <c r="O102" s="7">
        <f>VLOOKUP($E102,A!$A:$T,13,0)</f>
        <v>908</v>
      </c>
      <c r="P102" s="7">
        <f>VLOOKUP($E102,A!$A:$T,18,0)*O102</f>
        <v>1480.04</v>
      </c>
      <c r="Q102" s="3">
        <f t="shared" si="4"/>
        <v>26</v>
      </c>
      <c r="R102" s="29" t="b">
        <f>ISERROR(VLOOKUP(A102,'2017 05 09'!A:A,1,0))</f>
        <v>0</v>
      </c>
      <c r="S102" s="36" t="str">
        <f t="shared" si="5"/>
        <v>Kortemark HV</v>
      </c>
      <c r="T102" s="37">
        <f>VLOOKUP($E102,A!$A:$H,8,0)*I102</f>
        <v>22592.856</v>
      </c>
      <c r="U102" s="37">
        <f>VLOOKUP($E102,A!$A:$H,8,0)*J102</f>
        <v>0</v>
      </c>
      <c r="V102" s="37">
        <f>IF(U102&gt;T102,0,VLOOKUP($E102,A!$A:$H,8,0)*K102)</f>
        <v>22592.856</v>
      </c>
    </row>
    <row r="103" spans="1:22" x14ac:dyDescent="0.2">
      <c r="A103" s="27" t="str">
        <f t="shared" si="3"/>
        <v>12808528/405262OVER</v>
      </c>
      <c r="B103" s="3" t="str">
        <f>VLOOKUP(VALUE($E103),A!$A:$T,19,0)</f>
        <v>Kortemark</v>
      </c>
      <c r="C103" s="3" t="str">
        <f>VLOOKUP(VALUE($E103),A!$A:$T,20,0)</f>
        <v>HV</v>
      </c>
      <c r="D103" s="14" t="s">
        <v>482</v>
      </c>
      <c r="E103" s="5">
        <v>12808528</v>
      </c>
      <c r="F103" s="2" t="s">
        <v>72</v>
      </c>
      <c r="G103" s="3" t="s">
        <v>894</v>
      </c>
      <c r="H103" s="4" t="s">
        <v>159</v>
      </c>
      <c r="I103" s="4">
        <v>7264</v>
      </c>
      <c r="J103" s="4">
        <v>0</v>
      </c>
      <c r="K103" s="48">
        <v>7264</v>
      </c>
      <c r="L103" s="49">
        <v>108</v>
      </c>
      <c r="M103" s="53">
        <v>197.19</v>
      </c>
      <c r="N103" s="7">
        <f>IFERROR(VLOOKUP(VALUE(E103),PR00!$A:$C,3,0),"geen PR00")</f>
        <v>240</v>
      </c>
      <c r="O103" s="7">
        <f>VLOOKUP($E103,A!$A:$T,13,0)</f>
        <v>908</v>
      </c>
      <c r="P103" s="7">
        <f>VLOOKUP($E103,A!$A:$T,18,0)*O103</f>
        <v>1534.52</v>
      </c>
      <c r="Q103" s="3">
        <f t="shared" si="4"/>
        <v>8</v>
      </c>
      <c r="R103" s="29" t="b">
        <f>ISERROR(VLOOKUP(A103,'2017 05 09'!A:A,1,0))</f>
        <v>0</v>
      </c>
      <c r="S103" s="36" t="str">
        <f t="shared" si="5"/>
        <v>Kortemark HV</v>
      </c>
      <c r="T103" s="37">
        <f>VLOOKUP($E103,A!$A:$H,8,0)*I103</f>
        <v>6951.6480000000001</v>
      </c>
      <c r="U103" s="37">
        <f>VLOOKUP($E103,A!$A:$H,8,0)*J103</f>
        <v>0</v>
      </c>
      <c r="V103" s="37">
        <f>IF(U103&gt;T103,0,VLOOKUP($E103,A!$A:$H,8,0)*K103)</f>
        <v>6951.6480000000001</v>
      </c>
    </row>
    <row r="104" spans="1:22" x14ac:dyDescent="0.2">
      <c r="A104" s="27" t="str">
        <f t="shared" si="3"/>
        <v>12808528/605208 RED</v>
      </c>
      <c r="B104" s="3" t="str">
        <f>VLOOKUP(VALUE($E104),A!$A:$T,19,0)</f>
        <v>Kortemark</v>
      </c>
      <c r="C104" s="3" t="str">
        <f>VLOOKUP(VALUE($E104),A!$A:$T,20,0)</f>
        <v>HV</v>
      </c>
      <c r="D104" s="14" t="s">
        <v>986</v>
      </c>
      <c r="E104" s="5">
        <v>12808528</v>
      </c>
      <c r="F104" s="2" t="s">
        <v>72</v>
      </c>
      <c r="G104" s="3" t="s">
        <v>894</v>
      </c>
      <c r="H104" s="4" t="s">
        <v>159</v>
      </c>
      <c r="I104" s="4">
        <v>86260</v>
      </c>
      <c r="J104" s="4">
        <v>43584</v>
      </c>
      <c r="K104" s="48">
        <v>42676</v>
      </c>
      <c r="L104" s="49">
        <v>636</v>
      </c>
      <c r="M104" s="53">
        <v>197.19</v>
      </c>
      <c r="N104" s="7">
        <f>IFERROR(VLOOKUP(VALUE(E104),PR00!$A:$C,3,0),"geen PR00")</f>
        <v>240</v>
      </c>
      <c r="O104" s="7">
        <f>VLOOKUP($E104,A!$A:$T,13,0)</f>
        <v>908</v>
      </c>
      <c r="P104" s="7">
        <f>VLOOKUP($E104,A!$A:$T,18,0)*O104</f>
        <v>1534.52</v>
      </c>
      <c r="Q104" s="3">
        <f t="shared" si="4"/>
        <v>95</v>
      </c>
      <c r="R104" s="29" t="b">
        <f>ISERROR(VLOOKUP(A104,'2017 05 09'!A:A,1,0))</f>
        <v>0</v>
      </c>
      <c r="S104" s="36" t="str">
        <f t="shared" si="5"/>
        <v>Kortemark HV</v>
      </c>
      <c r="T104" s="37">
        <f>VLOOKUP($E104,A!$A:$H,8,0)*I104</f>
        <v>82550.819999999992</v>
      </c>
      <c r="U104" s="37">
        <f>VLOOKUP($E104,A!$A:$H,8,0)*J104</f>
        <v>41709.887999999999</v>
      </c>
      <c r="V104" s="37">
        <f>IF(U104&gt;T104,0,VLOOKUP($E104,A!$A:$H,8,0)*K104)</f>
        <v>40840.932000000001</v>
      </c>
    </row>
    <row r="105" spans="1:22" x14ac:dyDescent="0.2">
      <c r="A105" s="27" t="str">
        <f t="shared" si="3"/>
        <v>12808528/605209DONK</v>
      </c>
      <c r="B105" s="3" t="str">
        <f>VLOOKUP(VALUE($E105),A!$A:$T,19,0)</f>
        <v>Kortemark</v>
      </c>
      <c r="C105" s="3" t="str">
        <f>VLOOKUP(VALUE($E105),A!$A:$T,20,0)</f>
        <v>HV</v>
      </c>
      <c r="D105" s="14" t="s">
        <v>987</v>
      </c>
      <c r="E105" s="5">
        <v>12808528</v>
      </c>
      <c r="F105" s="2" t="s">
        <v>72</v>
      </c>
      <c r="G105" s="3" t="s">
        <v>894</v>
      </c>
      <c r="H105" s="4" t="s">
        <v>159</v>
      </c>
      <c r="I105" s="4">
        <v>11804</v>
      </c>
      <c r="J105" s="4">
        <v>0</v>
      </c>
      <c r="K105" s="48">
        <v>11804</v>
      </c>
      <c r="L105" s="49">
        <v>176</v>
      </c>
      <c r="M105" s="53">
        <v>197.19</v>
      </c>
      <c r="N105" s="7">
        <f>IFERROR(VLOOKUP(VALUE(E105),PR00!$A:$C,3,0),"geen PR00")</f>
        <v>240</v>
      </c>
      <c r="O105" s="7">
        <f>VLOOKUP($E105,A!$A:$T,13,0)</f>
        <v>908</v>
      </c>
      <c r="P105" s="7">
        <f>VLOOKUP($E105,A!$A:$T,18,0)*O105</f>
        <v>1534.52</v>
      </c>
      <c r="Q105" s="3">
        <f t="shared" si="4"/>
        <v>13</v>
      </c>
      <c r="R105" s="29" t="b">
        <f>ISERROR(VLOOKUP(A105,'2017 05 09'!A:A,1,0))</f>
        <v>0</v>
      </c>
      <c r="S105" s="36" t="str">
        <f t="shared" si="5"/>
        <v>Kortemark HV</v>
      </c>
      <c r="T105" s="37">
        <f>VLOOKUP($E105,A!$A:$H,8,0)*I105</f>
        <v>11296.428</v>
      </c>
      <c r="U105" s="37">
        <f>VLOOKUP($E105,A!$A:$H,8,0)*J105</f>
        <v>0</v>
      </c>
      <c r="V105" s="37">
        <f>IF(U105&gt;T105,0,VLOOKUP($E105,A!$A:$H,8,0)*K105)</f>
        <v>11296.428</v>
      </c>
    </row>
    <row r="106" spans="1:22" x14ac:dyDescent="0.2">
      <c r="A106" s="27" t="str">
        <f t="shared" si="3"/>
        <v>12808528/605236</v>
      </c>
      <c r="B106" s="3" t="str">
        <f>VLOOKUP(VALUE($E106),A!$A:$T,19,0)</f>
        <v>Kortemark</v>
      </c>
      <c r="C106" s="3" t="str">
        <f>VLOOKUP(VALUE($E106),A!$A:$T,20,0)</f>
        <v>HV</v>
      </c>
      <c r="D106" s="14" t="s">
        <v>1395</v>
      </c>
      <c r="E106" s="5">
        <v>12808528</v>
      </c>
      <c r="F106" s="2" t="s">
        <v>72</v>
      </c>
      <c r="G106" s="3" t="s">
        <v>894</v>
      </c>
      <c r="H106" s="4" t="s">
        <v>159</v>
      </c>
      <c r="I106" s="4">
        <v>29964</v>
      </c>
      <c r="J106" s="4">
        <v>12712</v>
      </c>
      <c r="K106" s="48">
        <v>17252</v>
      </c>
      <c r="L106" s="49">
        <v>257</v>
      </c>
      <c r="M106" s="53">
        <v>197.19</v>
      </c>
      <c r="N106" s="7">
        <f>IFERROR(VLOOKUP(VALUE(E106),PR00!$A:$C,3,0),"geen PR00")</f>
        <v>240</v>
      </c>
      <c r="O106" s="7">
        <f>VLOOKUP($E106,A!$A:$T,13,0)</f>
        <v>908</v>
      </c>
      <c r="P106" s="7">
        <f>VLOOKUP($E106,A!$A:$T,18,0)*O106</f>
        <v>1534.52</v>
      </c>
      <c r="Q106" s="3">
        <f t="shared" si="4"/>
        <v>33</v>
      </c>
      <c r="R106" s="29" t="b">
        <f>ISERROR(VLOOKUP(A106,'2017 05 09'!A:A,1,0))</f>
        <v>0</v>
      </c>
      <c r="S106" s="36" t="str">
        <f t="shared" si="5"/>
        <v>Kortemark HV</v>
      </c>
      <c r="T106" s="37">
        <f>VLOOKUP($E106,A!$A:$H,8,0)*I106</f>
        <v>28675.547999999999</v>
      </c>
      <c r="U106" s="37">
        <f>VLOOKUP($E106,A!$A:$H,8,0)*J106</f>
        <v>12165.384</v>
      </c>
      <c r="V106" s="37">
        <f>IF(U106&gt;T106,0,VLOOKUP($E106,A!$A:$H,8,0)*K106)</f>
        <v>16510.164000000001</v>
      </c>
    </row>
    <row r="107" spans="1:22" x14ac:dyDescent="0.2">
      <c r="A107" s="27" t="str">
        <f t="shared" si="3"/>
        <v>12808328/405264ROPO</v>
      </c>
      <c r="B107" s="3" t="str">
        <f>VLOOKUP(VALUE($E107),A!$A:$T,19,0)</f>
        <v>Kortemark</v>
      </c>
      <c r="C107" s="3" t="str">
        <f>VLOOKUP(VALUE($E107),A!$A:$T,20,0)</f>
        <v>HV</v>
      </c>
      <c r="D107" s="14" t="s">
        <v>480</v>
      </c>
      <c r="E107" s="5">
        <v>12808328</v>
      </c>
      <c r="F107" s="2" t="s">
        <v>72</v>
      </c>
      <c r="G107" s="3" t="s">
        <v>892</v>
      </c>
      <c r="H107" s="4" t="s">
        <v>159</v>
      </c>
      <c r="I107" s="4">
        <v>2724</v>
      </c>
      <c r="J107" s="4">
        <v>0</v>
      </c>
      <c r="K107" s="48">
        <v>2724</v>
      </c>
      <c r="L107" s="49">
        <v>40</v>
      </c>
      <c r="M107" s="53">
        <v>198.89</v>
      </c>
      <c r="N107" s="7">
        <f>IFERROR(VLOOKUP(VALUE(E107),PR00!$A:$C,3,0),"geen PR00")</f>
        <v>240</v>
      </c>
      <c r="O107" s="7">
        <f>VLOOKUP($E107,A!$A:$T,13,0)</f>
        <v>908</v>
      </c>
      <c r="P107" s="7">
        <f>VLOOKUP($E107,A!$A:$T,18,0)*O107</f>
        <v>1398.32</v>
      </c>
      <c r="Q107" s="3">
        <f t="shared" si="4"/>
        <v>3</v>
      </c>
      <c r="R107" s="29" t="b">
        <f>ISERROR(VLOOKUP(A107,'2017 05 09'!A:A,1,0))</f>
        <v>0</v>
      </c>
      <c r="S107" s="36" t="str">
        <f t="shared" si="5"/>
        <v>Kortemark HV</v>
      </c>
      <c r="T107" s="37">
        <f>VLOOKUP($E107,A!$A:$H,8,0)*I107</f>
        <v>2606.8679999999999</v>
      </c>
      <c r="U107" s="37">
        <f>VLOOKUP($E107,A!$A:$H,8,0)*J107</f>
        <v>0</v>
      </c>
      <c r="V107" s="37">
        <f>IF(U107&gt;T107,0,VLOOKUP($E107,A!$A:$H,8,0)*K107)</f>
        <v>2606.8679999999999</v>
      </c>
    </row>
    <row r="108" spans="1:22" x14ac:dyDescent="0.2">
      <c r="A108" s="27" t="str">
        <f t="shared" si="3"/>
        <v>12808328/505227BRGR</v>
      </c>
      <c r="B108" s="3" t="str">
        <f>VLOOKUP(VALUE($E108),A!$A:$T,19,0)</f>
        <v>Kortemark</v>
      </c>
      <c r="C108" s="3" t="str">
        <f>VLOOKUP(VALUE($E108),A!$A:$T,20,0)</f>
        <v>HV</v>
      </c>
      <c r="D108" s="14" t="s">
        <v>596</v>
      </c>
      <c r="E108" s="5">
        <v>12808328</v>
      </c>
      <c r="F108" s="2" t="s">
        <v>72</v>
      </c>
      <c r="G108" s="3" t="s">
        <v>892</v>
      </c>
      <c r="H108" s="4" t="s">
        <v>159</v>
      </c>
      <c r="I108" s="4">
        <v>7264</v>
      </c>
      <c r="J108" s="4">
        <v>0</v>
      </c>
      <c r="K108" s="48">
        <v>7264</v>
      </c>
      <c r="L108" s="49">
        <v>108</v>
      </c>
      <c r="M108" s="53">
        <v>198.89</v>
      </c>
      <c r="N108" s="7">
        <f>IFERROR(VLOOKUP(VALUE(E108),PR00!$A:$C,3,0),"geen PR00")</f>
        <v>240</v>
      </c>
      <c r="O108" s="7">
        <f>VLOOKUP($E108,A!$A:$T,13,0)</f>
        <v>908</v>
      </c>
      <c r="P108" s="7">
        <f>VLOOKUP($E108,A!$A:$T,18,0)*O108</f>
        <v>1398.32</v>
      </c>
      <c r="Q108" s="3">
        <f t="shared" si="4"/>
        <v>8</v>
      </c>
      <c r="R108" s="29" t="b">
        <f>ISERROR(VLOOKUP(A108,'2017 05 09'!A:A,1,0))</f>
        <v>0</v>
      </c>
      <c r="S108" s="36" t="str">
        <f t="shared" si="5"/>
        <v>Kortemark HV</v>
      </c>
      <c r="T108" s="37">
        <f>VLOOKUP($E108,A!$A:$H,8,0)*I108</f>
        <v>6951.6480000000001</v>
      </c>
      <c r="U108" s="37">
        <f>VLOOKUP($E108,A!$A:$H,8,0)*J108</f>
        <v>0</v>
      </c>
      <c r="V108" s="37">
        <f>IF(U108&gt;T108,0,VLOOKUP($E108,A!$A:$H,8,0)*K108)</f>
        <v>6951.6480000000001</v>
      </c>
    </row>
    <row r="109" spans="1:22" x14ac:dyDescent="0.2">
      <c r="A109" s="27" t="str">
        <f t="shared" si="3"/>
        <v>12808328/605206OVER</v>
      </c>
      <c r="B109" s="3" t="str">
        <f>VLOOKUP(VALUE($E109),A!$A:$T,19,0)</f>
        <v>Kortemark</v>
      </c>
      <c r="C109" s="3" t="str">
        <f>VLOOKUP(VALUE($E109),A!$A:$T,20,0)</f>
        <v>HV</v>
      </c>
      <c r="D109" s="14" t="s">
        <v>961</v>
      </c>
      <c r="E109" s="5">
        <v>12808328</v>
      </c>
      <c r="F109" s="2" t="s">
        <v>72</v>
      </c>
      <c r="G109" s="3" t="s">
        <v>892</v>
      </c>
      <c r="H109" s="4" t="s">
        <v>159</v>
      </c>
      <c r="I109" s="4">
        <v>908</v>
      </c>
      <c r="J109" s="4">
        <v>0</v>
      </c>
      <c r="K109" s="48">
        <v>908</v>
      </c>
      <c r="L109" s="49">
        <v>13</v>
      </c>
      <c r="M109" s="53">
        <v>198.89</v>
      </c>
      <c r="N109" s="7">
        <f>IFERROR(VLOOKUP(VALUE(E109),PR00!$A:$C,3,0),"geen PR00")</f>
        <v>240</v>
      </c>
      <c r="O109" s="7">
        <f>VLOOKUP($E109,A!$A:$T,13,0)</f>
        <v>908</v>
      </c>
      <c r="P109" s="7">
        <f>VLOOKUP($E109,A!$A:$T,18,0)*O109</f>
        <v>1398.32</v>
      </c>
      <c r="Q109" s="3">
        <f t="shared" si="4"/>
        <v>1</v>
      </c>
      <c r="R109" s="29" t="b">
        <f>ISERROR(VLOOKUP(A109,'2017 05 09'!A:A,1,0))</f>
        <v>0</v>
      </c>
      <c r="S109" s="36" t="str">
        <f t="shared" si="5"/>
        <v>Kortemark HV</v>
      </c>
      <c r="T109" s="37">
        <f>VLOOKUP($E109,A!$A:$H,8,0)*I109</f>
        <v>868.95600000000002</v>
      </c>
      <c r="U109" s="37">
        <f>VLOOKUP($E109,A!$A:$H,8,0)*J109</f>
        <v>0</v>
      </c>
      <c r="V109" s="37">
        <f>IF(U109&gt;T109,0,VLOOKUP($E109,A!$A:$H,8,0)*K109)</f>
        <v>868.95600000000002</v>
      </c>
    </row>
    <row r="110" spans="1:22" x14ac:dyDescent="0.2">
      <c r="A110" s="27" t="str">
        <f t="shared" si="3"/>
        <v>12808328/605207 RED</v>
      </c>
      <c r="B110" s="3" t="str">
        <f>VLOOKUP(VALUE($E110),A!$A:$T,19,0)</f>
        <v>Kortemark</v>
      </c>
      <c r="C110" s="3" t="str">
        <f>VLOOKUP(VALUE($E110),A!$A:$T,20,0)</f>
        <v>HV</v>
      </c>
      <c r="D110" s="14" t="s">
        <v>962</v>
      </c>
      <c r="E110" s="5">
        <v>12808328</v>
      </c>
      <c r="F110" s="2" t="s">
        <v>72</v>
      </c>
      <c r="G110" s="3" t="s">
        <v>892</v>
      </c>
      <c r="H110" s="4" t="s">
        <v>159</v>
      </c>
      <c r="I110" s="4">
        <v>39044</v>
      </c>
      <c r="J110" s="4">
        <v>39044</v>
      </c>
      <c r="K110" s="48">
        <v>0</v>
      </c>
      <c r="L110" s="49">
        <v>0</v>
      </c>
      <c r="M110" s="53">
        <v>198.89</v>
      </c>
      <c r="N110" s="7">
        <f>IFERROR(VLOOKUP(VALUE(E110),PR00!$A:$C,3,0),"geen PR00")</f>
        <v>240</v>
      </c>
      <c r="O110" s="7">
        <f>VLOOKUP($E110,A!$A:$T,13,0)</f>
        <v>908</v>
      </c>
      <c r="P110" s="7">
        <f>VLOOKUP($E110,A!$A:$T,18,0)*O110</f>
        <v>1398.32</v>
      </c>
      <c r="Q110" s="3">
        <f t="shared" si="4"/>
        <v>43</v>
      </c>
      <c r="R110" s="29" t="b">
        <f>ISERROR(VLOOKUP(A110,'2017 05 09'!A:A,1,0))</f>
        <v>0</v>
      </c>
      <c r="S110" s="36" t="str">
        <f t="shared" si="5"/>
        <v>Kortemark HV</v>
      </c>
      <c r="T110" s="37">
        <f>VLOOKUP($E110,A!$A:$H,8,0)*I110</f>
        <v>37365.108</v>
      </c>
      <c r="U110" s="37">
        <f>VLOOKUP($E110,A!$A:$H,8,0)*J110</f>
        <v>37365.108</v>
      </c>
      <c r="V110" s="37">
        <f>IF(U110&gt;T110,0,VLOOKUP($E110,A!$A:$H,8,0)*K110)</f>
        <v>0</v>
      </c>
    </row>
    <row r="111" spans="1:22" x14ac:dyDescent="0.2">
      <c r="A111" s="27" t="str">
        <f t="shared" si="3"/>
        <v>12808328/705018</v>
      </c>
      <c r="B111" s="3" t="str">
        <f>VLOOKUP(VALUE($E111),A!$A:$T,19,0)</f>
        <v>Kortemark</v>
      </c>
      <c r="C111" s="3" t="str">
        <f>VLOOKUP(VALUE($E111),A!$A:$T,20,0)</f>
        <v>HV</v>
      </c>
      <c r="D111" s="14" t="s">
        <v>1521</v>
      </c>
      <c r="E111" s="5">
        <v>12808328</v>
      </c>
      <c r="F111" s="2" t="s">
        <v>72</v>
      </c>
      <c r="G111" s="3" t="s">
        <v>892</v>
      </c>
      <c r="H111" s="4" t="s">
        <v>159</v>
      </c>
      <c r="I111" s="4">
        <v>56296</v>
      </c>
      <c r="J111" s="4">
        <v>34504</v>
      </c>
      <c r="K111" s="48">
        <v>21792</v>
      </c>
      <c r="L111" s="49">
        <v>325</v>
      </c>
      <c r="M111" s="53">
        <v>198.89</v>
      </c>
      <c r="N111" s="7">
        <f>IFERROR(VLOOKUP(VALUE(E111),PR00!$A:$C,3,0),"geen PR00")</f>
        <v>240</v>
      </c>
      <c r="O111" s="7">
        <f>VLOOKUP($E111,A!$A:$T,13,0)</f>
        <v>908</v>
      </c>
      <c r="P111" s="7">
        <f>VLOOKUP($E111,A!$A:$T,18,0)*O111</f>
        <v>1398.32</v>
      </c>
      <c r="Q111" s="3">
        <f t="shared" si="4"/>
        <v>62</v>
      </c>
      <c r="R111" s="29" t="b">
        <f>ISERROR(VLOOKUP(A111,'2017 05 09'!A:A,1,0))</f>
        <v>0</v>
      </c>
      <c r="S111" s="36" t="str">
        <f t="shared" si="5"/>
        <v>Kortemark HV</v>
      </c>
      <c r="T111" s="37">
        <f>VLOOKUP($E111,A!$A:$H,8,0)*I111</f>
        <v>53875.271999999997</v>
      </c>
      <c r="U111" s="37">
        <f>VLOOKUP($E111,A!$A:$H,8,0)*J111</f>
        <v>33020.328000000001</v>
      </c>
      <c r="V111" s="37">
        <f>IF(U111&gt;T111,0,VLOOKUP($E111,A!$A:$H,8,0)*K111)</f>
        <v>20854.944</v>
      </c>
    </row>
    <row r="112" spans="1:22" x14ac:dyDescent="0.2">
      <c r="A112" s="27" t="str">
        <f t="shared" si="3"/>
        <v>12808328/705208GEEL</v>
      </c>
      <c r="B112" s="3" t="str">
        <f>VLOOKUP(VALUE($E112),A!$A:$T,19,0)</f>
        <v>Kortemark</v>
      </c>
      <c r="C112" s="3" t="str">
        <f>VLOOKUP(VALUE($E112),A!$A:$T,20,0)</f>
        <v>HV</v>
      </c>
      <c r="D112" s="14" t="s">
        <v>1522</v>
      </c>
      <c r="E112" s="5">
        <v>12808328</v>
      </c>
      <c r="F112" s="2" t="s">
        <v>72</v>
      </c>
      <c r="G112" s="3" t="s">
        <v>892</v>
      </c>
      <c r="H112" s="4" t="s">
        <v>159</v>
      </c>
      <c r="I112" s="4">
        <v>1816</v>
      </c>
      <c r="J112" s="4">
        <v>0</v>
      </c>
      <c r="K112" s="48">
        <v>1816</v>
      </c>
      <c r="L112" s="49">
        <v>27</v>
      </c>
      <c r="M112" s="53">
        <v>198.89</v>
      </c>
      <c r="N112" s="7">
        <f>IFERROR(VLOOKUP(VALUE(E112),PR00!$A:$C,3,0),"geen PR00")</f>
        <v>240</v>
      </c>
      <c r="O112" s="7">
        <f>VLOOKUP($E112,A!$A:$T,13,0)</f>
        <v>908</v>
      </c>
      <c r="P112" s="7">
        <f>VLOOKUP($E112,A!$A:$T,18,0)*O112</f>
        <v>1398.32</v>
      </c>
      <c r="Q112" s="3">
        <f t="shared" si="4"/>
        <v>2</v>
      </c>
      <c r="R112" s="29" t="b">
        <f>ISERROR(VLOOKUP(A112,'2017 05 09'!A:A,1,0))</f>
        <v>0</v>
      </c>
      <c r="S112" s="36" t="str">
        <f t="shared" si="5"/>
        <v>Kortemark HV</v>
      </c>
      <c r="T112" s="37">
        <f>VLOOKUP($E112,A!$A:$H,8,0)*I112</f>
        <v>1737.912</v>
      </c>
      <c r="U112" s="37">
        <f>VLOOKUP($E112,A!$A:$H,8,0)*J112</f>
        <v>0</v>
      </c>
      <c r="V112" s="37">
        <f>IF(U112&gt;T112,0,VLOOKUP($E112,A!$A:$H,8,0)*K112)</f>
        <v>1737.912</v>
      </c>
    </row>
    <row r="113" spans="1:22" x14ac:dyDescent="0.2">
      <c r="A113" s="27" t="str">
        <f t="shared" si="3"/>
        <v>12808428/505226BLEE</v>
      </c>
      <c r="B113" s="3" t="str">
        <f>VLOOKUP(VALUE($E113),A!$A:$T,19,0)</f>
        <v>Kortemark</v>
      </c>
      <c r="C113" s="3" t="str">
        <f>VLOOKUP(VALUE($E113),A!$A:$T,20,0)</f>
        <v>HV</v>
      </c>
      <c r="D113" s="14" t="s">
        <v>598</v>
      </c>
      <c r="E113" s="5">
        <v>12808428</v>
      </c>
      <c r="F113" s="2" t="s">
        <v>72</v>
      </c>
      <c r="G113" s="3" t="s">
        <v>893</v>
      </c>
      <c r="H113" s="4" t="s">
        <v>159</v>
      </c>
      <c r="I113" s="4">
        <v>3632</v>
      </c>
      <c r="J113" s="4">
        <v>0</v>
      </c>
      <c r="K113" s="48">
        <v>3632</v>
      </c>
      <c r="L113" s="49">
        <v>54</v>
      </c>
      <c r="M113" s="53">
        <v>156.11000000000001</v>
      </c>
      <c r="N113" s="7">
        <f>IFERROR(VLOOKUP(VALUE(E113),PR00!$A:$C,3,0),"geen PR00")</f>
        <v>240</v>
      </c>
      <c r="O113" s="7">
        <f>VLOOKUP($E113,A!$A:$T,13,0)</f>
        <v>908</v>
      </c>
      <c r="P113" s="7">
        <f>VLOOKUP($E113,A!$A:$T,18,0)*O113</f>
        <v>1411.94</v>
      </c>
      <c r="Q113" s="3">
        <f t="shared" si="4"/>
        <v>4</v>
      </c>
      <c r="R113" s="29" t="b">
        <f>ISERROR(VLOOKUP(A113,'2017 05 09'!A:A,1,0))</f>
        <v>0</v>
      </c>
      <c r="S113" s="36" t="str">
        <f t="shared" si="5"/>
        <v>Kortemark HV</v>
      </c>
      <c r="T113" s="37">
        <f>VLOOKUP($E113,A!$A:$H,8,0)*I113</f>
        <v>3475.8240000000001</v>
      </c>
      <c r="U113" s="37">
        <f>VLOOKUP($E113,A!$A:$H,8,0)*J113</f>
        <v>0</v>
      </c>
      <c r="V113" s="37">
        <f>IF(U113&gt;T113,0,VLOOKUP($E113,A!$A:$H,8,0)*K113)</f>
        <v>3475.8240000000001</v>
      </c>
    </row>
    <row r="114" spans="1:22" x14ac:dyDescent="0.2">
      <c r="A114" s="27" t="str">
        <f t="shared" si="3"/>
        <v>12808428/605232BRPA</v>
      </c>
      <c r="B114" s="3" t="str">
        <f>VLOOKUP(VALUE($E114),A!$A:$T,19,0)</f>
        <v>Kortemark</v>
      </c>
      <c r="C114" s="3" t="str">
        <f>VLOOKUP(VALUE($E114),A!$A:$T,20,0)</f>
        <v>HV</v>
      </c>
      <c r="D114" s="14" t="s">
        <v>1318</v>
      </c>
      <c r="E114" s="5">
        <v>12808428</v>
      </c>
      <c r="F114" s="2" t="s">
        <v>72</v>
      </c>
      <c r="G114" s="3" t="s">
        <v>893</v>
      </c>
      <c r="H114" s="4" t="s">
        <v>159</v>
      </c>
      <c r="I114" s="4">
        <v>24516</v>
      </c>
      <c r="J114" s="4">
        <v>0</v>
      </c>
      <c r="K114" s="48">
        <v>24516</v>
      </c>
      <c r="L114" s="49">
        <v>365</v>
      </c>
      <c r="M114" s="53">
        <v>156.11000000000001</v>
      </c>
      <c r="N114" s="7">
        <f>IFERROR(VLOOKUP(VALUE(E114),PR00!$A:$C,3,0),"geen PR00")</f>
        <v>240</v>
      </c>
      <c r="O114" s="7">
        <f>VLOOKUP($E114,A!$A:$T,13,0)</f>
        <v>908</v>
      </c>
      <c r="P114" s="7">
        <f>VLOOKUP($E114,A!$A:$T,18,0)*O114</f>
        <v>1411.94</v>
      </c>
      <c r="Q114" s="3">
        <f t="shared" si="4"/>
        <v>27</v>
      </c>
      <c r="R114" s="29" t="b">
        <f>ISERROR(VLOOKUP(A114,'2017 05 09'!A:A,1,0))</f>
        <v>0</v>
      </c>
      <c r="S114" s="36" t="str">
        <f t="shared" si="5"/>
        <v>Kortemark HV</v>
      </c>
      <c r="T114" s="37">
        <f>VLOOKUP($E114,A!$A:$H,8,0)*I114</f>
        <v>23461.811999999998</v>
      </c>
      <c r="U114" s="37">
        <f>VLOOKUP($E114,A!$A:$H,8,0)*J114</f>
        <v>0</v>
      </c>
      <c r="V114" s="37">
        <f>IF(U114&gt;T114,0,VLOOKUP($E114,A!$A:$H,8,0)*K114)</f>
        <v>23461.811999999998</v>
      </c>
    </row>
    <row r="115" spans="1:22" x14ac:dyDescent="0.2">
      <c r="A115" s="27" t="str">
        <f t="shared" si="3"/>
        <v>12807928/405227OXRE</v>
      </c>
      <c r="B115" s="3" t="str">
        <f>VLOOKUP(VALUE($E115),A!$A:$T,19,0)</f>
        <v>Kortemark</v>
      </c>
      <c r="C115" s="3" t="str">
        <f>VLOOKUP(VALUE($E115),A!$A:$T,20,0)</f>
        <v>HV</v>
      </c>
      <c r="D115" s="14" t="s">
        <v>477</v>
      </c>
      <c r="E115" s="5">
        <v>12807928</v>
      </c>
      <c r="F115" s="2" t="s">
        <v>72</v>
      </c>
      <c r="G115" s="3" t="s">
        <v>888</v>
      </c>
      <c r="H115" s="4" t="s">
        <v>159</v>
      </c>
      <c r="I115" s="4">
        <v>5448</v>
      </c>
      <c r="J115" s="4">
        <v>0</v>
      </c>
      <c r="K115" s="48">
        <v>5448</v>
      </c>
      <c r="L115" s="49">
        <v>81</v>
      </c>
      <c r="M115" s="53">
        <v>147.13</v>
      </c>
      <c r="N115" s="7">
        <f>IFERROR(VLOOKUP(VALUE(E115),PR00!$A:$C,3,0),"geen PR00")</f>
        <v>240</v>
      </c>
      <c r="O115" s="7">
        <f>VLOOKUP($E115,A!$A:$T,13,0)</f>
        <v>908</v>
      </c>
      <c r="P115" s="7">
        <f>VLOOKUP($E115,A!$A:$T,18,0)*O115</f>
        <v>1411.94</v>
      </c>
      <c r="Q115" s="3">
        <f t="shared" si="4"/>
        <v>6</v>
      </c>
      <c r="R115" s="29" t="b">
        <f>ISERROR(VLOOKUP(A115,'2017 05 09'!A:A,1,0))</f>
        <v>0</v>
      </c>
      <c r="S115" s="36" t="str">
        <f t="shared" si="5"/>
        <v>Kortemark HV</v>
      </c>
      <c r="T115" s="37">
        <f>VLOOKUP($E115,A!$A:$H,8,0)*I115</f>
        <v>5213.7359999999999</v>
      </c>
      <c r="U115" s="37">
        <f>VLOOKUP($E115,A!$A:$H,8,0)*J115</f>
        <v>0</v>
      </c>
      <c r="V115" s="37">
        <f>IF(U115&gt;T115,0,VLOOKUP($E115,A!$A:$H,8,0)*K115)</f>
        <v>5213.7359999999999</v>
      </c>
    </row>
    <row r="116" spans="1:22" x14ac:dyDescent="0.2">
      <c r="A116" s="27" t="str">
        <f t="shared" si="3"/>
        <v>12807928/505246OXRE</v>
      </c>
      <c r="B116" s="3" t="str">
        <f>VLOOKUP(VALUE($E116),A!$A:$T,19,0)</f>
        <v>Kortemark</v>
      </c>
      <c r="C116" s="3" t="str">
        <f>VLOOKUP(VALUE($E116),A!$A:$T,20,0)</f>
        <v>HV</v>
      </c>
      <c r="D116" s="14" t="s">
        <v>634</v>
      </c>
      <c r="E116" s="5">
        <v>12807928</v>
      </c>
      <c r="F116" s="2" t="s">
        <v>72</v>
      </c>
      <c r="G116" s="3" t="s">
        <v>888</v>
      </c>
      <c r="H116" s="4" t="s">
        <v>159</v>
      </c>
      <c r="I116" s="4">
        <v>19068</v>
      </c>
      <c r="J116" s="4">
        <v>0</v>
      </c>
      <c r="K116" s="48">
        <v>19068</v>
      </c>
      <c r="L116" s="49">
        <v>284</v>
      </c>
      <c r="M116" s="53">
        <v>147.13</v>
      </c>
      <c r="N116" s="7">
        <f>IFERROR(VLOOKUP(VALUE(E116),PR00!$A:$C,3,0),"geen PR00")</f>
        <v>240</v>
      </c>
      <c r="O116" s="7">
        <f>VLOOKUP($E116,A!$A:$T,13,0)</f>
        <v>908</v>
      </c>
      <c r="P116" s="7">
        <f>VLOOKUP($E116,A!$A:$T,18,0)*O116</f>
        <v>1411.94</v>
      </c>
      <c r="Q116" s="3">
        <f t="shared" si="4"/>
        <v>21</v>
      </c>
      <c r="R116" s="29" t="b">
        <f>ISERROR(VLOOKUP(A116,'2017 05 09'!A:A,1,0))</f>
        <v>0</v>
      </c>
      <c r="S116" s="36" t="str">
        <f t="shared" si="5"/>
        <v>Kortemark HV</v>
      </c>
      <c r="T116" s="37">
        <f>VLOOKUP($E116,A!$A:$H,8,0)*I116</f>
        <v>18248.076000000001</v>
      </c>
      <c r="U116" s="37">
        <f>VLOOKUP($E116,A!$A:$H,8,0)*J116</f>
        <v>0</v>
      </c>
      <c r="V116" s="37">
        <f>IF(U116&gt;T116,0,VLOOKUP($E116,A!$A:$H,8,0)*K116)</f>
        <v>18248.076000000001</v>
      </c>
    </row>
    <row r="117" spans="1:22" x14ac:dyDescent="0.2">
      <c r="A117" s="27" t="str">
        <f t="shared" si="3"/>
        <v>12807928/605234NRED</v>
      </c>
      <c r="B117" s="3" t="str">
        <f>VLOOKUP(VALUE($E117),A!$A:$T,19,0)</f>
        <v>Kortemark</v>
      </c>
      <c r="C117" s="3" t="str">
        <f>VLOOKUP(VALUE($E117),A!$A:$T,20,0)</f>
        <v>HV</v>
      </c>
      <c r="D117" s="14" t="s">
        <v>1317</v>
      </c>
      <c r="E117" s="5">
        <v>12807928</v>
      </c>
      <c r="F117" s="2" t="s">
        <v>72</v>
      </c>
      <c r="G117" s="3" t="s">
        <v>888</v>
      </c>
      <c r="H117" s="4" t="s">
        <v>159</v>
      </c>
      <c r="I117" s="4">
        <v>155268</v>
      </c>
      <c r="J117" s="4">
        <v>0</v>
      </c>
      <c r="K117" s="48">
        <v>155268</v>
      </c>
      <c r="L117" s="49">
        <v>2317</v>
      </c>
      <c r="M117" s="53">
        <v>147.13</v>
      </c>
      <c r="N117" s="7">
        <f>IFERROR(VLOOKUP(VALUE(E117),PR00!$A:$C,3,0),"geen PR00")</f>
        <v>240</v>
      </c>
      <c r="O117" s="7">
        <f>VLOOKUP($E117,A!$A:$T,13,0)</f>
        <v>908</v>
      </c>
      <c r="P117" s="7">
        <f>VLOOKUP($E117,A!$A:$T,18,0)*O117</f>
        <v>1411.94</v>
      </c>
      <c r="Q117" s="3">
        <f t="shared" si="4"/>
        <v>171</v>
      </c>
      <c r="R117" s="29" t="b">
        <f>ISERROR(VLOOKUP(A117,'2017 05 09'!A:A,1,0))</f>
        <v>0</v>
      </c>
      <c r="S117" s="36" t="str">
        <f t="shared" si="5"/>
        <v>Kortemark HV</v>
      </c>
      <c r="T117" s="37">
        <f>VLOOKUP($E117,A!$A:$H,8,0)*I117</f>
        <v>148591.476</v>
      </c>
      <c r="U117" s="37">
        <f>VLOOKUP($E117,A!$A:$H,8,0)*J117</f>
        <v>0</v>
      </c>
      <c r="V117" s="37">
        <f>IF(U117&gt;T117,0,VLOOKUP($E117,A!$A:$H,8,0)*K117)</f>
        <v>148591.476</v>
      </c>
    </row>
    <row r="118" spans="1:22" x14ac:dyDescent="0.2">
      <c r="A118" s="27" t="str">
        <f t="shared" si="3"/>
        <v>12807728/705205OVER</v>
      </c>
      <c r="B118" s="3" t="str">
        <f>VLOOKUP(VALUE($E118),A!$A:$T,19,0)</f>
        <v>Kortemark</v>
      </c>
      <c r="C118" s="3" t="str">
        <f>VLOOKUP(VALUE($E118),A!$A:$T,20,0)</f>
        <v>HV</v>
      </c>
      <c r="D118" s="14" t="s">
        <v>1500</v>
      </c>
      <c r="E118" s="5">
        <v>12807728</v>
      </c>
      <c r="F118" s="2" t="s">
        <v>72</v>
      </c>
      <c r="G118" s="3" t="s">
        <v>886</v>
      </c>
      <c r="H118" s="4" t="s">
        <v>159</v>
      </c>
      <c r="I118" s="4">
        <v>11804</v>
      </c>
      <c r="J118" s="4">
        <v>0</v>
      </c>
      <c r="K118" s="48">
        <v>11804</v>
      </c>
      <c r="L118" s="49">
        <v>176</v>
      </c>
      <c r="M118" s="53">
        <v>185.28</v>
      </c>
      <c r="N118" s="7">
        <f>IFERROR(VLOOKUP(VALUE(E118),PR00!$A:$C,3,0),"geen PR00")</f>
        <v>240</v>
      </c>
      <c r="O118" s="7">
        <f>VLOOKUP($E118,A!$A:$T,13,0)</f>
        <v>908</v>
      </c>
      <c r="P118" s="7">
        <f>VLOOKUP($E118,A!$A:$T,18,0)*O118</f>
        <v>1411.94</v>
      </c>
      <c r="Q118" s="3">
        <f t="shared" si="4"/>
        <v>13</v>
      </c>
      <c r="R118" s="29" t="b">
        <f>ISERROR(VLOOKUP(A118,'2017 05 09'!A:A,1,0))</f>
        <v>0</v>
      </c>
      <c r="S118" s="36" t="str">
        <f t="shared" si="5"/>
        <v>Kortemark HV</v>
      </c>
      <c r="T118" s="37">
        <f>VLOOKUP($E118,A!$A:$H,8,0)*I118</f>
        <v>11296.428</v>
      </c>
      <c r="U118" s="37">
        <f>VLOOKUP($E118,A!$A:$H,8,0)*J118</f>
        <v>0</v>
      </c>
      <c r="V118" s="37">
        <f>IF(U118&gt;T118,0,VLOOKUP($E118,A!$A:$H,8,0)*K118)</f>
        <v>11296.428</v>
      </c>
    </row>
    <row r="119" spans="1:22" x14ac:dyDescent="0.2">
      <c r="A119" s="27" t="str">
        <f t="shared" si="3"/>
        <v>12450858/737062KL</v>
      </c>
      <c r="B119" s="3" t="str">
        <f>VLOOKUP(VALUE($E119),A!$A:$T,19,0)</f>
        <v>Lanaken</v>
      </c>
      <c r="C119" s="3" t="str">
        <f>VLOOKUP(VALUE($E119),A!$A:$T,20,0)</f>
        <v>HV</v>
      </c>
      <c r="D119" s="14" t="s">
        <v>1653</v>
      </c>
      <c r="E119" s="5">
        <v>12450858</v>
      </c>
      <c r="F119" s="2" t="s">
        <v>75</v>
      </c>
      <c r="G119" s="3" t="s">
        <v>226</v>
      </c>
      <c r="H119" s="4" t="s">
        <v>159</v>
      </c>
      <c r="I119" s="4">
        <v>14880</v>
      </c>
      <c r="J119" s="4">
        <v>6696</v>
      </c>
      <c r="K119" s="48">
        <v>8184</v>
      </c>
      <c r="L119" s="49">
        <v>167</v>
      </c>
      <c r="M119" s="53">
        <v>313.91000000000003</v>
      </c>
      <c r="N119" s="7">
        <v>315</v>
      </c>
      <c r="O119" s="7">
        <f>VLOOKUP($E119,A!$A:$T,13,0)</f>
        <v>372</v>
      </c>
      <c r="P119" s="7">
        <f>VLOOKUP($E119,A!$A:$T,18,0)*O119</f>
        <v>1242.48</v>
      </c>
      <c r="Q119" s="3">
        <f t="shared" si="4"/>
        <v>40</v>
      </c>
      <c r="R119" s="29" t="b">
        <f>ISERROR(VLOOKUP(A119,'2017 05 09'!A:A,1,0))</f>
        <v>1</v>
      </c>
      <c r="S119" s="36" t="str">
        <f t="shared" si="5"/>
        <v>Lanaken HV</v>
      </c>
      <c r="T119" s="37">
        <f>VLOOKUP($E119,A!$A:$H,8,0)*I119</f>
        <v>27766.080000000002</v>
      </c>
      <c r="U119" s="37">
        <f>VLOOKUP($E119,A!$A:$H,8,0)*J119</f>
        <v>12494.736000000001</v>
      </c>
      <c r="V119" s="37">
        <f>IF(U119&gt;T119,0,VLOOKUP($E119,A!$A:$H,8,0)*K119)</f>
        <v>15271.344000000001</v>
      </c>
    </row>
    <row r="120" spans="1:22" x14ac:dyDescent="0.2">
      <c r="A120" s="27" t="str">
        <f t="shared" si="3"/>
        <v>12450858/737063KL</v>
      </c>
      <c r="B120" s="3" t="str">
        <f>VLOOKUP(VALUE($E120),A!$A:$T,19,0)</f>
        <v>Lanaken</v>
      </c>
      <c r="C120" s="3" t="str">
        <f>VLOOKUP(VALUE($E120),A!$A:$T,20,0)</f>
        <v>HV</v>
      </c>
      <c r="D120" s="14" t="s">
        <v>1654</v>
      </c>
      <c r="E120" s="5">
        <v>12450858</v>
      </c>
      <c r="F120" s="2" t="s">
        <v>75</v>
      </c>
      <c r="G120" s="3" t="s">
        <v>226</v>
      </c>
      <c r="H120" s="4" t="s">
        <v>159</v>
      </c>
      <c r="I120" s="4">
        <v>13764</v>
      </c>
      <c r="J120" s="4">
        <v>13020</v>
      </c>
      <c r="K120" s="48">
        <v>744</v>
      </c>
      <c r="L120" s="49">
        <v>15</v>
      </c>
      <c r="M120" s="53">
        <v>313.91000000000003</v>
      </c>
      <c r="N120" s="7">
        <v>315</v>
      </c>
      <c r="O120" s="7">
        <f>VLOOKUP($E120,A!$A:$T,13,0)</f>
        <v>372</v>
      </c>
      <c r="P120" s="7">
        <f>VLOOKUP($E120,A!$A:$T,18,0)*O120</f>
        <v>1242.48</v>
      </c>
      <c r="Q120" s="3">
        <f t="shared" si="4"/>
        <v>37</v>
      </c>
      <c r="R120" s="29" t="b">
        <f>ISERROR(VLOOKUP(A120,'2017 05 09'!A:A,1,0))</f>
        <v>1</v>
      </c>
      <c r="S120" s="36" t="str">
        <f t="shared" si="5"/>
        <v>Lanaken HV</v>
      </c>
      <c r="T120" s="37">
        <f>VLOOKUP($E120,A!$A:$H,8,0)*I120</f>
        <v>25683.624</v>
      </c>
      <c r="U120" s="37">
        <f>VLOOKUP($E120,A!$A:$H,8,0)*J120</f>
        <v>24295.32</v>
      </c>
      <c r="V120" s="37">
        <f>IF(U120&gt;T120,0,VLOOKUP($E120,A!$A:$H,8,0)*K120)</f>
        <v>1388.3040000000001</v>
      </c>
    </row>
    <row r="121" spans="1:22" x14ac:dyDescent="0.2">
      <c r="A121" s="27" t="str">
        <f t="shared" si="3"/>
        <v>12450558/737043KL</v>
      </c>
      <c r="B121" s="3" t="str">
        <f>VLOOKUP(VALUE($E121),A!$A:$T,19,0)</f>
        <v>Lanaken</v>
      </c>
      <c r="C121" s="3" t="str">
        <f>VLOOKUP(VALUE($E121),A!$A:$T,20,0)</f>
        <v>HV</v>
      </c>
      <c r="D121" s="14" t="s">
        <v>1517</v>
      </c>
      <c r="E121" s="5">
        <v>12450558</v>
      </c>
      <c r="F121" s="2" t="s">
        <v>75</v>
      </c>
      <c r="G121" s="3" t="s">
        <v>1400</v>
      </c>
      <c r="H121" s="4" t="s">
        <v>159</v>
      </c>
      <c r="I121" s="4">
        <v>4464</v>
      </c>
      <c r="J121" s="4">
        <v>0</v>
      </c>
      <c r="K121" s="48">
        <v>4464</v>
      </c>
      <c r="L121" s="49">
        <v>91</v>
      </c>
      <c r="M121" s="53">
        <v>308.81</v>
      </c>
      <c r="N121" s="7">
        <f>IFERROR(VLOOKUP(VALUE(E121),PR00!$A:$C,3,0),"geen PR00")</f>
        <v>310</v>
      </c>
      <c r="O121" s="7">
        <f>VLOOKUP($E121,A!$A:$T,13,0)</f>
        <v>372</v>
      </c>
      <c r="P121" s="7">
        <f>VLOOKUP($E121,A!$A:$T,18,0)*O121</f>
        <v>1279.68</v>
      </c>
      <c r="Q121" s="3">
        <f t="shared" si="4"/>
        <v>12</v>
      </c>
      <c r="R121" s="29" t="b">
        <f>ISERROR(VLOOKUP(A121,'2017 05 09'!A:A,1,0))</f>
        <v>0</v>
      </c>
      <c r="S121" s="36" t="str">
        <f t="shared" si="5"/>
        <v>Lanaken HV</v>
      </c>
      <c r="T121" s="37">
        <f>VLOOKUP($E121,A!$A:$H,8,0)*I121</f>
        <v>8329.8240000000005</v>
      </c>
      <c r="U121" s="37">
        <f>VLOOKUP($E121,A!$A:$H,8,0)*J121</f>
        <v>0</v>
      </c>
      <c r="V121" s="37">
        <f>IF(U121&gt;T121,0,VLOOKUP($E121,A!$A:$H,8,0)*K121)</f>
        <v>8329.8240000000005</v>
      </c>
    </row>
    <row r="122" spans="1:22" x14ac:dyDescent="0.2">
      <c r="A122" s="27" t="str">
        <f t="shared" si="3"/>
        <v>12450958/737057KL</v>
      </c>
      <c r="B122" s="3" t="str">
        <f>VLOOKUP(VALUE($E122),A!$A:$T,19,0)</f>
        <v>Lanaken</v>
      </c>
      <c r="C122" s="3" t="str">
        <f>VLOOKUP(VALUE($E122),A!$A:$T,20,0)</f>
        <v>HV</v>
      </c>
      <c r="D122" s="14" t="s">
        <v>1655</v>
      </c>
      <c r="E122" s="5">
        <v>12450958</v>
      </c>
      <c r="F122" s="2" t="s">
        <v>75</v>
      </c>
      <c r="G122" s="3" t="s">
        <v>91</v>
      </c>
      <c r="H122" s="4" t="s">
        <v>159</v>
      </c>
      <c r="I122" s="4">
        <v>3720</v>
      </c>
      <c r="J122" s="4">
        <v>3720</v>
      </c>
      <c r="K122" s="48">
        <v>0</v>
      </c>
      <c r="L122" s="49">
        <v>0</v>
      </c>
      <c r="M122" s="53">
        <v>294.29000000000002</v>
      </c>
      <c r="N122" s="7">
        <v>315</v>
      </c>
      <c r="O122" s="7">
        <f>VLOOKUP($E122,A!$A:$T,13,0)</f>
        <v>372</v>
      </c>
      <c r="P122" s="7">
        <f>VLOOKUP($E122,A!$A:$T,18,0)*O122</f>
        <v>1242.48</v>
      </c>
      <c r="Q122" s="3">
        <f t="shared" si="4"/>
        <v>10</v>
      </c>
      <c r="R122" s="29" t="b">
        <f>ISERROR(VLOOKUP(A122,'2017 05 09'!A:A,1,0))</f>
        <v>1</v>
      </c>
      <c r="S122" s="36" t="str">
        <f t="shared" si="5"/>
        <v>Lanaken HV</v>
      </c>
      <c r="T122" s="37">
        <f>VLOOKUP($E122,A!$A:$H,8,0)*I122</f>
        <v>6941.52</v>
      </c>
      <c r="U122" s="37">
        <f>VLOOKUP($E122,A!$A:$H,8,0)*J122</f>
        <v>6941.52</v>
      </c>
      <c r="V122" s="37">
        <f>IF(U122&gt;T122,0,VLOOKUP($E122,A!$A:$H,8,0)*K122)</f>
        <v>0</v>
      </c>
    </row>
    <row r="123" spans="1:22" x14ac:dyDescent="0.2">
      <c r="A123" s="27" t="str">
        <f t="shared" si="3"/>
        <v>12450958/737057KL1</v>
      </c>
      <c r="B123" s="3" t="str">
        <f>VLOOKUP(VALUE($E123),A!$A:$T,19,0)</f>
        <v>Lanaken</v>
      </c>
      <c r="C123" s="3" t="str">
        <f>VLOOKUP(VALUE($E123),A!$A:$T,20,0)</f>
        <v>HV</v>
      </c>
      <c r="D123" s="14" t="s">
        <v>1656</v>
      </c>
      <c r="E123" s="5">
        <v>12450958</v>
      </c>
      <c r="F123" s="2" t="s">
        <v>75</v>
      </c>
      <c r="G123" s="3" t="s">
        <v>91</v>
      </c>
      <c r="H123" s="4" t="s">
        <v>159</v>
      </c>
      <c r="I123" s="4">
        <v>12276</v>
      </c>
      <c r="J123" s="4">
        <v>1860</v>
      </c>
      <c r="K123" s="48">
        <v>10416</v>
      </c>
      <c r="L123" s="49">
        <v>212</v>
      </c>
      <c r="M123" s="53">
        <v>294.29000000000002</v>
      </c>
      <c r="N123" s="7">
        <v>315</v>
      </c>
      <c r="O123" s="7">
        <f>VLOOKUP($E123,A!$A:$T,13,0)</f>
        <v>372</v>
      </c>
      <c r="P123" s="7">
        <f>VLOOKUP($E123,A!$A:$T,18,0)*O123</f>
        <v>1242.48</v>
      </c>
      <c r="Q123" s="3">
        <f t="shared" si="4"/>
        <v>33</v>
      </c>
      <c r="R123" s="29" t="b">
        <f>ISERROR(VLOOKUP(A123,'2017 05 09'!A:A,1,0))</f>
        <v>1</v>
      </c>
      <c r="S123" s="36" t="str">
        <f t="shared" si="5"/>
        <v>Lanaken HV</v>
      </c>
      <c r="T123" s="37">
        <f>VLOOKUP($E123,A!$A:$H,8,0)*I123</f>
        <v>22907.016</v>
      </c>
      <c r="U123" s="37">
        <f>VLOOKUP($E123,A!$A:$H,8,0)*J123</f>
        <v>3470.76</v>
      </c>
      <c r="V123" s="37">
        <f>IF(U123&gt;T123,0,VLOOKUP($E123,A!$A:$H,8,0)*K123)</f>
        <v>19436.256000000001</v>
      </c>
    </row>
    <row r="124" spans="1:22" x14ac:dyDescent="0.2">
      <c r="A124" s="27" t="str">
        <f t="shared" si="3"/>
        <v>12451058/737049KL</v>
      </c>
      <c r="B124" s="3" t="str">
        <f>VLOOKUP(VALUE($E124),A!$A:$T,19,0)</f>
        <v>Lanaken</v>
      </c>
      <c r="C124" s="3" t="str">
        <f>VLOOKUP(VALUE($E124),A!$A:$T,20,0)</f>
        <v>HV</v>
      </c>
      <c r="D124" s="14" t="s">
        <v>1571</v>
      </c>
      <c r="E124" s="5">
        <v>12451058</v>
      </c>
      <c r="F124" s="2" t="s">
        <v>75</v>
      </c>
      <c r="G124" s="3" t="s">
        <v>1511</v>
      </c>
      <c r="H124" s="4" t="s">
        <v>159</v>
      </c>
      <c r="I124" s="4">
        <v>35340</v>
      </c>
      <c r="J124" s="4">
        <v>0</v>
      </c>
      <c r="K124" s="48">
        <v>35340</v>
      </c>
      <c r="L124" s="49">
        <v>721</v>
      </c>
      <c r="M124" s="53">
        <v>308.98</v>
      </c>
      <c r="N124" s="7">
        <f>IFERROR(VLOOKUP(VALUE(E124),PR00!$A:$C,3,0),"geen PR00")</f>
        <v>310</v>
      </c>
      <c r="O124" s="7">
        <f>VLOOKUP($E124,A!$A:$T,13,0)</f>
        <v>372</v>
      </c>
      <c r="P124" s="7">
        <f>VLOOKUP($E124,A!$A:$T,18,0)*O124</f>
        <v>1279.68</v>
      </c>
      <c r="Q124" s="3">
        <f t="shared" si="4"/>
        <v>95</v>
      </c>
      <c r="R124" s="29" t="b">
        <f>ISERROR(VLOOKUP(A124,'2017 05 09'!A:A,1,0))</f>
        <v>0</v>
      </c>
      <c r="S124" s="36" t="str">
        <f t="shared" si="5"/>
        <v>Lanaken HV</v>
      </c>
      <c r="T124" s="37">
        <f>VLOOKUP($E124,A!$A:$H,8,0)*I124</f>
        <v>65944.44</v>
      </c>
      <c r="U124" s="37">
        <f>VLOOKUP($E124,A!$A:$H,8,0)*J124</f>
        <v>0</v>
      </c>
      <c r="V124" s="37">
        <f>IF(U124&gt;T124,0,VLOOKUP($E124,A!$A:$H,8,0)*K124)</f>
        <v>65944.44</v>
      </c>
    </row>
    <row r="125" spans="1:22" x14ac:dyDescent="0.2">
      <c r="A125" s="27" t="str">
        <f t="shared" si="3"/>
        <v>12151028/429155KL</v>
      </c>
      <c r="B125" s="3" t="str">
        <f>VLOOKUP(VALUE($E125),A!$A:$T,19,0)</f>
        <v>Beerse</v>
      </c>
      <c r="C125" s="3" t="str">
        <f>VLOOKUP(VALUE($E125),A!$A:$T,20,0)</f>
        <v>Smo</v>
      </c>
      <c r="D125" s="14" t="s">
        <v>1484</v>
      </c>
      <c r="E125" s="5">
        <v>12151028</v>
      </c>
      <c r="F125" s="2" t="s">
        <v>120</v>
      </c>
      <c r="G125" s="3" t="s">
        <v>1485</v>
      </c>
      <c r="H125" s="4" t="s">
        <v>159</v>
      </c>
      <c r="I125" s="4">
        <v>5577</v>
      </c>
      <c r="J125" s="4">
        <v>0</v>
      </c>
      <c r="K125" s="48">
        <v>5577</v>
      </c>
      <c r="L125" s="49">
        <v>116</v>
      </c>
      <c r="M125" s="53">
        <v>560.29999999999995</v>
      </c>
      <c r="N125" s="7">
        <f>IFERROR(VLOOKUP(VALUE(E125),PR00!$A:$C,3,0),"geen PR00")</f>
        <v>600</v>
      </c>
      <c r="O125" s="7">
        <f>VLOOKUP($E125,A!$A:$T,13,0)</f>
        <v>429</v>
      </c>
      <c r="P125" s="7">
        <f>VLOOKUP($E125,A!$A:$T,18,0)*O125</f>
        <v>1420.4189999999999</v>
      </c>
      <c r="Q125" s="3">
        <f t="shared" si="4"/>
        <v>13</v>
      </c>
      <c r="R125" s="29" t="b">
        <f>ISERROR(VLOOKUP(A125,'2017 05 09'!A:A,1,0))</f>
        <v>0</v>
      </c>
      <c r="S125" s="36" t="str">
        <f t="shared" si="5"/>
        <v>Beerse Smo</v>
      </c>
      <c r="T125" s="37">
        <f>VLOOKUP($E125,A!$A:$H,8,0)*I125</f>
        <v>10406.682000000001</v>
      </c>
      <c r="U125" s="37">
        <f>VLOOKUP($E125,A!$A:$H,8,0)*J125</f>
        <v>0</v>
      </c>
      <c r="V125" s="37">
        <f>IF(U125&gt;T125,0,VLOOKUP($E125,A!$A:$H,8,0)*K125)</f>
        <v>10406.682000000001</v>
      </c>
    </row>
    <row r="126" spans="1:22" x14ac:dyDescent="0.2">
      <c r="A126" s="27" t="str">
        <f t="shared" si="3"/>
        <v>12151028/529048KL</v>
      </c>
      <c r="B126" s="3" t="str">
        <f>VLOOKUP(VALUE($E126),A!$A:$T,19,0)</f>
        <v>Beerse</v>
      </c>
      <c r="C126" s="3" t="str">
        <f>VLOOKUP(VALUE($E126),A!$A:$T,20,0)</f>
        <v>Smo</v>
      </c>
      <c r="D126" s="14" t="s">
        <v>1486</v>
      </c>
      <c r="E126" s="5">
        <v>12151028</v>
      </c>
      <c r="F126" s="2" t="s">
        <v>120</v>
      </c>
      <c r="G126" s="3" t="s">
        <v>1485</v>
      </c>
      <c r="H126" s="4" t="s">
        <v>159</v>
      </c>
      <c r="I126" s="4">
        <v>1716</v>
      </c>
      <c r="J126" s="4">
        <v>0</v>
      </c>
      <c r="K126" s="48">
        <v>1716</v>
      </c>
      <c r="L126" s="49">
        <v>35</v>
      </c>
      <c r="M126" s="53">
        <v>560.29999999999995</v>
      </c>
      <c r="N126" s="7">
        <f>IFERROR(VLOOKUP(VALUE(E126),PR00!$A:$C,3,0),"geen PR00")</f>
        <v>600</v>
      </c>
      <c r="O126" s="7">
        <f>VLOOKUP($E126,A!$A:$T,13,0)</f>
        <v>429</v>
      </c>
      <c r="P126" s="7">
        <f>VLOOKUP($E126,A!$A:$T,18,0)*O126</f>
        <v>1420.4189999999999</v>
      </c>
      <c r="Q126" s="3">
        <f t="shared" si="4"/>
        <v>4</v>
      </c>
      <c r="R126" s="29" t="b">
        <f>ISERROR(VLOOKUP(A126,'2017 05 09'!A:A,1,0))</f>
        <v>0</v>
      </c>
      <c r="S126" s="36" t="str">
        <f t="shared" si="5"/>
        <v>Beerse Smo</v>
      </c>
      <c r="T126" s="37">
        <f>VLOOKUP($E126,A!$A:$H,8,0)*I126</f>
        <v>3202.056</v>
      </c>
      <c r="U126" s="37">
        <f>VLOOKUP($E126,A!$A:$H,8,0)*J126</f>
        <v>0</v>
      </c>
      <c r="V126" s="37">
        <f>IF(U126&gt;T126,0,VLOOKUP($E126,A!$A:$H,8,0)*K126)</f>
        <v>3202.056</v>
      </c>
    </row>
    <row r="127" spans="1:22" x14ac:dyDescent="0.2">
      <c r="A127" s="27" t="str">
        <f t="shared" si="3"/>
        <v>12151020/429091</v>
      </c>
      <c r="B127" s="3" t="str">
        <f>VLOOKUP(VALUE($E127),A!$A:$T,19,0)</f>
        <v>Beerse</v>
      </c>
      <c r="C127" s="3" t="str">
        <f>VLOOKUP(VALUE($E127),A!$A:$T,20,0)</f>
        <v>Smo</v>
      </c>
      <c r="D127" s="14" t="s">
        <v>1569</v>
      </c>
      <c r="E127" s="5">
        <v>12151020</v>
      </c>
      <c r="F127" s="2" t="s">
        <v>120</v>
      </c>
      <c r="G127" s="3" t="s">
        <v>1527</v>
      </c>
      <c r="H127" s="4" t="s">
        <v>187</v>
      </c>
      <c r="I127" s="4">
        <v>3003</v>
      </c>
      <c r="J127" s="4">
        <v>0</v>
      </c>
      <c r="K127" s="48">
        <v>3003</v>
      </c>
      <c r="L127" s="49">
        <v>62</v>
      </c>
      <c r="M127" s="53">
        <v>560.29999999999995</v>
      </c>
      <c r="N127" s="7">
        <f>IFERROR(VLOOKUP(VALUE(E127),PR00!$A:$C,3,0),"geen PR00")</f>
        <v>600</v>
      </c>
      <c r="O127" s="7">
        <f>VLOOKUP($E127,A!$A:$T,13,0)</f>
        <v>429</v>
      </c>
      <c r="P127" s="7">
        <f>VLOOKUP($E127,A!$A:$T,18,0)*O127</f>
        <v>1420.4189999999999</v>
      </c>
      <c r="Q127" s="3">
        <f t="shared" si="4"/>
        <v>7</v>
      </c>
      <c r="R127" s="29" t="b">
        <f>ISERROR(VLOOKUP(A127,'2017 05 09'!A:A,1,0))</f>
        <v>0</v>
      </c>
      <c r="S127" s="36" t="str">
        <f t="shared" si="5"/>
        <v>Beerse Smo</v>
      </c>
      <c r="T127" s="37">
        <f>VLOOKUP($E127,A!$A:$H,8,0)*I127</f>
        <v>5603.598</v>
      </c>
      <c r="U127" s="37">
        <f>VLOOKUP($E127,A!$A:$H,8,0)*J127</f>
        <v>0</v>
      </c>
      <c r="V127" s="37">
        <f>IF(U127&gt;T127,0,VLOOKUP($E127,A!$A:$H,8,0)*K127)</f>
        <v>5603.598</v>
      </c>
    </row>
    <row r="128" spans="1:22" x14ac:dyDescent="0.2">
      <c r="A128" s="27" t="str">
        <f t="shared" si="3"/>
        <v>12450458/737021MTK</v>
      </c>
      <c r="B128" s="3" t="str">
        <f>VLOOKUP(VALUE($E128),A!$A:$T,19,0)</f>
        <v>Lanaken</v>
      </c>
      <c r="C128" s="3" t="str">
        <f>VLOOKUP(VALUE($E128),A!$A:$T,20,0)</f>
        <v>HV</v>
      </c>
      <c r="D128" s="14" t="s">
        <v>1465</v>
      </c>
      <c r="E128" s="5">
        <v>12450458</v>
      </c>
      <c r="F128" s="2" t="s">
        <v>75</v>
      </c>
      <c r="G128" s="3" t="s">
        <v>394</v>
      </c>
      <c r="H128" s="4" t="s">
        <v>159</v>
      </c>
      <c r="I128" s="4">
        <v>21948</v>
      </c>
      <c r="J128" s="4">
        <v>21948</v>
      </c>
      <c r="K128" s="48">
        <v>0</v>
      </c>
      <c r="L128" s="49">
        <v>0</v>
      </c>
      <c r="M128" s="53">
        <v>308.79000000000002</v>
      </c>
      <c r="N128" s="7">
        <f>IFERROR(VLOOKUP(VALUE(E128),PR00!$A:$C,3,0),"geen PR00")</f>
        <v>310</v>
      </c>
      <c r="O128" s="7">
        <f>VLOOKUP($E128,A!$A:$T,13,0)</f>
        <v>372</v>
      </c>
      <c r="P128" s="7">
        <f>VLOOKUP($E128,A!$A:$T,18,0)*O128</f>
        <v>1279.68</v>
      </c>
      <c r="Q128" s="3">
        <f t="shared" si="4"/>
        <v>59</v>
      </c>
      <c r="R128" s="29" t="b">
        <f>ISERROR(VLOOKUP(A128,'2017 05 09'!A:A,1,0))</f>
        <v>0</v>
      </c>
      <c r="S128" s="36" t="str">
        <f t="shared" si="5"/>
        <v>Lanaken HV</v>
      </c>
      <c r="T128" s="37">
        <f>VLOOKUP($E128,A!$A:$H,8,0)*I128</f>
        <v>40954.968000000001</v>
      </c>
      <c r="U128" s="37">
        <f>VLOOKUP($E128,A!$A:$H,8,0)*J128</f>
        <v>40954.968000000001</v>
      </c>
      <c r="V128" s="37">
        <f>IF(U128&gt;T128,0,VLOOKUP($E128,A!$A:$H,8,0)*K128)</f>
        <v>0</v>
      </c>
    </row>
    <row r="129" spans="1:22" x14ac:dyDescent="0.2">
      <c r="A129" s="27" t="str">
        <f t="shared" si="3"/>
        <v>12450458/737035KL</v>
      </c>
      <c r="B129" s="3" t="str">
        <f>VLOOKUP(VALUE($E129),A!$A:$T,19,0)</f>
        <v>Lanaken</v>
      </c>
      <c r="C129" s="3" t="str">
        <f>VLOOKUP(VALUE($E129),A!$A:$T,20,0)</f>
        <v>HV</v>
      </c>
      <c r="D129" s="14" t="s">
        <v>1515</v>
      </c>
      <c r="E129" s="5">
        <v>12450458</v>
      </c>
      <c r="F129" s="2" t="s">
        <v>75</v>
      </c>
      <c r="G129" s="3" t="s">
        <v>394</v>
      </c>
      <c r="H129" s="4" t="s">
        <v>159</v>
      </c>
      <c r="I129" s="4">
        <v>10788</v>
      </c>
      <c r="J129" s="4">
        <v>0</v>
      </c>
      <c r="K129" s="48">
        <v>10788</v>
      </c>
      <c r="L129" s="49">
        <v>220</v>
      </c>
      <c r="M129" s="53">
        <v>308.79000000000002</v>
      </c>
      <c r="N129" s="7">
        <f>IFERROR(VLOOKUP(VALUE(E129),PR00!$A:$C,3,0),"geen PR00")</f>
        <v>310</v>
      </c>
      <c r="O129" s="7">
        <f>VLOOKUP($E129,A!$A:$T,13,0)</f>
        <v>372</v>
      </c>
      <c r="P129" s="7">
        <f>VLOOKUP($E129,A!$A:$T,18,0)*O129</f>
        <v>1279.68</v>
      </c>
      <c r="Q129" s="3">
        <f t="shared" si="4"/>
        <v>29</v>
      </c>
      <c r="R129" s="29" t="b">
        <f>ISERROR(VLOOKUP(A129,'2017 05 09'!A:A,1,0))</f>
        <v>0</v>
      </c>
      <c r="S129" s="36" t="str">
        <f t="shared" si="5"/>
        <v>Lanaken HV</v>
      </c>
      <c r="T129" s="37">
        <f>VLOOKUP($E129,A!$A:$H,8,0)*I129</f>
        <v>20130.407999999999</v>
      </c>
      <c r="U129" s="37">
        <f>VLOOKUP($E129,A!$A:$H,8,0)*J129</f>
        <v>0</v>
      </c>
      <c r="V129" s="37">
        <f>IF(U129&gt;T129,0,VLOOKUP($E129,A!$A:$H,8,0)*K129)</f>
        <v>20130.407999999999</v>
      </c>
    </row>
    <row r="130" spans="1:22" x14ac:dyDescent="0.2">
      <c r="A130" s="27" t="str">
        <f t="shared" ref="A130:A193" si="6">E130&amp;"/"&amp;D130</f>
        <v>12450458/737044KL</v>
      </c>
      <c r="B130" s="3" t="str">
        <f>VLOOKUP(VALUE($E130),A!$A:$T,19,0)</f>
        <v>Lanaken</v>
      </c>
      <c r="C130" s="3" t="str">
        <f>VLOOKUP(VALUE($E130),A!$A:$T,20,0)</f>
        <v>HV</v>
      </c>
      <c r="D130" s="14" t="s">
        <v>1516</v>
      </c>
      <c r="E130" s="5">
        <v>12450458</v>
      </c>
      <c r="F130" s="2" t="s">
        <v>75</v>
      </c>
      <c r="G130" s="3" t="s">
        <v>394</v>
      </c>
      <c r="H130" s="4" t="s">
        <v>159</v>
      </c>
      <c r="I130" s="4">
        <v>4464</v>
      </c>
      <c r="J130" s="4">
        <v>0</v>
      </c>
      <c r="K130" s="48">
        <v>4464</v>
      </c>
      <c r="L130" s="49">
        <v>91</v>
      </c>
      <c r="M130" s="53">
        <v>308.79000000000002</v>
      </c>
      <c r="N130" s="7">
        <f>IFERROR(VLOOKUP(VALUE(E130),PR00!$A:$C,3,0),"geen PR00")</f>
        <v>310</v>
      </c>
      <c r="O130" s="7">
        <f>VLOOKUP($E130,A!$A:$T,13,0)</f>
        <v>372</v>
      </c>
      <c r="P130" s="7">
        <f>VLOOKUP($E130,A!$A:$T,18,0)*O130</f>
        <v>1279.68</v>
      </c>
      <c r="Q130" s="3">
        <f t="shared" ref="Q130:Q193" si="7">I130/O130</f>
        <v>12</v>
      </c>
      <c r="R130" s="29" t="b">
        <f>ISERROR(VLOOKUP(A130,'2017 05 09'!A:A,1,0))</f>
        <v>0</v>
      </c>
      <c r="S130" s="36" t="str">
        <f t="shared" ref="S130:S193" si="8">B130&amp;" "&amp;C130</f>
        <v>Lanaken HV</v>
      </c>
      <c r="T130" s="37">
        <f>VLOOKUP($E130,A!$A:$H,8,0)*I130</f>
        <v>8329.8240000000005</v>
      </c>
      <c r="U130" s="37">
        <f>VLOOKUP($E130,A!$A:$H,8,0)*J130</f>
        <v>0</v>
      </c>
      <c r="V130" s="37">
        <f>IF(U130&gt;T130,0,VLOOKUP($E130,A!$A:$H,8,0)*K130)</f>
        <v>8329.8240000000005</v>
      </c>
    </row>
    <row r="131" spans="1:22" x14ac:dyDescent="0.2">
      <c r="A131" s="27" t="str">
        <f t="shared" si="6"/>
        <v>175728/621041KL</v>
      </c>
      <c r="B131" s="3" t="str">
        <f>VLOOKUP(VALUE($E131),A!$A:$T,19,0)</f>
        <v>Beerse</v>
      </c>
      <c r="C131" s="3" t="str">
        <f>VLOOKUP(VALUE($E131),A!$A:$T,20,0)</f>
        <v>Rust</v>
      </c>
      <c r="D131" s="14" t="s">
        <v>1302</v>
      </c>
      <c r="E131" s="5">
        <v>175728</v>
      </c>
      <c r="F131" s="2" t="s">
        <v>120</v>
      </c>
      <c r="G131" s="3" t="s">
        <v>1217</v>
      </c>
      <c r="H131" s="4" t="s">
        <v>159</v>
      </c>
      <c r="I131" s="4">
        <v>18720</v>
      </c>
      <c r="J131" s="4">
        <v>0</v>
      </c>
      <c r="K131" s="48">
        <v>18720</v>
      </c>
      <c r="L131" s="49">
        <v>390</v>
      </c>
      <c r="M131" s="53">
        <v>400.54</v>
      </c>
      <c r="N131" s="7">
        <f>IFERROR(VLOOKUP(VALUE(E131),PR00!$A:$C,3,0),"geen PR00")</f>
        <v>405</v>
      </c>
      <c r="O131" s="7">
        <f>VLOOKUP($E131,A!$A:$T,13,0)</f>
        <v>360</v>
      </c>
      <c r="P131" s="7">
        <f>VLOOKUP($E131,A!$A:$T,18,0)*O131</f>
        <v>1160.28</v>
      </c>
      <c r="Q131" s="3">
        <f t="shared" si="7"/>
        <v>52</v>
      </c>
      <c r="R131" s="29" t="b">
        <f>ISERROR(VLOOKUP(A131,'2017 05 09'!A:A,1,0))</f>
        <v>0</v>
      </c>
      <c r="S131" s="36" t="str">
        <f t="shared" si="8"/>
        <v>Beerse Rust</v>
      </c>
      <c r="T131" s="37">
        <f>VLOOKUP($E131,A!$A:$H,8,0)*I131</f>
        <v>34931.520000000004</v>
      </c>
      <c r="U131" s="37">
        <f>VLOOKUP($E131,A!$A:$H,8,0)*J131</f>
        <v>0</v>
      </c>
      <c r="V131" s="37">
        <f>IF(U131&gt;T131,0,VLOOKUP($E131,A!$A:$H,8,0)*K131)</f>
        <v>34931.520000000004</v>
      </c>
    </row>
    <row r="132" spans="1:22" x14ac:dyDescent="0.2">
      <c r="A132" s="27" t="str">
        <f t="shared" si="6"/>
        <v>1703031/000</v>
      </c>
      <c r="B132" s="3" t="str">
        <f>VLOOKUP(VALUE($E132),A!$A:$T,19,0)</f>
        <v>Maaseik</v>
      </c>
      <c r="C132" s="3" t="str">
        <f>VLOOKUP(VALUE($E132),A!$A:$T,20,0)</f>
        <v>RO</v>
      </c>
      <c r="D132" s="14" t="s">
        <v>454</v>
      </c>
      <c r="E132" s="5">
        <v>1703031</v>
      </c>
      <c r="F132" s="2" t="s">
        <v>74</v>
      </c>
      <c r="G132" s="3" t="s">
        <v>1015</v>
      </c>
      <c r="H132" s="4" t="s">
        <v>187</v>
      </c>
      <c r="I132" s="4">
        <v>4224</v>
      </c>
      <c r="J132" s="4">
        <v>0</v>
      </c>
      <c r="K132" s="48">
        <v>4224</v>
      </c>
      <c r="L132" s="49">
        <v>86</v>
      </c>
      <c r="M132" s="53">
        <v>256.27</v>
      </c>
      <c r="N132" s="7">
        <f>IFERROR(VLOOKUP(VALUE(E132),PR00!$A:$C,3,0),"geen PR00")</f>
        <v>270</v>
      </c>
      <c r="O132" s="7">
        <f>VLOOKUP($E132,A!$A:$T,13,0)</f>
        <v>264</v>
      </c>
      <c r="P132" s="7">
        <f>VLOOKUP($E132,A!$A:$T,18,0)*O132</f>
        <v>929.28</v>
      </c>
      <c r="Q132" s="3">
        <f t="shared" si="7"/>
        <v>16</v>
      </c>
      <c r="R132" s="29" t="b">
        <f>ISERROR(VLOOKUP(A132,'2017 05 09'!A:A,1,0))</f>
        <v>0</v>
      </c>
      <c r="S132" s="36" t="str">
        <f t="shared" si="8"/>
        <v>Maaseik RO</v>
      </c>
      <c r="T132" s="37">
        <f>VLOOKUP($E132,A!$A:$H,8,0)*I132</f>
        <v>7873.5360000000001</v>
      </c>
      <c r="U132" s="37">
        <f>VLOOKUP($E132,A!$A:$H,8,0)*J132</f>
        <v>0</v>
      </c>
      <c r="V132" s="37">
        <f>IF(U132&gt;T132,0,VLOOKUP($E132,A!$A:$H,8,0)*K132)</f>
        <v>7873.5360000000001</v>
      </c>
    </row>
    <row r="133" spans="1:22" x14ac:dyDescent="0.2">
      <c r="A133" s="27" t="str">
        <f t="shared" si="6"/>
        <v>1703038/240X115X40</v>
      </c>
      <c r="B133" s="3" t="str">
        <f>VLOOKUP(VALUE($E133),A!$A:$T,19,0)</f>
        <v>Maaseik</v>
      </c>
      <c r="C133" s="3" t="str">
        <f>VLOOKUP(VALUE($E133),A!$A:$T,20,0)</f>
        <v>RO</v>
      </c>
      <c r="D133" s="14" t="s">
        <v>1305</v>
      </c>
      <c r="E133" s="5">
        <v>1703038</v>
      </c>
      <c r="F133" s="2" t="s">
        <v>74</v>
      </c>
      <c r="G133" s="3" t="s">
        <v>838</v>
      </c>
      <c r="H133" s="4" t="s">
        <v>159</v>
      </c>
      <c r="I133" s="4">
        <v>18560</v>
      </c>
      <c r="J133" s="4">
        <v>0</v>
      </c>
      <c r="K133" s="48">
        <v>18560</v>
      </c>
      <c r="L133" s="49">
        <v>378</v>
      </c>
      <c r="M133" s="53">
        <v>675.85</v>
      </c>
      <c r="N133" s="7">
        <f>IFERROR(VLOOKUP(VALUE(E133),PR00!$A:$C,3,0),"geen PR00")</f>
        <v>160</v>
      </c>
      <c r="O133" s="7">
        <f>VLOOKUP($E133,A!$A:$T,13,0)</f>
        <v>332</v>
      </c>
      <c r="P133" s="7">
        <f>VLOOKUP($E133,A!$A:$T,18,0)*O133</f>
        <v>1210.8039999999999</v>
      </c>
      <c r="Q133" s="3">
        <f t="shared" si="7"/>
        <v>55.903614457831324</v>
      </c>
      <c r="R133" s="29" t="b">
        <f>ISERROR(VLOOKUP(A133,'2017 05 09'!A:A,1,0))</f>
        <v>0</v>
      </c>
      <c r="S133" s="36" t="str">
        <f t="shared" si="8"/>
        <v>Maaseik RO</v>
      </c>
      <c r="T133" s="37">
        <f>VLOOKUP($E133,A!$A:$H,8,0)*I133</f>
        <v>34595.840000000004</v>
      </c>
      <c r="U133" s="37">
        <f>VLOOKUP($E133,A!$A:$H,8,0)*J133</f>
        <v>0</v>
      </c>
      <c r="V133" s="37">
        <f>IF(U133&gt;T133,0,VLOOKUP($E133,A!$A:$H,8,0)*K133)</f>
        <v>34595.840000000004</v>
      </c>
    </row>
    <row r="134" spans="1:22" x14ac:dyDescent="0.2">
      <c r="A134" s="27" t="str">
        <f t="shared" si="6"/>
        <v>1703430/000</v>
      </c>
      <c r="B134" s="3" t="str">
        <f>VLOOKUP(VALUE($E134),A!$A:$T,19,0)</f>
        <v>Maaseik</v>
      </c>
      <c r="C134" s="3" t="str">
        <f>VLOOKUP(VALUE($E134),A!$A:$T,20,0)</f>
        <v>Smo</v>
      </c>
      <c r="D134" s="14" t="s">
        <v>454</v>
      </c>
      <c r="E134" s="5">
        <v>1703430</v>
      </c>
      <c r="F134" s="2" t="s">
        <v>74</v>
      </c>
      <c r="G134" s="3" t="s">
        <v>1255</v>
      </c>
      <c r="H134" s="4" t="s">
        <v>187</v>
      </c>
      <c r="I134" s="4">
        <v>8300</v>
      </c>
      <c r="J134" s="4">
        <v>0</v>
      </c>
      <c r="K134" s="48">
        <v>8300</v>
      </c>
      <c r="L134" s="49">
        <v>169</v>
      </c>
      <c r="M134" s="53">
        <v>1106.69</v>
      </c>
      <c r="N134" s="7">
        <f>IFERROR(VLOOKUP(VALUE(E134),PR00!$A:$C,3,0),"geen PR00")</f>
        <v>460</v>
      </c>
      <c r="O134" s="7">
        <f>VLOOKUP($E134,A!$A:$T,13,0)</f>
        <v>332</v>
      </c>
      <c r="P134" s="7">
        <f>VLOOKUP($E134,A!$A:$T,18,0)*O134</f>
        <v>1165.32</v>
      </c>
      <c r="Q134" s="3">
        <f t="shared" si="7"/>
        <v>25</v>
      </c>
      <c r="R134" s="29" t="b">
        <f>ISERROR(VLOOKUP(A134,'2017 05 09'!A:A,1,0))</f>
        <v>0</v>
      </c>
      <c r="S134" s="36" t="str">
        <f t="shared" si="8"/>
        <v>Maaseik Smo</v>
      </c>
      <c r="T134" s="37">
        <f>VLOOKUP($E134,A!$A:$H,8,0)*I134</f>
        <v>15471.2</v>
      </c>
      <c r="U134" s="37">
        <f>VLOOKUP($E134,A!$A:$H,8,0)*J134</f>
        <v>0</v>
      </c>
      <c r="V134" s="37">
        <f>IF(U134&gt;T134,0,VLOOKUP($E134,A!$A:$H,8,0)*K134)</f>
        <v>15471.2</v>
      </c>
    </row>
    <row r="135" spans="1:22" x14ac:dyDescent="0.2">
      <c r="A135" s="27" t="str">
        <f t="shared" si="6"/>
        <v>1703470/000</v>
      </c>
      <c r="B135" s="3" t="str">
        <f>VLOOKUP(VALUE($E135),A!$A:$T,19,0)</f>
        <v>Maaseik</v>
      </c>
      <c r="C135" s="3" t="str">
        <f>VLOOKUP(VALUE($E135),A!$A:$T,20,0)</f>
        <v>Smo</v>
      </c>
      <c r="D135" s="14" t="s">
        <v>454</v>
      </c>
      <c r="E135" s="5">
        <v>1703470</v>
      </c>
      <c r="F135" s="2" t="s">
        <v>74</v>
      </c>
      <c r="G135" s="3" t="s">
        <v>1257</v>
      </c>
      <c r="H135" s="4" t="s">
        <v>187</v>
      </c>
      <c r="I135" s="4">
        <v>3888</v>
      </c>
      <c r="J135" s="4">
        <v>0</v>
      </c>
      <c r="K135" s="48">
        <v>3888</v>
      </c>
      <c r="L135" s="49">
        <v>64</v>
      </c>
      <c r="M135" s="53">
        <v>943.96</v>
      </c>
      <c r="N135" s="7">
        <f>IFERROR(VLOOKUP(VALUE(E135),PR00!$A:$C,3,0),"geen PR00")</f>
        <v>360</v>
      </c>
      <c r="O135" s="7">
        <f>VLOOKUP($E135,A!$A:$T,13,0)</f>
        <v>432</v>
      </c>
      <c r="P135" s="7">
        <f>VLOOKUP($E135,A!$A:$T,18,0)*O135</f>
        <v>1179.3599999999999</v>
      </c>
      <c r="Q135" s="3">
        <f t="shared" si="7"/>
        <v>9</v>
      </c>
      <c r="R135" s="29" t="b">
        <f>ISERROR(VLOOKUP(A135,'2017 05 09'!A:A,1,0))</f>
        <v>0</v>
      </c>
      <c r="S135" s="36" t="str">
        <f t="shared" si="8"/>
        <v>Maaseik Smo</v>
      </c>
      <c r="T135" s="37">
        <f>VLOOKUP($E135,A!$A:$H,8,0)*I135</f>
        <v>5622.0479999999998</v>
      </c>
      <c r="U135" s="37">
        <f>VLOOKUP($E135,A!$A:$H,8,0)*J135</f>
        <v>0</v>
      </c>
      <c r="V135" s="37">
        <f>IF(U135&gt;T135,0,VLOOKUP($E135,A!$A:$H,8,0)*K135)</f>
        <v>5622.0479999999998</v>
      </c>
    </row>
    <row r="136" spans="1:22" x14ac:dyDescent="0.2">
      <c r="A136" s="27" t="str">
        <f t="shared" si="6"/>
        <v>1705870/000</v>
      </c>
      <c r="B136" s="3" t="str">
        <f>VLOOKUP(VALUE($E136),A!$A:$T,19,0)</f>
        <v>Maaseik</v>
      </c>
      <c r="C136" s="3" t="str">
        <f>VLOOKUP(VALUE($E136),A!$A:$T,20,0)</f>
        <v>RO</v>
      </c>
      <c r="D136" s="14" t="s">
        <v>454</v>
      </c>
      <c r="E136" s="5">
        <v>1705870</v>
      </c>
      <c r="F136" s="2" t="s">
        <v>74</v>
      </c>
      <c r="G136" s="3" t="s">
        <v>1242</v>
      </c>
      <c r="H136" s="4" t="s">
        <v>187</v>
      </c>
      <c r="I136" s="4">
        <v>616</v>
      </c>
      <c r="J136" s="4">
        <v>0</v>
      </c>
      <c r="K136" s="48">
        <v>616</v>
      </c>
      <c r="L136" s="49">
        <v>10</v>
      </c>
      <c r="M136" s="53">
        <v>210.96</v>
      </c>
      <c r="N136" s="7">
        <f>IFERROR(VLOOKUP(VALUE(E136),PR00!$A:$C,3,0),"geen PR00")</f>
        <v>225</v>
      </c>
      <c r="O136" s="7">
        <f>VLOOKUP($E136,A!$A:$T,13,0)</f>
        <v>308</v>
      </c>
      <c r="P136" s="7">
        <f>VLOOKUP($E136,A!$A:$T,18,0)*O136</f>
        <v>888.88800000000003</v>
      </c>
      <c r="Q136" s="3">
        <f t="shared" si="7"/>
        <v>2</v>
      </c>
      <c r="R136" s="29" t="b">
        <f>ISERROR(VLOOKUP(A136,'2017 05 09'!A:A,1,0))</f>
        <v>0</v>
      </c>
      <c r="S136" s="36" t="str">
        <f t="shared" si="8"/>
        <v>Maaseik RO</v>
      </c>
      <c r="T136" s="37">
        <f>VLOOKUP($E136,A!$A:$H,8,0)*I136</f>
        <v>890.73599999999999</v>
      </c>
      <c r="U136" s="37">
        <f>VLOOKUP($E136,A!$A:$H,8,0)*J136</f>
        <v>0</v>
      </c>
      <c r="V136" s="37">
        <f>IF(U136&gt;T136,0,VLOOKUP($E136,A!$A:$H,8,0)*K136)</f>
        <v>890.73599999999999</v>
      </c>
    </row>
    <row r="137" spans="1:22" x14ac:dyDescent="0.2">
      <c r="A137" s="27" t="str">
        <f t="shared" si="6"/>
        <v>1705880/000</v>
      </c>
      <c r="B137" s="3" t="str">
        <f>VLOOKUP(VALUE($E137),A!$A:$T,19,0)</f>
        <v>Maaseik</v>
      </c>
      <c r="C137" s="3" t="str">
        <f>VLOOKUP(VALUE($E137),A!$A:$T,20,0)</f>
        <v>RO</v>
      </c>
      <c r="D137" s="14" t="s">
        <v>454</v>
      </c>
      <c r="E137" s="5">
        <v>1705880</v>
      </c>
      <c r="F137" s="2" t="s">
        <v>74</v>
      </c>
      <c r="G137" s="3" t="s">
        <v>1244</v>
      </c>
      <c r="H137" s="4" t="s">
        <v>187</v>
      </c>
      <c r="I137" s="4">
        <v>2156</v>
      </c>
      <c r="J137" s="4">
        <v>0</v>
      </c>
      <c r="K137" s="48">
        <v>2156</v>
      </c>
      <c r="L137" s="49">
        <v>39</v>
      </c>
      <c r="M137" s="53">
        <v>240.51</v>
      </c>
      <c r="N137" s="7">
        <f>IFERROR(VLOOKUP(VALUE(E137),PR00!$A:$C,3,0),"geen PR00")</f>
        <v>225</v>
      </c>
      <c r="O137" s="7">
        <f>VLOOKUP($E137,A!$A:$T,13,0)</f>
        <v>308</v>
      </c>
      <c r="P137" s="7">
        <f>VLOOKUP($E137,A!$A:$T,18,0)*O137</f>
        <v>1000.384</v>
      </c>
      <c r="Q137" s="3">
        <f t="shared" si="7"/>
        <v>7</v>
      </c>
      <c r="R137" s="29" t="b">
        <f>ISERROR(VLOOKUP(A137,'2017 05 09'!A:A,1,0))</f>
        <v>0</v>
      </c>
      <c r="S137" s="36" t="str">
        <f t="shared" si="8"/>
        <v>Maaseik RO</v>
      </c>
      <c r="T137" s="37">
        <f>VLOOKUP($E137,A!$A:$H,8,0)*I137</f>
        <v>3400.0119999999997</v>
      </c>
      <c r="U137" s="37">
        <f>VLOOKUP($E137,A!$A:$H,8,0)*J137</f>
        <v>0</v>
      </c>
      <c r="V137" s="37">
        <f>IF(U137&gt;T137,0,VLOOKUP($E137,A!$A:$H,8,0)*K137)</f>
        <v>3400.0119999999997</v>
      </c>
    </row>
    <row r="138" spans="1:22" x14ac:dyDescent="0.2">
      <c r="A138" s="27" t="str">
        <f t="shared" si="6"/>
        <v>1703490/000</v>
      </c>
      <c r="B138" s="3" t="str">
        <f>VLOOKUP(VALUE($E138),A!$A:$T,19,0)</f>
        <v>Maaseik</v>
      </c>
      <c r="C138" s="3" t="str">
        <f>VLOOKUP(VALUE($E138),A!$A:$T,20,0)</f>
        <v>Smo</v>
      </c>
      <c r="D138" s="14" t="s">
        <v>454</v>
      </c>
      <c r="E138" s="5">
        <v>1703490</v>
      </c>
      <c r="F138" s="2" t="s">
        <v>74</v>
      </c>
      <c r="G138" s="3" t="s">
        <v>1258</v>
      </c>
      <c r="H138" s="4" t="s">
        <v>187</v>
      </c>
      <c r="I138" s="4">
        <v>20020</v>
      </c>
      <c r="J138" s="4">
        <v>8580</v>
      </c>
      <c r="K138" s="48">
        <v>11440</v>
      </c>
      <c r="L138" s="49">
        <v>170</v>
      </c>
      <c r="M138" s="53">
        <v>625.92999999999995</v>
      </c>
      <c r="N138" s="7">
        <f>IFERROR(VLOOKUP(VALUE(E138),PR00!$A:$C,3,0),"geen PR00")</f>
        <v>330</v>
      </c>
      <c r="O138" s="7">
        <f>VLOOKUP($E138,A!$A:$T,13,0)</f>
        <v>715</v>
      </c>
      <c r="P138" s="7">
        <f>VLOOKUP($E138,A!$A:$T,18,0)*O138</f>
        <v>1365.6499999999999</v>
      </c>
      <c r="Q138" s="3">
        <f t="shared" si="7"/>
        <v>28</v>
      </c>
      <c r="R138" s="29" t="b">
        <f>ISERROR(VLOOKUP(A138,'2017 05 09'!A:A,1,0))</f>
        <v>0</v>
      </c>
      <c r="S138" s="36" t="str">
        <f t="shared" si="8"/>
        <v>Maaseik Smo</v>
      </c>
      <c r="T138" s="37">
        <f>VLOOKUP($E138,A!$A:$H,8,0)*I138</f>
        <v>19179.16</v>
      </c>
      <c r="U138" s="37">
        <f>VLOOKUP($E138,A!$A:$H,8,0)*J138</f>
        <v>8219.64</v>
      </c>
      <c r="V138" s="37">
        <f>IF(U138&gt;T138,0,VLOOKUP($E138,A!$A:$H,8,0)*K138)</f>
        <v>10959.52</v>
      </c>
    </row>
    <row r="139" spans="1:22" x14ac:dyDescent="0.2">
      <c r="A139" s="27" t="str">
        <f t="shared" si="6"/>
        <v>1705750/000</v>
      </c>
      <c r="B139" s="3" t="str">
        <f>VLOOKUP(VALUE($E139),A!$A:$T,19,0)</f>
        <v>Maaseik</v>
      </c>
      <c r="C139" s="3" t="str">
        <f>VLOOKUP(VALUE($E139),A!$A:$T,20,0)</f>
        <v>RO</v>
      </c>
      <c r="D139" s="14" t="s">
        <v>454</v>
      </c>
      <c r="E139" s="5">
        <v>1705750</v>
      </c>
      <c r="F139" s="2" t="s">
        <v>74</v>
      </c>
      <c r="G139" s="3" t="s">
        <v>1240</v>
      </c>
      <c r="H139" s="4" t="s">
        <v>187</v>
      </c>
      <c r="I139" s="4">
        <v>9144</v>
      </c>
      <c r="J139" s="4">
        <v>0</v>
      </c>
      <c r="K139" s="48">
        <v>9144</v>
      </c>
      <c r="L139" s="49">
        <v>154</v>
      </c>
      <c r="M139" s="53">
        <v>433.84</v>
      </c>
      <c r="N139" s="7">
        <f>IFERROR(VLOOKUP(VALUE(E139),PR00!$A:$C,3,0),"geen PR00")</f>
        <v>220</v>
      </c>
      <c r="O139" s="7">
        <f>VLOOKUP($E139,A!$A:$T,13,0)</f>
        <v>596</v>
      </c>
      <c r="P139" s="7">
        <f>VLOOKUP($E139,A!$A:$T,18,0)*O139</f>
        <v>1257.56</v>
      </c>
      <c r="Q139" s="3">
        <f t="shared" si="7"/>
        <v>15.342281879194632</v>
      </c>
      <c r="R139" s="29" t="b">
        <f>ISERROR(VLOOKUP(A139,'2017 05 09'!A:A,1,0))</f>
        <v>0</v>
      </c>
      <c r="S139" s="36" t="str">
        <f t="shared" si="8"/>
        <v>Maaseik RO</v>
      </c>
      <c r="T139" s="37">
        <f>VLOOKUP($E139,A!$A:$H,8,0)*I139</f>
        <v>11036.808000000001</v>
      </c>
      <c r="U139" s="37">
        <f>VLOOKUP($E139,A!$A:$H,8,0)*J139</f>
        <v>0</v>
      </c>
      <c r="V139" s="37">
        <f>IF(U139&gt;T139,0,VLOOKUP($E139,A!$A:$H,8,0)*K139)</f>
        <v>11036.808000000001</v>
      </c>
    </row>
    <row r="140" spans="1:22" x14ac:dyDescent="0.2">
      <c r="A140" s="27" t="str">
        <f t="shared" si="6"/>
        <v>1700011/000</v>
      </c>
      <c r="B140" s="3" t="str">
        <f>VLOOKUP(VALUE($E140),A!$A:$T,19,0)</f>
        <v>Maaseik</v>
      </c>
      <c r="C140" s="3" t="str">
        <f>VLOOKUP(VALUE($E140),A!$A:$T,20,0)</f>
        <v>RO</v>
      </c>
      <c r="D140" s="14" t="s">
        <v>454</v>
      </c>
      <c r="E140" s="5">
        <v>1700011</v>
      </c>
      <c r="F140" s="2" t="s">
        <v>74</v>
      </c>
      <c r="G140" s="3" t="s">
        <v>1009</v>
      </c>
      <c r="H140" s="4" t="s">
        <v>187</v>
      </c>
      <c r="I140" s="4">
        <v>2700</v>
      </c>
      <c r="J140" s="4">
        <v>0</v>
      </c>
      <c r="K140" s="48">
        <v>2700</v>
      </c>
      <c r="L140" s="49">
        <v>32</v>
      </c>
      <c r="M140" s="53">
        <v>119.64</v>
      </c>
      <c r="N140" s="7">
        <f>IFERROR(VLOOKUP(VALUE(E140),PR00!$A:$C,3,0),"geen PR00")</f>
        <v>165</v>
      </c>
      <c r="O140" s="7">
        <f>VLOOKUP($E140,A!$A:$T,13,0)</f>
        <v>540</v>
      </c>
      <c r="P140" s="7">
        <f>VLOOKUP($E140,A!$A:$T,18,0)*O140</f>
        <v>837</v>
      </c>
      <c r="Q140" s="3">
        <f t="shared" si="7"/>
        <v>5</v>
      </c>
      <c r="R140" s="29" t="b">
        <f>ISERROR(VLOOKUP(A140,'2017 05 09'!A:A,1,0))</f>
        <v>0</v>
      </c>
      <c r="S140" s="36" t="str">
        <f t="shared" si="8"/>
        <v>Maaseik RO</v>
      </c>
      <c r="T140" s="37">
        <f>VLOOKUP($E140,A!$A:$H,8,0)*I140</f>
        <v>2116.8000000000002</v>
      </c>
      <c r="U140" s="37">
        <f>VLOOKUP($E140,A!$A:$H,8,0)*J140</f>
        <v>0</v>
      </c>
      <c r="V140" s="37">
        <f>IF(U140&gt;T140,0,VLOOKUP($E140,A!$A:$H,8,0)*K140)</f>
        <v>2116.8000000000002</v>
      </c>
    </row>
    <row r="141" spans="1:22" x14ac:dyDescent="0.2">
      <c r="A141" s="27" t="str">
        <f t="shared" si="6"/>
        <v>151807/628004KL</v>
      </c>
      <c r="B141" s="3" t="str">
        <f>VLOOKUP(VALUE($E141),A!$A:$T,19,0)</f>
        <v>Beerse</v>
      </c>
      <c r="C141" s="3" t="str">
        <f>VLOOKUP(VALUE($E141),A!$A:$T,20,0)</f>
        <v>HV</v>
      </c>
      <c r="D141" s="14" t="s">
        <v>697</v>
      </c>
      <c r="E141" s="5">
        <v>151807</v>
      </c>
      <c r="F141" s="2" t="s">
        <v>120</v>
      </c>
      <c r="G141" s="3" t="s">
        <v>395</v>
      </c>
      <c r="H141" s="4" t="s">
        <v>159</v>
      </c>
      <c r="I141" s="4">
        <v>3888</v>
      </c>
      <c r="J141" s="4">
        <v>0</v>
      </c>
      <c r="K141" s="48">
        <v>3888</v>
      </c>
      <c r="L141" s="49">
        <v>54</v>
      </c>
      <c r="M141" s="53">
        <v>278.93</v>
      </c>
      <c r="N141" s="7">
        <f>IFERROR(VLOOKUP(VALUE(E141),PR00!$A:$C,3,0),"geen PR00")</f>
        <v>205</v>
      </c>
      <c r="O141" s="7">
        <f>VLOOKUP($E141,A!$A:$T,13,0)</f>
        <v>648</v>
      </c>
      <c r="P141" s="7">
        <f>VLOOKUP($E141,A!$A:$T,18,0)*O141</f>
        <v>1214.3520000000001</v>
      </c>
      <c r="Q141" s="3">
        <f t="shared" si="7"/>
        <v>6</v>
      </c>
      <c r="R141" s="29" t="b">
        <f>ISERROR(VLOOKUP(A141,'2017 05 09'!A:A,1,0))</f>
        <v>0</v>
      </c>
      <c r="S141" s="36" t="str">
        <f t="shared" si="8"/>
        <v>Beerse HV</v>
      </c>
      <c r="T141" s="37">
        <f>VLOOKUP($E141,A!$A:$H,8,0)*I141</f>
        <v>3888</v>
      </c>
      <c r="U141" s="37">
        <f>VLOOKUP($E141,A!$A:$H,8,0)*J141</f>
        <v>0</v>
      </c>
      <c r="V141" s="37">
        <f>IF(U141&gt;T141,0,VLOOKUP($E141,A!$A:$H,8,0)*K141)</f>
        <v>3888</v>
      </c>
    </row>
    <row r="142" spans="1:22" x14ac:dyDescent="0.2">
      <c r="A142" s="27" t="str">
        <f t="shared" si="6"/>
        <v>151807/628027PRWS</v>
      </c>
      <c r="B142" s="3" t="str">
        <f>VLOOKUP(VALUE($E142),A!$A:$T,19,0)</f>
        <v>Beerse</v>
      </c>
      <c r="C142" s="3" t="str">
        <f>VLOOKUP(VALUE($E142),A!$A:$T,20,0)</f>
        <v>HV</v>
      </c>
      <c r="D142" s="14" t="s">
        <v>1145</v>
      </c>
      <c r="E142" s="5">
        <v>151807</v>
      </c>
      <c r="F142" s="2" t="s">
        <v>120</v>
      </c>
      <c r="G142" s="3" t="s">
        <v>395</v>
      </c>
      <c r="H142" s="4" t="s">
        <v>159</v>
      </c>
      <c r="I142" s="4">
        <v>20412</v>
      </c>
      <c r="J142" s="4">
        <v>10368</v>
      </c>
      <c r="K142" s="48">
        <v>10044</v>
      </c>
      <c r="L142" s="49">
        <v>141</v>
      </c>
      <c r="M142" s="53">
        <v>278.93</v>
      </c>
      <c r="N142" s="7">
        <f>IFERROR(VLOOKUP(VALUE(E142),PR00!$A:$C,3,0),"geen PR00")</f>
        <v>205</v>
      </c>
      <c r="O142" s="7">
        <f>VLOOKUP($E142,A!$A:$T,13,0)</f>
        <v>648</v>
      </c>
      <c r="P142" s="7">
        <f>VLOOKUP($E142,A!$A:$T,18,0)*O142</f>
        <v>1214.3520000000001</v>
      </c>
      <c r="Q142" s="3">
        <f t="shared" si="7"/>
        <v>31.5</v>
      </c>
      <c r="R142" s="29" t="b">
        <f>ISERROR(VLOOKUP(A142,'2017 05 09'!A:A,1,0))</f>
        <v>0</v>
      </c>
      <c r="S142" s="36" t="str">
        <f t="shared" si="8"/>
        <v>Beerse HV</v>
      </c>
      <c r="T142" s="37">
        <f>VLOOKUP($E142,A!$A:$H,8,0)*I142</f>
        <v>20412</v>
      </c>
      <c r="U142" s="37">
        <f>VLOOKUP($E142,A!$A:$H,8,0)*J142</f>
        <v>10368</v>
      </c>
      <c r="V142" s="37">
        <f>IF(U142&gt;T142,0,VLOOKUP($E142,A!$A:$H,8,0)*K142)</f>
        <v>10044</v>
      </c>
    </row>
    <row r="143" spans="1:22" x14ac:dyDescent="0.2">
      <c r="A143" s="27" t="str">
        <f t="shared" si="6"/>
        <v>151808/628111PIT</v>
      </c>
      <c r="B143" s="3" t="str">
        <f>VLOOKUP(VALUE($E143),A!$A:$T,19,0)</f>
        <v>Beerse</v>
      </c>
      <c r="C143" s="3" t="str">
        <f>VLOOKUP(VALUE($E143),A!$A:$T,20,0)</f>
        <v>HV</v>
      </c>
      <c r="D143" s="14" t="s">
        <v>1644</v>
      </c>
      <c r="E143" s="5">
        <v>151808</v>
      </c>
      <c r="F143" s="2" t="s">
        <v>120</v>
      </c>
      <c r="G143" s="3" t="s">
        <v>396</v>
      </c>
      <c r="H143" s="4" t="s">
        <v>159</v>
      </c>
      <c r="I143" s="4">
        <v>12312</v>
      </c>
      <c r="J143" s="4">
        <v>12312</v>
      </c>
      <c r="K143" s="48">
        <v>0</v>
      </c>
      <c r="L143" s="49">
        <v>0</v>
      </c>
      <c r="M143" s="53">
        <v>208.32</v>
      </c>
      <c r="N143" s="7">
        <f>IFERROR(VLOOKUP(VALUE(E143),PR00!$A:$C,3,0),"geen PR00")</f>
        <v>205</v>
      </c>
      <c r="O143" s="7">
        <f>VLOOKUP($E143,A!$A:$T,13,0)</f>
        <v>648</v>
      </c>
      <c r="P143" s="7">
        <f>VLOOKUP($E143,A!$A:$T,18,0)*O143</f>
        <v>1248.6960000000001</v>
      </c>
      <c r="Q143" s="3">
        <f t="shared" si="7"/>
        <v>19</v>
      </c>
      <c r="R143" s="29" t="b">
        <f>ISERROR(VLOOKUP(A143,'2017 05 09'!A:A,1,0))</f>
        <v>1</v>
      </c>
      <c r="S143" s="36" t="str">
        <f t="shared" si="8"/>
        <v>Beerse HV</v>
      </c>
      <c r="T143" s="37">
        <f>VLOOKUP($E143,A!$A:$H,8,0)*I143</f>
        <v>12312</v>
      </c>
      <c r="U143" s="37">
        <f>VLOOKUP($E143,A!$A:$H,8,0)*J143</f>
        <v>12312</v>
      </c>
      <c r="V143" s="37">
        <f>IF(U143&gt;T143,0,VLOOKUP($E143,A!$A:$H,8,0)*K143)</f>
        <v>0</v>
      </c>
    </row>
    <row r="144" spans="1:22" x14ac:dyDescent="0.2">
      <c r="A144" s="27" t="str">
        <f t="shared" si="6"/>
        <v>167700/529062</v>
      </c>
      <c r="B144" s="3" t="str">
        <f>VLOOKUP(VALUE($E144),A!$A:$T,19,0)</f>
        <v>Beerse</v>
      </c>
      <c r="C144" s="3" t="str">
        <f>VLOOKUP(VALUE($E144),A!$A:$T,20,0)</f>
        <v>HV</v>
      </c>
      <c r="D144" s="14" t="s">
        <v>1300</v>
      </c>
      <c r="E144" s="5">
        <v>167700</v>
      </c>
      <c r="F144" s="2" t="s">
        <v>120</v>
      </c>
      <c r="G144" s="3" t="s">
        <v>1214</v>
      </c>
      <c r="H144" s="4" t="s">
        <v>187</v>
      </c>
      <c r="I144" s="4">
        <v>648</v>
      </c>
      <c r="J144" s="4">
        <v>0</v>
      </c>
      <c r="K144" s="48">
        <v>648</v>
      </c>
      <c r="L144" s="49">
        <v>9</v>
      </c>
      <c r="M144" s="53">
        <v>182.66</v>
      </c>
      <c r="N144" s="7">
        <f>IFERROR(VLOOKUP(VALUE(E144),PR00!$A:$C,3,0),"geen PR00")</f>
        <v>185</v>
      </c>
      <c r="O144" s="7">
        <f>VLOOKUP($E144,A!$A:$T,13,0)</f>
        <v>648</v>
      </c>
      <c r="P144" s="7">
        <f>VLOOKUP($E144,A!$A:$T,18,0)*O144</f>
        <v>1273.9680000000001</v>
      </c>
      <c r="Q144" s="3">
        <f t="shared" si="7"/>
        <v>1</v>
      </c>
      <c r="R144" s="29" t="b">
        <f>ISERROR(VLOOKUP(A144,'2017 05 09'!A:A,1,0))</f>
        <v>0</v>
      </c>
      <c r="S144" s="36" t="str">
        <f t="shared" si="8"/>
        <v>Beerse HV</v>
      </c>
      <c r="T144" s="37">
        <f>VLOOKUP($E144,A!$A:$H,8,0)*I144</f>
        <v>676.51200000000006</v>
      </c>
      <c r="U144" s="37">
        <f>VLOOKUP($E144,A!$A:$H,8,0)*J144</f>
        <v>0</v>
      </c>
      <c r="V144" s="37">
        <f>IF(U144&gt;T144,0,VLOOKUP($E144,A!$A:$H,8,0)*K144)</f>
        <v>676.51200000000006</v>
      </c>
    </row>
    <row r="145" spans="1:22" x14ac:dyDescent="0.2">
      <c r="A145" s="27" t="str">
        <f t="shared" si="6"/>
        <v>166900/2/30/006</v>
      </c>
      <c r="B145" s="3" t="str">
        <f>VLOOKUP(VALUE($E145),A!$A:$T,19,0)</f>
        <v>Beerse</v>
      </c>
      <c r="C145" s="3" t="str">
        <f>VLOOKUP(VALUE($E145),A!$A:$T,20,0)</f>
        <v>HV</v>
      </c>
      <c r="D145" s="14" t="s">
        <v>1296</v>
      </c>
      <c r="E145" s="5">
        <v>166900</v>
      </c>
      <c r="F145" s="2" t="s">
        <v>120</v>
      </c>
      <c r="G145" s="3" t="s">
        <v>1211</v>
      </c>
      <c r="H145" s="4" t="s">
        <v>187</v>
      </c>
      <c r="I145" s="4">
        <v>1944</v>
      </c>
      <c r="J145" s="4">
        <v>0</v>
      </c>
      <c r="K145" s="48">
        <v>1944</v>
      </c>
      <c r="L145" s="49">
        <v>27</v>
      </c>
      <c r="M145" s="53">
        <v>177.7</v>
      </c>
      <c r="N145" s="7">
        <f>IFERROR(VLOOKUP(VALUE(E145),PR00!$A:$C,3,0),"geen PR00")</f>
        <v>185</v>
      </c>
      <c r="O145" s="7">
        <f>VLOOKUP($E145,A!$A:$T,13,0)</f>
        <v>648</v>
      </c>
      <c r="P145" s="7">
        <f>VLOOKUP($E145,A!$A:$T,18,0)*O145</f>
        <v>1216.944</v>
      </c>
      <c r="Q145" s="3">
        <f t="shared" si="7"/>
        <v>3</v>
      </c>
      <c r="R145" s="29" t="b">
        <f>ISERROR(VLOOKUP(A145,'2017 05 09'!A:A,1,0))</f>
        <v>0</v>
      </c>
      <c r="S145" s="36" t="str">
        <f t="shared" si="8"/>
        <v>Beerse HV</v>
      </c>
      <c r="T145" s="37">
        <f>VLOOKUP($E145,A!$A:$H,8,0)*I145</f>
        <v>2029.5360000000001</v>
      </c>
      <c r="U145" s="37">
        <f>VLOOKUP($E145,A!$A:$H,8,0)*J145</f>
        <v>0</v>
      </c>
      <c r="V145" s="37">
        <f>IF(U145&gt;T145,0,VLOOKUP($E145,A!$A:$H,8,0)*K145)</f>
        <v>2029.5360000000001</v>
      </c>
    </row>
    <row r="146" spans="1:22" x14ac:dyDescent="0.2">
      <c r="A146" s="27" t="str">
        <f t="shared" si="6"/>
        <v>166900/529091</v>
      </c>
      <c r="B146" s="3" t="str">
        <f>VLOOKUP(VALUE($E146),A!$A:$T,19,0)</f>
        <v>Beerse</v>
      </c>
      <c r="C146" s="3" t="str">
        <f>VLOOKUP(VALUE($E146),A!$A:$T,20,0)</f>
        <v>HV</v>
      </c>
      <c r="D146" s="14" t="s">
        <v>1297</v>
      </c>
      <c r="E146" s="5">
        <v>166900</v>
      </c>
      <c r="F146" s="2" t="s">
        <v>120</v>
      </c>
      <c r="G146" s="3" t="s">
        <v>1211</v>
      </c>
      <c r="H146" s="4" t="s">
        <v>187</v>
      </c>
      <c r="I146" s="4">
        <v>1352</v>
      </c>
      <c r="J146" s="4">
        <v>0</v>
      </c>
      <c r="K146" s="48">
        <v>1352</v>
      </c>
      <c r="L146" s="49">
        <v>19</v>
      </c>
      <c r="M146" s="53">
        <v>177.7</v>
      </c>
      <c r="N146" s="7">
        <f>IFERROR(VLOOKUP(VALUE(E146),PR00!$A:$C,3,0),"geen PR00")</f>
        <v>185</v>
      </c>
      <c r="O146" s="7">
        <f>VLOOKUP($E146,A!$A:$T,13,0)</f>
        <v>648</v>
      </c>
      <c r="P146" s="7">
        <f>VLOOKUP($E146,A!$A:$T,18,0)*O146</f>
        <v>1216.944</v>
      </c>
      <c r="Q146" s="3">
        <f t="shared" si="7"/>
        <v>2.0864197530864197</v>
      </c>
      <c r="R146" s="29" t="b">
        <f>ISERROR(VLOOKUP(A146,'2017 05 09'!A:A,1,0))</f>
        <v>0</v>
      </c>
      <c r="S146" s="36" t="str">
        <f t="shared" si="8"/>
        <v>Beerse HV</v>
      </c>
      <c r="T146" s="37">
        <f>VLOOKUP($E146,A!$A:$H,8,0)*I146</f>
        <v>1411.4880000000001</v>
      </c>
      <c r="U146" s="37">
        <f>VLOOKUP($E146,A!$A:$H,8,0)*J146</f>
        <v>0</v>
      </c>
      <c r="V146" s="37">
        <f>IF(U146&gt;T146,0,VLOOKUP($E146,A!$A:$H,8,0)*K146)</f>
        <v>1411.4880000000001</v>
      </c>
    </row>
    <row r="147" spans="1:22" x14ac:dyDescent="0.2">
      <c r="A147" s="27" t="str">
        <f t="shared" si="6"/>
        <v>166900/629044</v>
      </c>
      <c r="B147" s="3" t="str">
        <f>VLOOKUP(VALUE($E147),A!$A:$T,19,0)</f>
        <v>Beerse</v>
      </c>
      <c r="C147" s="3" t="str">
        <f>VLOOKUP(VALUE($E147),A!$A:$T,20,0)</f>
        <v>HV</v>
      </c>
      <c r="D147" s="14" t="s">
        <v>1298</v>
      </c>
      <c r="E147" s="5">
        <v>166900</v>
      </c>
      <c r="F147" s="2" t="s">
        <v>120</v>
      </c>
      <c r="G147" s="3" t="s">
        <v>1211</v>
      </c>
      <c r="H147" s="4" t="s">
        <v>187</v>
      </c>
      <c r="I147" s="4">
        <v>39033</v>
      </c>
      <c r="J147" s="4">
        <v>37584</v>
      </c>
      <c r="K147" s="48">
        <v>1449</v>
      </c>
      <c r="L147" s="49">
        <v>20</v>
      </c>
      <c r="M147" s="53">
        <v>177.7</v>
      </c>
      <c r="N147" s="7">
        <f>IFERROR(VLOOKUP(VALUE(E147),PR00!$A:$C,3,0),"geen PR00")</f>
        <v>185</v>
      </c>
      <c r="O147" s="7">
        <f>VLOOKUP($E147,A!$A:$T,13,0)</f>
        <v>648</v>
      </c>
      <c r="P147" s="7">
        <f>VLOOKUP($E147,A!$A:$T,18,0)*O147</f>
        <v>1216.944</v>
      </c>
      <c r="Q147" s="3">
        <f t="shared" si="7"/>
        <v>60.236111111111114</v>
      </c>
      <c r="R147" s="29" t="b">
        <f>ISERROR(VLOOKUP(A147,'2017 05 09'!A:A,1,0))</f>
        <v>0</v>
      </c>
      <c r="S147" s="36" t="str">
        <f t="shared" si="8"/>
        <v>Beerse HV</v>
      </c>
      <c r="T147" s="37">
        <f>VLOOKUP($E147,A!$A:$H,8,0)*I147</f>
        <v>40750.452000000005</v>
      </c>
      <c r="U147" s="37">
        <f>VLOOKUP($E147,A!$A:$H,8,0)*J147</f>
        <v>39237.696000000004</v>
      </c>
      <c r="V147" s="37">
        <f>IF(U147&gt;T147,0,VLOOKUP($E147,A!$A:$H,8,0)*K147)</f>
        <v>1512.7560000000001</v>
      </c>
    </row>
    <row r="148" spans="1:22" x14ac:dyDescent="0.2">
      <c r="A148" s="27" t="str">
        <f t="shared" si="6"/>
        <v>12104108/729014RED</v>
      </c>
      <c r="B148" s="3" t="str">
        <f>VLOOKUP(VALUE($E148),A!$A:$T,19,0)</f>
        <v>Beerse</v>
      </c>
      <c r="C148" s="3" t="str">
        <f>VLOOKUP(VALUE($E148),A!$A:$T,20,0)</f>
        <v>HV</v>
      </c>
      <c r="D148" s="14" t="s">
        <v>1463</v>
      </c>
      <c r="E148" s="5">
        <v>12104108</v>
      </c>
      <c r="F148" s="2" t="s">
        <v>120</v>
      </c>
      <c r="G148" s="3" t="s">
        <v>1215</v>
      </c>
      <c r="H148" s="4" t="s">
        <v>159</v>
      </c>
      <c r="I148" s="4">
        <v>12960</v>
      </c>
      <c r="J148" s="4">
        <v>4536</v>
      </c>
      <c r="K148" s="48">
        <v>8424</v>
      </c>
      <c r="L148" s="49">
        <v>118</v>
      </c>
      <c r="M148" s="53">
        <v>171.74</v>
      </c>
      <c r="N148" s="7">
        <f>IFERROR(VLOOKUP(VALUE(E148),PR00!$A:$C,3,0),"geen PR00")</f>
        <v>185</v>
      </c>
      <c r="O148" s="7">
        <f>VLOOKUP($E148,A!$A:$T,13,0)</f>
        <v>648</v>
      </c>
      <c r="P148" s="7">
        <f>VLOOKUP($E148,A!$A:$T,18,0)*O148</f>
        <v>1216.944</v>
      </c>
      <c r="Q148" s="3">
        <f t="shared" si="7"/>
        <v>20</v>
      </c>
      <c r="R148" s="29" t="b">
        <f>ISERROR(VLOOKUP(A148,'2017 05 09'!A:A,1,0))</f>
        <v>0</v>
      </c>
      <c r="S148" s="36" t="str">
        <f t="shared" si="8"/>
        <v>Beerse HV</v>
      </c>
      <c r="T148" s="37">
        <f>VLOOKUP($E148,A!$A:$H,8,0)*I148</f>
        <v>13530.24</v>
      </c>
      <c r="U148" s="37">
        <f>VLOOKUP($E148,A!$A:$H,8,0)*J148</f>
        <v>4735.5839999999998</v>
      </c>
      <c r="V148" s="37">
        <f>IF(U148&gt;T148,0,VLOOKUP($E148,A!$A:$H,8,0)*K148)</f>
        <v>8794.6560000000009</v>
      </c>
    </row>
    <row r="149" spans="1:22" x14ac:dyDescent="0.2">
      <c r="A149" s="27" t="str">
        <f t="shared" si="6"/>
        <v>12454108/537005KL</v>
      </c>
      <c r="B149" s="3" t="str">
        <f>VLOOKUP(VALUE($E149),A!$A:$T,19,0)</f>
        <v>Lanaken</v>
      </c>
      <c r="C149" s="3" t="str">
        <f>VLOOKUP(VALUE($E149),A!$A:$T,20,0)</f>
        <v>HV</v>
      </c>
      <c r="D149" s="14" t="s">
        <v>907</v>
      </c>
      <c r="E149" s="5">
        <v>12454108</v>
      </c>
      <c r="F149" s="2" t="s">
        <v>75</v>
      </c>
      <c r="G149" s="3" t="s">
        <v>1215</v>
      </c>
      <c r="H149" s="4" t="s">
        <v>159</v>
      </c>
      <c r="I149" s="4">
        <v>7344</v>
      </c>
      <c r="J149" s="4">
        <v>0</v>
      </c>
      <c r="K149" s="48">
        <v>7344</v>
      </c>
      <c r="L149" s="49">
        <v>103</v>
      </c>
      <c r="M149" s="53">
        <v>181.73</v>
      </c>
      <c r="N149" s="7">
        <f>IFERROR(VLOOKUP(VALUE(E149),PR00!$A:$C,3,0),"geen PR00")</f>
        <v>185</v>
      </c>
      <c r="O149" s="7">
        <f>VLOOKUP($E149,A!$A:$T,13,0)</f>
        <v>816</v>
      </c>
      <c r="P149" s="7">
        <f>VLOOKUP($E149,A!$A:$T,18,0)*O149</f>
        <v>1532.4479999999999</v>
      </c>
      <c r="Q149" s="3">
        <f t="shared" si="7"/>
        <v>9</v>
      </c>
      <c r="R149" s="29" t="b">
        <f>ISERROR(VLOOKUP(A149,'2017 05 09'!A:A,1,0))</f>
        <v>0</v>
      </c>
      <c r="S149" s="36" t="str">
        <f t="shared" si="8"/>
        <v>Lanaken HV</v>
      </c>
      <c r="T149" s="37">
        <f>VLOOKUP($E149,A!$A:$H,8,0)*I149</f>
        <v>7344</v>
      </c>
      <c r="U149" s="37">
        <f>VLOOKUP($E149,A!$A:$H,8,0)*J149</f>
        <v>0</v>
      </c>
      <c r="V149" s="37">
        <f>IF(U149&gt;T149,0,VLOOKUP($E149,A!$A:$H,8,0)*K149)</f>
        <v>7344</v>
      </c>
    </row>
    <row r="150" spans="1:22" x14ac:dyDescent="0.2">
      <c r="A150" s="27" t="str">
        <f t="shared" si="6"/>
        <v>12454100/537005</v>
      </c>
      <c r="B150" s="3" t="str">
        <f>VLOOKUP(VALUE($E150),A!$A:$T,19,0)</f>
        <v>Lanaken</v>
      </c>
      <c r="C150" s="3" t="str">
        <f>VLOOKUP(VALUE($E150),A!$A:$T,20,0)</f>
        <v>HV</v>
      </c>
      <c r="D150" s="14" t="s">
        <v>905</v>
      </c>
      <c r="E150" s="5">
        <v>12454100</v>
      </c>
      <c r="F150" s="2" t="s">
        <v>75</v>
      </c>
      <c r="G150" s="3" t="s">
        <v>1264</v>
      </c>
      <c r="H150" s="4" t="s">
        <v>187</v>
      </c>
      <c r="I150" s="4">
        <v>8976</v>
      </c>
      <c r="J150" s="4">
        <v>0</v>
      </c>
      <c r="K150" s="48">
        <v>8976</v>
      </c>
      <c r="L150" s="49">
        <v>126</v>
      </c>
      <c r="M150" s="53">
        <v>181.73</v>
      </c>
      <c r="N150" s="7">
        <f>IFERROR(VLOOKUP(VALUE(E150),PR00!$A:$C,3,0),"geen PR00")</f>
        <v>185</v>
      </c>
      <c r="O150" s="7">
        <f>VLOOKUP($E150,A!$A:$T,13,0)</f>
        <v>816</v>
      </c>
      <c r="P150" s="7">
        <f>VLOOKUP($E150,A!$A:$T,18,0)*O150</f>
        <v>1532.4479999999999</v>
      </c>
      <c r="Q150" s="3">
        <f t="shared" si="7"/>
        <v>11</v>
      </c>
      <c r="R150" s="29" t="b">
        <f>ISERROR(VLOOKUP(A150,'2017 05 09'!A:A,1,0))</f>
        <v>0</v>
      </c>
      <c r="S150" s="36" t="str">
        <f t="shared" si="8"/>
        <v>Lanaken HV</v>
      </c>
      <c r="T150" s="37">
        <f>VLOOKUP($E150,A!$A:$H,8,0)*I150</f>
        <v>8976</v>
      </c>
      <c r="U150" s="37">
        <f>VLOOKUP($E150,A!$A:$H,8,0)*J150</f>
        <v>0</v>
      </c>
      <c r="V150" s="37">
        <f>IF(U150&gt;T150,0,VLOOKUP($E150,A!$A:$H,8,0)*K150)</f>
        <v>8976</v>
      </c>
    </row>
    <row r="151" spans="1:22" x14ac:dyDescent="0.2">
      <c r="A151" s="27" t="str">
        <f t="shared" si="6"/>
        <v>12454100/537045</v>
      </c>
      <c r="B151" s="3" t="str">
        <f>VLOOKUP(VALUE($E151),A!$A:$T,19,0)</f>
        <v>Lanaken</v>
      </c>
      <c r="C151" s="3" t="str">
        <f>VLOOKUP(VALUE($E151),A!$A:$T,20,0)</f>
        <v>HV</v>
      </c>
      <c r="D151" s="14" t="s">
        <v>906</v>
      </c>
      <c r="E151" s="5">
        <v>12454100</v>
      </c>
      <c r="F151" s="2" t="s">
        <v>75</v>
      </c>
      <c r="G151" s="3" t="s">
        <v>1264</v>
      </c>
      <c r="H151" s="4" t="s">
        <v>187</v>
      </c>
      <c r="I151" s="4">
        <v>13872</v>
      </c>
      <c r="J151" s="4">
        <v>8976</v>
      </c>
      <c r="K151" s="48">
        <v>4896</v>
      </c>
      <c r="L151" s="49">
        <v>68</v>
      </c>
      <c r="M151" s="53">
        <v>181.73</v>
      </c>
      <c r="N151" s="7">
        <f>IFERROR(VLOOKUP(VALUE(E151),PR00!$A:$C,3,0),"geen PR00")</f>
        <v>185</v>
      </c>
      <c r="O151" s="7">
        <f>VLOOKUP($E151,A!$A:$T,13,0)</f>
        <v>816</v>
      </c>
      <c r="P151" s="7">
        <f>VLOOKUP($E151,A!$A:$T,18,0)*O151</f>
        <v>1532.4479999999999</v>
      </c>
      <c r="Q151" s="3">
        <f t="shared" si="7"/>
        <v>17</v>
      </c>
      <c r="R151" s="29" t="b">
        <f>ISERROR(VLOOKUP(A151,'2017 05 09'!A:A,1,0))</f>
        <v>0</v>
      </c>
      <c r="S151" s="36" t="str">
        <f t="shared" si="8"/>
        <v>Lanaken HV</v>
      </c>
      <c r="T151" s="37">
        <f>VLOOKUP($E151,A!$A:$H,8,0)*I151</f>
        <v>13872</v>
      </c>
      <c r="U151" s="37">
        <f>VLOOKUP($E151,A!$A:$H,8,0)*J151</f>
        <v>8976</v>
      </c>
      <c r="V151" s="37">
        <f>IF(U151&gt;T151,0,VLOOKUP($E151,A!$A:$H,8,0)*K151)</f>
        <v>4896</v>
      </c>
    </row>
    <row r="152" spans="1:22" x14ac:dyDescent="0.2">
      <c r="A152" s="27" t="str">
        <f t="shared" si="6"/>
        <v>12453700/K36</v>
      </c>
      <c r="B152" s="3" t="str">
        <f>VLOOKUP(VALUE($E152),A!$A:$T,19,0)</f>
        <v>Lanaken</v>
      </c>
      <c r="C152" s="3" t="str">
        <f>VLOOKUP(VALUE($E152),A!$A:$T,20,0)</f>
        <v>HV</v>
      </c>
      <c r="D152" s="14" t="s">
        <v>496</v>
      </c>
      <c r="E152" s="5">
        <v>12453700</v>
      </c>
      <c r="F152" s="2" t="s">
        <v>75</v>
      </c>
      <c r="G152" s="3" t="s">
        <v>457</v>
      </c>
      <c r="H152" s="4" t="s">
        <v>187</v>
      </c>
      <c r="I152" s="4">
        <v>8976</v>
      </c>
      <c r="J152" s="4">
        <v>0</v>
      </c>
      <c r="K152" s="48">
        <v>8976</v>
      </c>
      <c r="L152" s="49">
        <v>126</v>
      </c>
      <c r="M152" s="53">
        <v>149.41</v>
      </c>
      <c r="N152" s="7">
        <f>IFERROR(VLOOKUP(VALUE(E152),PR00!$A:$C,3,0),"geen PR00")</f>
        <v>185</v>
      </c>
      <c r="O152" s="7">
        <f>VLOOKUP($E152,A!$A:$T,13,0)</f>
        <v>816</v>
      </c>
      <c r="P152" s="7">
        <f>VLOOKUP($E152,A!$A:$T,18,0)*O152</f>
        <v>1532.4479999999999</v>
      </c>
      <c r="Q152" s="3">
        <f t="shared" si="7"/>
        <v>11</v>
      </c>
      <c r="R152" s="29" t="b">
        <f>ISERROR(VLOOKUP(A152,'2017 05 09'!A:A,1,0))</f>
        <v>0</v>
      </c>
      <c r="S152" s="36" t="str">
        <f t="shared" si="8"/>
        <v>Lanaken HV</v>
      </c>
      <c r="T152" s="37">
        <f>VLOOKUP($E152,A!$A:$H,8,0)*I152</f>
        <v>8976</v>
      </c>
      <c r="U152" s="37">
        <f>VLOOKUP($E152,A!$A:$H,8,0)*J152</f>
        <v>0</v>
      </c>
      <c r="V152" s="37">
        <f>IF(U152&gt;T152,0,VLOOKUP($E152,A!$A:$H,8,0)*K152)</f>
        <v>8976</v>
      </c>
    </row>
    <row r="153" spans="1:22" x14ac:dyDescent="0.2">
      <c r="A153" s="27" t="str">
        <f t="shared" si="6"/>
        <v>12453700/K44</v>
      </c>
      <c r="B153" s="3" t="str">
        <f>VLOOKUP(VALUE($E153),A!$A:$T,19,0)</f>
        <v>Lanaken</v>
      </c>
      <c r="C153" s="3" t="str">
        <f>VLOOKUP(VALUE($E153),A!$A:$T,20,0)</f>
        <v>HV</v>
      </c>
      <c r="D153" s="14" t="s">
        <v>498</v>
      </c>
      <c r="E153" s="5">
        <v>12453700</v>
      </c>
      <c r="F153" s="2" t="s">
        <v>75</v>
      </c>
      <c r="G153" s="3" t="s">
        <v>457</v>
      </c>
      <c r="H153" s="4" t="s">
        <v>187</v>
      </c>
      <c r="I153" s="4">
        <v>4080</v>
      </c>
      <c r="J153" s="4">
        <v>0</v>
      </c>
      <c r="K153" s="48">
        <v>4080</v>
      </c>
      <c r="L153" s="49">
        <v>57</v>
      </c>
      <c r="M153" s="53">
        <v>149.41</v>
      </c>
      <c r="N153" s="7">
        <f>IFERROR(VLOOKUP(VALUE(E153),PR00!$A:$C,3,0),"geen PR00")</f>
        <v>185</v>
      </c>
      <c r="O153" s="7">
        <f>VLOOKUP($E153,A!$A:$T,13,0)</f>
        <v>816</v>
      </c>
      <c r="P153" s="7">
        <f>VLOOKUP($E153,A!$A:$T,18,0)*O153</f>
        <v>1532.4479999999999</v>
      </c>
      <c r="Q153" s="3">
        <f t="shared" si="7"/>
        <v>5</v>
      </c>
      <c r="R153" s="29" t="b">
        <f>ISERROR(VLOOKUP(A153,'2017 05 09'!A:A,1,0))</f>
        <v>0</v>
      </c>
      <c r="S153" s="36" t="str">
        <f t="shared" si="8"/>
        <v>Lanaken HV</v>
      </c>
      <c r="T153" s="37">
        <f>VLOOKUP($E153,A!$A:$H,8,0)*I153</f>
        <v>4080</v>
      </c>
      <c r="U153" s="37">
        <f>VLOOKUP($E153,A!$A:$H,8,0)*J153</f>
        <v>0</v>
      </c>
      <c r="V153" s="37">
        <f>IF(U153&gt;T153,0,VLOOKUP($E153,A!$A:$H,8,0)*K153)</f>
        <v>4080</v>
      </c>
    </row>
    <row r="154" spans="1:22" x14ac:dyDescent="0.2">
      <c r="A154" s="27" t="str">
        <f t="shared" si="6"/>
        <v>12100608/528037KL</v>
      </c>
      <c r="B154" s="3" t="str">
        <f>VLOOKUP(VALUE($E154),A!$A:$T,19,0)</f>
        <v>Beerse</v>
      </c>
      <c r="C154" s="3" t="str">
        <f>VLOOKUP(VALUE($E154),A!$A:$T,20,0)</f>
        <v>HV</v>
      </c>
      <c r="D154" s="14" t="s">
        <v>537</v>
      </c>
      <c r="E154" s="5">
        <v>12100608</v>
      </c>
      <c r="F154" s="2" t="s">
        <v>120</v>
      </c>
      <c r="G154" s="3" t="s">
        <v>429</v>
      </c>
      <c r="H154" s="4" t="s">
        <v>159</v>
      </c>
      <c r="I154" s="4">
        <v>14256</v>
      </c>
      <c r="J154" s="4">
        <v>0</v>
      </c>
      <c r="K154" s="48">
        <v>14256</v>
      </c>
      <c r="L154" s="49">
        <v>200</v>
      </c>
      <c r="M154" s="53">
        <v>191.74</v>
      </c>
      <c r="N154" s="7">
        <f>IFERROR(VLOOKUP(VALUE(E154),PR00!$A:$C,3,0),"geen PR00")</f>
        <v>185</v>
      </c>
      <c r="O154" s="7">
        <f>VLOOKUP($E154,A!$A:$T,13,0)</f>
        <v>648</v>
      </c>
      <c r="P154" s="7">
        <f>VLOOKUP($E154,A!$A:$T,18,0)*O154</f>
        <v>1185.8400000000001</v>
      </c>
      <c r="Q154" s="3">
        <f t="shared" si="7"/>
        <v>22</v>
      </c>
      <c r="R154" s="29" t="b">
        <f>ISERROR(VLOOKUP(A154,'2017 05 09'!A:A,1,0))</f>
        <v>0</v>
      </c>
      <c r="S154" s="36" t="str">
        <f t="shared" si="8"/>
        <v>Beerse HV</v>
      </c>
      <c r="T154" s="37">
        <f>VLOOKUP($E154,A!$A:$H,8,0)*I154</f>
        <v>14883.264000000001</v>
      </c>
      <c r="U154" s="37">
        <f>VLOOKUP($E154,A!$A:$H,8,0)*J154</f>
        <v>0</v>
      </c>
      <c r="V154" s="37">
        <f>IF(U154&gt;T154,0,VLOOKUP($E154,A!$A:$H,8,0)*K154)</f>
        <v>14883.264000000001</v>
      </c>
    </row>
    <row r="155" spans="1:22" x14ac:dyDescent="0.2">
      <c r="A155" s="27" t="str">
        <f t="shared" si="6"/>
        <v>1700001/000</v>
      </c>
      <c r="B155" s="3" t="str">
        <f>VLOOKUP(VALUE($E155),A!$A:$T,19,0)</f>
        <v>Maaseik</v>
      </c>
      <c r="C155" s="3" t="str">
        <f>VLOOKUP(VALUE($E155),A!$A:$T,20,0)</f>
        <v>RO</v>
      </c>
      <c r="D155" s="14" t="s">
        <v>454</v>
      </c>
      <c r="E155" s="5">
        <v>1700001</v>
      </c>
      <c r="F155" s="2" t="s">
        <v>74</v>
      </c>
      <c r="G155" s="3" t="s">
        <v>1008</v>
      </c>
      <c r="H155" s="4" t="s">
        <v>187</v>
      </c>
      <c r="I155" s="4">
        <v>11980</v>
      </c>
      <c r="J155" s="4">
        <v>12480</v>
      </c>
      <c r="K155" s="48">
        <v>-500</v>
      </c>
      <c r="L155" s="49">
        <v>-7</v>
      </c>
      <c r="M155" s="53">
        <v>134.55000000000001</v>
      </c>
      <c r="N155" s="7">
        <f>IFERROR(VLOOKUP(VALUE(E155),PR00!$A:$C,3,0),"geen PR00")</f>
        <v>185</v>
      </c>
      <c r="O155" s="7">
        <f>VLOOKUP($E155,A!$A:$T,13,0)</f>
        <v>480</v>
      </c>
      <c r="P155" s="7">
        <f>VLOOKUP($E155,A!$A:$T,18,0)*O155</f>
        <v>934.56000000000006</v>
      </c>
      <c r="Q155" s="3">
        <f t="shared" si="7"/>
        <v>24.958333333333332</v>
      </c>
      <c r="R155" s="29" t="b">
        <f>ISERROR(VLOOKUP(A155,'2017 05 09'!A:A,1,0))</f>
        <v>0</v>
      </c>
      <c r="S155" s="36" t="str">
        <f t="shared" si="8"/>
        <v>Maaseik RO</v>
      </c>
      <c r="T155" s="37">
        <f>VLOOKUP($E155,A!$A:$H,8,0)*I155</f>
        <v>12231.579999999998</v>
      </c>
      <c r="U155" s="37">
        <f>VLOOKUP($E155,A!$A:$H,8,0)*J155</f>
        <v>12742.079999999998</v>
      </c>
      <c r="V155" s="37">
        <f>IF(U155&gt;T155,0,VLOOKUP($E155,A!$A:$H,8,0)*K155)</f>
        <v>0</v>
      </c>
    </row>
    <row r="156" spans="1:22" x14ac:dyDescent="0.2">
      <c r="A156" s="27" t="str">
        <f t="shared" si="6"/>
        <v>12102208/628021KL</v>
      </c>
      <c r="B156" s="3" t="str">
        <f>VLOOKUP(VALUE($E156),A!$A:$T,19,0)</f>
        <v>Beerse</v>
      </c>
      <c r="C156" s="3" t="str">
        <f>VLOOKUP(VALUE($E156),A!$A:$T,20,0)</f>
        <v>HV</v>
      </c>
      <c r="D156" s="14" t="s">
        <v>898</v>
      </c>
      <c r="E156" s="5">
        <v>12102208</v>
      </c>
      <c r="F156" s="2" t="s">
        <v>120</v>
      </c>
      <c r="G156" s="3" t="s">
        <v>627</v>
      </c>
      <c r="H156" s="4" t="s">
        <v>159</v>
      </c>
      <c r="I156" s="4">
        <v>9072</v>
      </c>
      <c r="J156" s="4">
        <v>0</v>
      </c>
      <c r="K156" s="48">
        <v>9072</v>
      </c>
      <c r="L156" s="49">
        <v>127</v>
      </c>
      <c r="M156" s="53">
        <v>176.42</v>
      </c>
      <c r="N156" s="7">
        <f>IFERROR(VLOOKUP(VALUE(E156),PR00!$A:$C,3,0),"geen PR00")</f>
        <v>185</v>
      </c>
      <c r="O156" s="7">
        <f>VLOOKUP($E156,A!$A:$T,13,0)</f>
        <v>648</v>
      </c>
      <c r="P156" s="7">
        <f>VLOOKUP($E156,A!$A:$T,18,0)*O156</f>
        <v>1308.96</v>
      </c>
      <c r="Q156" s="3">
        <f t="shared" si="7"/>
        <v>14</v>
      </c>
      <c r="R156" s="29" t="b">
        <f>ISERROR(VLOOKUP(A156,'2017 05 09'!A:A,1,0))</f>
        <v>0</v>
      </c>
      <c r="S156" s="36" t="str">
        <f t="shared" si="8"/>
        <v>Beerse HV</v>
      </c>
      <c r="T156" s="37">
        <f>VLOOKUP($E156,A!$A:$H,8,0)*I156</f>
        <v>9471.1679999999997</v>
      </c>
      <c r="U156" s="37">
        <f>VLOOKUP($E156,A!$A:$H,8,0)*J156</f>
        <v>0</v>
      </c>
      <c r="V156" s="37">
        <f>IF(U156&gt;T156,0,VLOOKUP($E156,A!$A:$H,8,0)*K156)</f>
        <v>9471.1679999999997</v>
      </c>
    </row>
    <row r="157" spans="1:22" x14ac:dyDescent="0.2">
      <c r="A157" s="27" t="str">
        <f t="shared" si="6"/>
        <v>12454000/K60</v>
      </c>
      <c r="B157" s="3" t="str">
        <f>VLOOKUP(VALUE($E157),A!$A:$T,19,0)</f>
        <v>Lanaken</v>
      </c>
      <c r="C157" s="3" t="str">
        <f>VLOOKUP(VALUE($E157),A!$A:$T,20,0)</f>
        <v>HV</v>
      </c>
      <c r="D157" s="14" t="s">
        <v>1037</v>
      </c>
      <c r="E157" s="5">
        <v>12454000</v>
      </c>
      <c r="F157" s="2" t="s">
        <v>75</v>
      </c>
      <c r="G157" s="3" t="s">
        <v>1016</v>
      </c>
      <c r="H157" s="4" t="s">
        <v>187</v>
      </c>
      <c r="I157" s="4">
        <v>6528</v>
      </c>
      <c r="J157" s="4">
        <v>3264</v>
      </c>
      <c r="K157" s="48">
        <v>3264</v>
      </c>
      <c r="L157" s="49">
        <v>45</v>
      </c>
      <c r="M157" s="53">
        <v>163.83000000000001</v>
      </c>
      <c r="N157" s="7">
        <f>IFERROR(VLOOKUP(VALUE(E157),PR00!$A:$C,3,0),"geen PR00")</f>
        <v>185</v>
      </c>
      <c r="O157" s="7">
        <f>VLOOKUP($E157,A!$A:$T,13,0)</f>
        <v>816</v>
      </c>
      <c r="P157" s="7">
        <f>VLOOKUP($E157,A!$A:$T,18,0)*O157</f>
        <v>1532.4479999999999</v>
      </c>
      <c r="Q157" s="3">
        <f t="shared" si="7"/>
        <v>8</v>
      </c>
      <c r="R157" s="29" t="b">
        <f>ISERROR(VLOOKUP(A157,'2017 05 09'!A:A,1,0))</f>
        <v>0</v>
      </c>
      <c r="S157" s="36" t="str">
        <f t="shared" si="8"/>
        <v>Lanaken HV</v>
      </c>
      <c r="T157" s="37">
        <f>VLOOKUP($E157,A!$A:$H,8,0)*I157</f>
        <v>6528</v>
      </c>
      <c r="U157" s="37">
        <f>VLOOKUP($E157,A!$A:$H,8,0)*J157</f>
        <v>3264</v>
      </c>
      <c r="V157" s="37">
        <f>IF(U157&gt;T157,0,VLOOKUP($E157,A!$A:$H,8,0)*K157)</f>
        <v>3264</v>
      </c>
    </row>
    <row r="158" spans="1:22" x14ac:dyDescent="0.2">
      <c r="A158" s="27" t="str">
        <f t="shared" si="6"/>
        <v>12151008/330047KL</v>
      </c>
      <c r="B158" s="3" t="str">
        <f>VLOOKUP(VALUE($E158),A!$A:$T,19,0)</f>
        <v>Beerse</v>
      </c>
      <c r="C158" s="3" t="str">
        <f>VLOOKUP(VALUE($E158),A!$A:$T,20,0)</f>
        <v>Smo</v>
      </c>
      <c r="D158" s="14" t="s">
        <v>451</v>
      </c>
      <c r="E158" s="5">
        <v>12151008</v>
      </c>
      <c r="F158" s="2" t="s">
        <v>120</v>
      </c>
      <c r="G158" s="3" t="s">
        <v>83</v>
      </c>
      <c r="H158" s="4" t="s">
        <v>159</v>
      </c>
      <c r="I158" s="4">
        <v>1296</v>
      </c>
      <c r="J158" s="4">
        <v>0</v>
      </c>
      <c r="K158" s="48">
        <v>1296</v>
      </c>
      <c r="L158" s="49">
        <v>18</v>
      </c>
      <c r="M158" s="53">
        <v>262.93</v>
      </c>
      <c r="N158" s="7">
        <f>IFERROR(VLOOKUP(VALUE(E158),PR00!$A:$C,3,0),"geen PR00")</f>
        <v>310</v>
      </c>
      <c r="O158" s="7">
        <f>VLOOKUP($E158,A!$A:$T,13,0)</f>
        <v>648</v>
      </c>
      <c r="P158" s="7">
        <f>VLOOKUP($E158,A!$A:$T,18,0)*O158</f>
        <v>1192.9680000000001</v>
      </c>
      <c r="Q158" s="3">
        <f t="shared" si="7"/>
        <v>2</v>
      </c>
      <c r="R158" s="29" t="b">
        <f>ISERROR(VLOOKUP(A158,'2017 05 09'!A:A,1,0))</f>
        <v>0</v>
      </c>
      <c r="S158" s="36" t="str">
        <f t="shared" si="8"/>
        <v>Beerse Smo</v>
      </c>
      <c r="T158" s="37">
        <f>VLOOKUP($E158,A!$A:$H,8,0)*I158</f>
        <v>1353.0240000000001</v>
      </c>
      <c r="U158" s="37">
        <f>VLOOKUP($E158,A!$A:$H,8,0)*J158</f>
        <v>0</v>
      </c>
      <c r="V158" s="37">
        <f>IF(U158&gt;T158,0,VLOOKUP($E158,A!$A:$H,8,0)*K158)</f>
        <v>1353.0240000000001</v>
      </c>
    </row>
    <row r="159" spans="1:22" x14ac:dyDescent="0.2">
      <c r="A159" s="27" t="str">
        <f t="shared" si="6"/>
        <v>12151008/330063KL</v>
      </c>
      <c r="B159" s="3" t="str">
        <f>VLOOKUP(VALUE($E159),A!$A:$T,19,0)</f>
        <v>Beerse</v>
      </c>
      <c r="C159" s="3" t="str">
        <f>VLOOKUP(VALUE($E159),A!$A:$T,20,0)</f>
        <v>Smo</v>
      </c>
      <c r="D159" s="14" t="s">
        <v>452</v>
      </c>
      <c r="E159" s="5">
        <v>12151008</v>
      </c>
      <c r="F159" s="2" t="s">
        <v>120</v>
      </c>
      <c r="G159" s="3" t="s">
        <v>83</v>
      </c>
      <c r="H159" s="4" t="s">
        <v>159</v>
      </c>
      <c r="I159" s="4">
        <v>6480</v>
      </c>
      <c r="J159" s="4">
        <v>0</v>
      </c>
      <c r="K159" s="48">
        <v>6480</v>
      </c>
      <c r="L159" s="49">
        <v>91</v>
      </c>
      <c r="M159" s="53">
        <v>262.93</v>
      </c>
      <c r="N159" s="7">
        <f>IFERROR(VLOOKUP(VALUE(E159),PR00!$A:$C,3,0),"geen PR00")</f>
        <v>310</v>
      </c>
      <c r="O159" s="7">
        <f>VLOOKUP($E159,A!$A:$T,13,0)</f>
        <v>648</v>
      </c>
      <c r="P159" s="7">
        <f>VLOOKUP($E159,A!$A:$T,18,0)*O159</f>
        <v>1192.9680000000001</v>
      </c>
      <c r="Q159" s="3">
        <f t="shared" si="7"/>
        <v>10</v>
      </c>
      <c r="R159" s="29" t="b">
        <f>ISERROR(VLOOKUP(A159,'2017 05 09'!A:A,1,0))</f>
        <v>0</v>
      </c>
      <c r="S159" s="36" t="str">
        <f t="shared" si="8"/>
        <v>Beerse Smo</v>
      </c>
      <c r="T159" s="37">
        <f>VLOOKUP($E159,A!$A:$H,8,0)*I159</f>
        <v>6765.12</v>
      </c>
      <c r="U159" s="37">
        <f>VLOOKUP($E159,A!$A:$H,8,0)*J159</f>
        <v>0</v>
      </c>
      <c r="V159" s="37">
        <f>IF(U159&gt;T159,0,VLOOKUP($E159,A!$A:$H,8,0)*K159)</f>
        <v>6765.12</v>
      </c>
    </row>
    <row r="160" spans="1:22" x14ac:dyDescent="0.2">
      <c r="A160" s="27" t="str">
        <f t="shared" si="6"/>
        <v>12151008/429106KL</v>
      </c>
      <c r="B160" s="3" t="str">
        <f>VLOOKUP(VALUE($E160),A!$A:$T,19,0)</f>
        <v>Beerse</v>
      </c>
      <c r="C160" s="3" t="str">
        <f>VLOOKUP(VALUE($E160),A!$A:$T,20,0)</f>
        <v>Smo</v>
      </c>
      <c r="D160" s="14" t="s">
        <v>590</v>
      </c>
      <c r="E160" s="5">
        <v>12151008</v>
      </c>
      <c r="F160" s="2" t="s">
        <v>120</v>
      </c>
      <c r="G160" s="3" t="s">
        <v>83</v>
      </c>
      <c r="H160" s="4" t="s">
        <v>159</v>
      </c>
      <c r="I160" s="4">
        <v>648</v>
      </c>
      <c r="J160" s="4">
        <v>0</v>
      </c>
      <c r="K160" s="48">
        <v>648</v>
      </c>
      <c r="L160" s="49">
        <v>9</v>
      </c>
      <c r="M160" s="53">
        <v>262.93</v>
      </c>
      <c r="N160" s="7">
        <f>IFERROR(VLOOKUP(VALUE(E160),PR00!$A:$C,3,0),"geen PR00")</f>
        <v>310</v>
      </c>
      <c r="O160" s="7">
        <f>VLOOKUP($E160,A!$A:$T,13,0)</f>
        <v>648</v>
      </c>
      <c r="P160" s="7">
        <f>VLOOKUP($E160,A!$A:$T,18,0)*O160</f>
        <v>1192.9680000000001</v>
      </c>
      <c r="Q160" s="3">
        <f t="shared" si="7"/>
        <v>1</v>
      </c>
      <c r="R160" s="29" t="b">
        <f>ISERROR(VLOOKUP(A160,'2017 05 09'!A:A,1,0))</f>
        <v>0</v>
      </c>
      <c r="S160" s="36" t="str">
        <f t="shared" si="8"/>
        <v>Beerse Smo</v>
      </c>
      <c r="T160" s="37">
        <f>VLOOKUP($E160,A!$A:$H,8,0)*I160</f>
        <v>676.51200000000006</v>
      </c>
      <c r="U160" s="37">
        <f>VLOOKUP($E160,A!$A:$H,8,0)*J160</f>
        <v>0</v>
      </c>
      <c r="V160" s="37">
        <f>IF(U160&gt;T160,0,VLOOKUP($E160,A!$A:$H,8,0)*K160)</f>
        <v>676.51200000000006</v>
      </c>
    </row>
    <row r="161" spans="1:22" x14ac:dyDescent="0.2">
      <c r="A161" s="27" t="str">
        <f t="shared" si="6"/>
        <v>12151008/529083KL</v>
      </c>
      <c r="B161" s="3" t="str">
        <f>VLOOKUP(VALUE($E161),A!$A:$T,19,0)</f>
        <v>Beerse</v>
      </c>
      <c r="C161" s="3" t="str">
        <f>VLOOKUP(VALUE($E161),A!$A:$T,20,0)</f>
        <v>Smo</v>
      </c>
      <c r="D161" s="14" t="s">
        <v>698</v>
      </c>
      <c r="E161" s="5">
        <v>12151008</v>
      </c>
      <c r="F161" s="2" t="s">
        <v>120</v>
      </c>
      <c r="G161" s="3" t="s">
        <v>83</v>
      </c>
      <c r="H161" s="4" t="s">
        <v>159</v>
      </c>
      <c r="I161" s="4">
        <v>648</v>
      </c>
      <c r="J161" s="4">
        <v>0</v>
      </c>
      <c r="K161" s="48">
        <v>648</v>
      </c>
      <c r="L161" s="49">
        <v>9</v>
      </c>
      <c r="M161" s="53">
        <v>262.93</v>
      </c>
      <c r="N161" s="7">
        <f>IFERROR(VLOOKUP(VALUE(E161),PR00!$A:$C,3,0),"geen PR00")</f>
        <v>310</v>
      </c>
      <c r="O161" s="7">
        <f>VLOOKUP($E161,A!$A:$T,13,0)</f>
        <v>648</v>
      </c>
      <c r="P161" s="7">
        <f>VLOOKUP($E161,A!$A:$T,18,0)*O161</f>
        <v>1192.9680000000001</v>
      </c>
      <c r="Q161" s="3">
        <f t="shared" si="7"/>
        <v>1</v>
      </c>
      <c r="R161" s="29" t="b">
        <f>ISERROR(VLOOKUP(A161,'2017 05 09'!A:A,1,0))</f>
        <v>0</v>
      </c>
      <c r="S161" s="36" t="str">
        <f t="shared" si="8"/>
        <v>Beerse Smo</v>
      </c>
      <c r="T161" s="37">
        <f>VLOOKUP($E161,A!$A:$H,8,0)*I161</f>
        <v>676.51200000000006</v>
      </c>
      <c r="U161" s="37">
        <f>VLOOKUP($E161,A!$A:$H,8,0)*J161</f>
        <v>0</v>
      </c>
      <c r="V161" s="37">
        <f>IF(U161&gt;T161,0,VLOOKUP($E161,A!$A:$H,8,0)*K161)</f>
        <v>676.51200000000006</v>
      </c>
    </row>
    <row r="162" spans="1:22" x14ac:dyDescent="0.2">
      <c r="A162" s="27" t="str">
        <f t="shared" si="6"/>
        <v>12454200/537003</v>
      </c>
      <c r="B162" s="3" t="str">
        <f>VLOOKUP(VALUE($E162),A!$A:$T,19,0)</f>
        <v>Lanaken</v>
      </c>
      <c r="C162" s="3" t="str">
        <f>VLOOKUP(VALUE($E162),A!$A:$T,20,0)</f>
        <v>HV</v>
      </c>
      <c r="D162" s="14" t="s">
        <v>908</v>
      </c>
      <c r="E162" s="5">
        <v>12454200</v>
      </c>
      <c r="F162" s="2" t="s">
        <v>75</v>
      </c>
      <c r="G162" s="3" t="s">
        <v>659</v>
      </c>
      <c r="H162" s="4" t="s">
        <v>187</v>
      </c>
      <c r="I162" s="4">
        <v>36720</v>
      </c>
      <c r="J162" s="4">
        <v>36720</v>
      </c>
      <c r="K162" s="48">
        <v>0</v>
      </c>
      <c r="L162" s="49">
        <v>0</v>
      </c>
      <c r="M162" s="53">
        <v>177.53</v>
      </c>
      <c r="N162" s="7">
        <f>IFERROR(VLOOKUP(VALUE(E162),PR00!$A:$C,3,0),"geen PR00")</f>
        <v>185</v>
      </c>
      <c r="O162" s="7">
        <f>VLOOKUP($E162,A!$A:$T,13,0)</f>
        <v>816</v>
      </c>
      <c r="P162" s="7">
        <f>VLOOKUP($E162,A!$A:$T,18,0)*O162</f>
        <v>1478.5920000000001</v>
      </c>
      <c r="Q162" s="3">
        <f t="shared" si="7"/>
        <v>45</v>
      </c>
      <c r="R162" s="29" t="b">
        <f>ISERROR(VLOOKUP(A162,'2017 05 09'!A:A,1,0))</f>
        <v>0</v>
      </c>
      <c r="S162" s="36" t="str">
        <f t="shared" si="8"/>
        <v>Lanaken HV</v>
      </c>
      <c r="T162" s="37">
        <f>VLOOKUP($E162,A!$A:$H,8,0)*I162</f>
        <v>36720</v>
      </c>
      <c r="U162" s="37">
        <f>VLOOKUP($E162,A!$A:$H,8,0)*J162</f>
        <v>36720</v>
      </c>
      <c r="V162" s="37">
        <f>IF(U162&gt;T162,0,VLOOKUP($E162,A!$A:$H,8,0)*K162)</f>
        <v>0</v>
      </c>
    </row>
    <row r="163" spans="1:22" x14ac:dyDescent="0.2">
      <c r="A163" s="27" t="str">
        <f t="shared" si="6"/>
        <v>12454200/537046</v>
      </c>
      <c r="B163" s="3" t="str">
        <f>VLOOKUP(VALUE($E163),A!$A:$T,19,0)</f>
        <v>Lanaken</v>
      </c>
      <c r="C163" s="3" t="str">
        <f>VLOOKUP(VALUE($E163),A!$A:$T,20,0)</f>
        <v>HV</v>
      </c>
      <c r="D163" s="14" t="s">
        <v>909</v>
      </c>
      <c r="E163" s="5">
        <v>12454200</v>
      </c>
      <c r="F163" s="2" t="s">
        <v>75</v>
      </c>
      <c r="G163" s="3" t="s">
        <v>659</v>
      </c>
      <c r="H163" s="4" t="s">
        <v>187</v>
      </c>
      <c r="I163" s="4">
        <v>4080</v>
      </c>
      <c r="J163" s="4">
        <v>0</v>
      </c>
      <c r="K163" s="48">
        <v>4080</v>
      </c>
      <c r="L163" s="49">
        <v>57</v>
      </c>
      <c r="M163" s="53">
        <v>177.53</v>
      </c>
      <c r="N163" s="7">
        <f>IFERROR(VLOOKUP(VALUE(E163),PR00!$A:$C,3,0),"geen PR00")</f>
        <v>185</v>
      </c>
      <c r="O163" s="7">
        <f>VLOOKUP($E163,A!$A:$T,13,0)</f>
        <v>816</v>
      </c>
      <c r="P163" s="7">
        <f>VLOOKUP($E163,A!$A:$T,18,0)*O163</f>
        <v>1478.5920000000001</v>
      </c>
      <c r="Q163" s="3">
        <f t="shared" si="7"/>
        <v>5</v>
      </c>
      <c r="R163" s="29" t="b">
        <f>ISERROR(VLOOKUP(A163,'2017 05 09'!A:A,1,0))</f>
        <v>0</v>
      </c>
      <c r="S163" s="36" t="str">
        <f t="shared" si="8"/>
        <v>Lanaken HV</v>
      </c>
      <c r="T163" s="37">
        <f>VLOOKUP($E163,A!$A:$H,8,0)*I163</f>
        <v>4080</v>
      </c>
      <c r="U163" s="37">
        <f>VLOOKUP($E163,A!$A:$H,8,0)*J163</f>
        <v>0</v>
      </c>
      <c r="V163" s="37">
        <f>IF(U163&gt;T163,0,VLOOKUP($E163,A!$A:$H,8,0)*K163)</f>
        <v>4080</v>
      </c>
    </row>
    <row r="164" spans="1:22" x14ac:dyDescent="0.2">
      <c r="A164" s="27" t="str">
        <f t="shared" si="6"/>
        <v>12706908/714012TA2B</v>
      </c>
      <c r="B164" s="3" t="str">
        <f>VLOOKUP(VALUE($E164),A!$A:$T,19,0)</f>
        <v>Peruwelz</v>
      </c>
      <c r="C164" s="3" t="str">
        <f>VLOOKUP(VALUE($E164),A!$A:$T,20,0)</f>
        <v>HV</v>
      </c>
      <c r="D164" s="14" t="s">
        <v>1580</v>
      </c>
      <c r="E164" s="5">
        <v>12706908</v>
      </c>
      <c r="F164" s="2" t="s">
        <v>76</v>
      </c>
      <c r="G164" s="3" t="s">
        <v>339</v>
      </c>
      <c r="H164" s="4" t="s">
        <v>159</v>
      </c>
      <c r="I164" s="4">
        <v>303300</v>
      </c>
      <c r="J164" s="4">
        <v>153000</v>
      </c>
      <c r="K164" s="48">
        <v>150300</v>
      </c>
      <c r="L164" s="49">
        <v>2116</v>
      </c>
      <c r="M164" s="53">
        <v>163.25</v>
      </c>
      <c r="N164" s="7">
        <f>IFERROR(VLOOKUP(VALUE(E164),PR00!$A:$C,3,0),"geen PR00")</f>
        <v>185</v>
      </c>
      <c r="O164" s="7">
        <f>VLOOKUP($E164,A!$A:$T,13,0)</f>
        <v>900</v>
      </c>
      <c r="P164" s="7">
        <f>VLOOKUP($E164,A!$A:$T,18,0)*O164</f>
        <v>1683</v>
      </c>
      <c r="Q164" s="3">
        <f t="shared" si="7"/>
        <v>337</v>
      </c>
      <c r="R164" s="29" t="b">
        <f>ISERROR(VLOOKUP(A164,'2017 05 09'!A:A,1,0))</f>
        <v>0</v>
      </c>
      <c r="S164" s="36" t="str">
        <f t="shared" si="8"/>
        <v>Peruwelz HV</v>
      </c>
      <c r="T164" s="37">
        <f>VLOOKUP($E164,A!$A:$H,8,0)*I164</f>
        <v>303300</v>
      </c>
      <c r="U164" s="37">
        <f>VLOOKUP($E164,A!$A:$H,8,0)*J164</f>
        <v>153000</v>
      </c>
      <c r="V164" s="37">
        <f>IF(U164&gt;T164,0,VLOOKUP($E164,A!$A:$H,8,0)*K164)</f>
        <v>150300</v>
      </c>
    </row>
    <row r="165" spans="1:22" x14ac:dyDescent="0.2">
      <c r="A165" s="27" t="str">
        <f t="shared" si="6"/>
        <v>12452800/K59</v>
      </c>
      <c r="B165" s="3" t="str">
        <f>VLOOKUP(VALUE($E165),A!$A:$T,19,0)</f>
        <v>Lanaken</v>
      </c>
      <c r="C165" s="3" t="str">
        <f>VLOOKUP(VALUE($E165),A!$A:$T,20,0)</f>
        <v>HV</v>
      </c>
      <c r="D165" s="14" t="s">
        <v>935</v>
      </c>
      <c r="E165" s="5">
        <v>12452800</v>
      </c>
      <c r="F165" s="2" t="s">
        <v>75</v>
      </c>
      <c r="G165" s="3" t="s">
        <v>931</v>
      </c>
      <c r="H165" s="4" t="s">
        <v>187</v>
      </c>
      <c r="I165" s="4">
        <v>57120</v>
      </c>
      <c r="J165" s="4">
        <v>57120</v>
      </c>
      <c r="K165" s="48">
        <v>0</v>
      </c>
      <c r="L165" s="49">
        <v>0</v>
      </c>
      <c r="M165" s="53">
        <v>161.5</v>
      </c>
      <c r="N165" s="7">
        <f>IFERROR(VLOOKUP(VALUE(E165),PR00!$A:$C,3,0),"geen PR00")</f>
        <v>185</v>
      </c>
      <c r="O165" s="7">
        <f>VLOOKUP($E165,A!$A:$T,13,0)</f>
        <v>816</v>
      </c>
      <c r="P165" s="7">
        <f>VLOOKUP($E165,A!$A:$T,18,0)*O165</f>
        <v>1532.4479999999999</v>
      </c>
      <c r="Q165" s="3">
        <f t="shared" si="7"/>
        <v>70</v>
      </c>
      <c r="R165" s="29" t="b">
        <f>ISERROR(VLOOKUP(A165,'2017 05 09'!A:A,1,0))</f>
        <v>0</v>
      </c>
      <c r="S165" s="36" t="str">
        <f t="shared" si="8"/>
        <v>Lanaken HV</v>
      </c>
      <c r="T165" s="37">
        <f>VLOOKUP($E165,A!$A:$H,8,0)*I165</f>
        <v>57120</v>
      </c>
      <c r="U165" s="37">
        <f>VLOOKUP($E165,A!$A:$H,8,0)*J165</f>
        <v>57120</v>
      </c>
      <c r="V165" s="37">
        <f>IF(U165&gt;T165,0,VLOOKUP($E165,A!$A:$H,8,0)*K165)</f>
        <v>0</v>
      </c>
    </row>
    <row r="166" spans="1:22" x14ac:dyDescent="0.2">
      <c r="A166" s="27" t="str">
        <f t="shared" si="6"/>
        <v>160508/1/30/095</v>
      </c>
      <c r="B166" s="3" t="str">
        <f>VLOOKUP(VALUE($E166),A!$A:$T,19,0)</f>
        <v>Beerse</v>
      </c>
      <c r="C166" s="3" t="str">
        <f>VLOOKUP(VALUE($E166),A!$A:$T,20,0)</f>
        <v>HV</v>
      </c>
      <c r="D166" s="14" t="s">
        <v>1648</v>
      </c>
      <c r="E166" s="5">
        <v>160508</v>
      </c>
      <c r="F166" s="2" t="s">
        <v>120</v>
      </c>
      <c r="G166" s="3" t="s">
        <v>78</v>
      </c>
      <c r="H166" s="4" t="s">
        <v>159</v>
      </c>
      <c r="I166" s="4">
        <v>13608</v>
      </c>
      <c r="J166" s="4">
        <v>13608</v>
      </c>
      <c r="K166" s="48">
        <v>0</v>
      </c>
      <c r="L166" s="49">
        <v>0</v>
      </c>
      <c r="M166" s="53">
        <v>214.03</v>
      </c>
      <c r="N166" s="7">
        <f>IFERROR(VLOOKUP(VALUE(E166),PR00!$A:$C,3,0),"geen PR00")</f>
        <v>205</v>
      </c>
      <c r="O166" s="7">
        <f>VLOOKUP($E166,A!$A:$T,13,0)</f>
        <v>648</v>
      </c>
      <c r="P166" s="7">
        <f>VLOOKUP($E166,A!$A:$T,18,0)*O166</f>
        <v>1324.5119999999999</v>
      </c>
      <c r="Q166" s="3">
        <f t="shared" si="7"/>
        <v>21</v>
      </c>
      <c r="R166" s="29" t="b">
        <f>ISERROR(VLOOKUP(A166,'2017 05 09'!A:A,1,0))</f>
        <v>1</v>
      </c>
      <c r="S166" s="36" t="str">
        <f t="shared" si="8"/>
        <v>Beerse HV</v>
      </c>
      <c r="T166" s="37">
        <f>VLOOKUP($E166,A!$A:$H,8,0)*I166</f>
        <v>13608</v>
      </c>
      <c r="U166" s="37">
        <f>VLOOKUP($E166,A!$A:$H,8,0)*J166</f>
        <v>13608</v>
      </c>
      <c r="V166" s="37">
        <f>IF(U166&gt;T166,0,VLOOKUP($E166,A!$A:$H,8,0)*K166)</f>
        <v>0</v>
      </c>
    </row>
    <row r="167" spans="1:22" x14ac:dyDescent="0.2">
      <c r="A167" s="27" t="str">
        <f t="shared" si="6"/>
        <v>160508/528091SCH</v>
      </c>
      <c r="B167" s="3" t="str">
        <f>VLOOKUP(VALUE($E167),A!$A:$T,19,0)</f>
        <v>Beerse</v>
      </c>
      <c r="C167" s="3" t="str">
        <f>VLOOKUP(VALUE($E167),A!$A:$T,20,0)</f>
        <v>HV</v>
      </c>
      <c r="D167" s="14" t="s">
        <v>1031</v>
      </c>
      <c r="E167" s="5">
        <v>160508</v>
      </c>
      <c r="F167" s="2" t="s">
        <v>120</v>
      </c>
      <c r="G167" s="3" t="s">
        <v>78</v>
      </c>
      <c r="H167" s="4" t="s">
        <v>159</v>
      </c>
      <c r="I167" s="4">
        <v>2592</v>
      </c>
      <c r="J167" s="4">
        <v>0</v>
      </c>
      <c r="K167" s="48">
        <v>2592</v>
      </c>
      <c r="L167" s="49">
        <v>36</v>
      </c>
      <c r="M167" s="53">
        <v>214.03</v>
      </c>
      <c r="N167" s="7">
        <f>IFERROR(VLOOKUP(VALUE(E167),PR00!$A:$C,3,0),"geen PR00")</f>
        <v>205</v>
      </c>
      <c r="O167" s="7">
        <f>VLOOKUP($E167,A!$A:$T,13,0)</f>
        <v>648</v>
      </c>
      <c r="P167" s="7">
        <f>VLOOKUP($E167,A!$A:$T,18,0)*O167</f>
        <v>1324.5119999999999</v>
      </c>
      <c r="Q167" s="3">
        <f t="shared" si="7"/>
        <v>4</v>
      </c>
      <c r="R167" s="29" t="b">
        <f>ISERROR(VLOOKUP(A167,'2017 05 09'!A:A,1,0))</f>
        <v>0</v>
      </c>
      <c r="S167" s="36" t="str">
        <f t="shared" si="8"/>
        <v>Beerse HV</v>
      </c>
      <c r="T167" s="37">
        <f>VLOOKUP($E167,A!$A:$H,8,0)*I167</f>
        <v>2592</v>
      </c>
      <c r="U167" s="37">
        <f>VLOOKUP($E167,A!$A:$H,8,0)*J167</f>
        <v>0</v>
      </c>
      <c r="V167" s="37">
        <f>IF(U167&gt;T167,0,VLOOKUP($E167,A!$A:$H,8,0)*K167)</f>
        <v>2592</v>
      </c>
    </row>
    <row r="168" spans="1:22" x14ac:dyDescent="0.2">
      <c r="A168" s="27" t="str">
        <f t="shared" si="6"/>
        <v>12802908/005077BOSC</v>
      </c>
      <c r="B168" s="3" t="str">
        <f>VLOOKUP(VALUE($E168),A!$A:$T,19,0)</f>
        <v>Kortemark</v>
      </c>
      <c r="C168" s="3" t="str">
        <f>VLOOKUP(VALUE($E168),A!$A:$T,20,0)</f>
        <v>HV</v>
      </c>
      <c r="D168" s="14" t="s">
        <v>692</v>
      </c>
      <c r="E168" s="5">
        <v>12802908</v>
      </c>
      <c r="F168" s="2" t="s">
        <v>72</v>
      </c>
      <c r="G168" s="3" t="s">
        <v>341</v>
      </c>
      <c r="H168" s="4" t="s">
        <v>159</v>
      </c>
      <c r="I168" s="4">
        <v>9392</v>
      </c>
      <c r="J168" s="4">
        <v>8160</v>
      </c>
      <c r="K168" s="48">
        <v>1232</v>
      </c>
      <c r="L168" s="49">
        <v>17</v>
      </c>
      <c r="M168" s="53">
        <v>174.71</v>
      </c>
      <c r="N168" s="7">
        <f>IFERROR(VLOOKUP(VALUE(E168),PR00!$A:$C,3,0),"geen PR00")</f>
        <v>185</v>
      </c>
      <c r="O168" s="7">
        <f>VLOOKUP($E168,A!$A:$T,13,0)</f>
        <v>816</v>
      </c>
      <c r="P168" s="7">
        <f>VLOOKUP($E168,A!$A:$T,18,0)*O168</f>
        <v>1322.7360000000001</v>
      </c>
      <c r="Q168" s="3">
        <f t="shared" si="7"/>
        <v>11.509803921568627</v>
      </c>
      <c r="R168" s="29" t="b">
        <f>ISERROR(VLOOKUP(A168,'2017 05 09'!A:A,1,0))</f>
        <v>0</v>
      </c>
      <c r="S168" s="36" t="str">
        <f t="shared" si="8"/>
        <v>Kortemark HV</v>
      </c>
      <c r="T168" s="37">
        <f>VLOOKUP($E168,A!$A:$H,8,0)*I168</f>
        <v>9392</v>
      </c>
      <c r="U168" s="37">
        <f>VLOOKUP($E168,A!$A:$H,8,0)*J168</f>
        <v>8160</v>
      </c>
      <c r="V168" s="37">
        <f>IF(U168&gt;T168,0,VLOOKUP($E168,A!$A:$H,8,0)*K168)</f>
        <v>1232</v>
      </c>
    </row>
    <row r="169" spans="1:22" x14ac:dyDescent="0.2">
      <c r="A169" s="27" t="str">
        <f t="shared" si="6"/>
        <v>12802908/405070</v>
      </c>
      <c r="B169" s="3" t="str">
        <f>VLOOKUP(VALUE($E169),A!$A:$T,19,0)</f>
        <v>Kortemark</v>
      </c>
      <c r="C169" s="3" t="str">
        <f>VLOOKUP(VALUE($E169),A!$A:$T,20,0)</f>
        <v>HV</v>
      </c>
      <c r="D169" s="14" t="s">
        <v>959</v>
      </c>
      <c r="E169" s="5">
        <v>12802908</v>
      </c>
      <c r="F169" s="2" t="s">
        <v>72</v>
      </c>
      <c r="G169" s="3" t="s">
        <v>341</v>
      </c>
      <c r="H169" s="4" t="s">
        <v>159</v>
      </c>
      <c r="I169" s="4">
        <v>130560</v>
      </c>
      <c r="J169" s="4">
        <v>130560</v>
      </c>
      <c r="K169" s="48">
        <v>0</v>
      </c>
      <c r="L169" s="49">
        <v>0</v>
      </c>
      <c r="M169" s="53">
        <v>174.71</v>
      </c>
      <c r="N169" s="7">
        <f>IFERROR(VLOOKUP(VALUE(E169),PR00!$A:$C,3,0),"geen PR00")</f>
        <v>185</v>
      </c>
      <c r="O169" s="7">
        <f>VLOOKUP($E169,A!$A:$T,13,0)</f>
        <v>816</v>
      </c>
      <c r="P169" s="7">
        <f>VLOOKUP($E169,A!$A:$T,18,0)*O169</f>
        <v>1322.7360000000001</v>
      </c>
      <c r="Q169" s="3">
        <f t="shared" si="7"/>
        <v>160</v>
      </c>
      <c r="R169" s="29" t="b">
        <f>ISERROR(VLOOKUP(A169,'2017 05 09'!A:A,1,0))</f>
        <v>0</v>
      </c>
      <c r="S169" s="36" t="str">
        <f t="shared" si="8"/>
        <v>Kortemark HV</v>
      </c>
      <c r="T169" s="37">
        <f>VLOOKUP($E169,A!$A:$H,8,0)*I169</f>
        <v>130560</v>
      </c>
      <c r="U169" s="37">
        <f>VLOOKUP($E169,A!$A:$H,8,0)*J169</f>
        <v>130560</v>
      </c>
      <c r="V169" s="37">
        <f>IF(U169&gt;T169,0,VLOOKUP($E169,A!$A:$H,8,0)*K169)</f>
        <v>0</v>
      </c>
    </row>
    <row r="170" spans="1:22" x14ac:dyDescent="0.2">
      <c r="A170" s="27" t="str">
        <f t="shared" si="6"/>
        <v>12452908/737060KL</v>
      </c>
      <c r="B170" s="3" t="str">
        <f>VLOOKUP(VALUE($E170),A!$A:$T,19,0)</f>
        <v>Lanaken</v>
      </c>
      <c r="C170" s="3" t="str">
        <f>VLOOKUP(VALUE($E170),A!$A:$T,20,0)</f>
        <v>HV</v>
      </c>
      <c r="D170" s="14" t="s">
        <v>1659</v>
      </c>
      <c r="E170" s="5">
        <v>12452908</v>
      </c>
      <c r="F170" s="2" t="s">
        <v>75</v>
      </c>
      <c r="G170" s="3" t="s">
        <v>1637</v>
      </c>
      <c r="H170" s="4" t="s">
        <v>159</v>
      </c>
      <c r="I170" s="4">
        <v>9792</v>
      </c>
      <c r="J170" s="4">
        <v>0</v>
      </c>
      <c r="K170" s="48">
        <v>9792</v>
      </c>
      <c r="L170" s="49">
        <v>137</v>
      </c>
      <c r="M170" s="53">
        <v>183.37</v>
      </c>
      <c r="N170" s="7">
        <v>185</v>
      </c>
      <c r="O170" s="7">
        <f>VLOOKUP($E170,A!$A:$T,13,0)</f>
        <v>816</v>
      </c>
      <c r="P170" s="7">
        <f>VLOOKUP($E170,A!$A:$T,18,0)*O170</f>
        <v>1478.5920000000001</v>
      </c>
      <c r="Q170" s="3">
        <f t="shared" si="7"/>
        <v>12</v>
      </c>
      <c r="R170" s="29" t="b">
        <f>ISERROR(VLOOKUP(A170,'2017 05 09'!A:A,1,0))</f>
        <v>1</v>
      </c>
      <c r="S170" s="36" t="str">
        <f t="shared" si="8"/>
        <v>Lanaken HV</v>
      </c>
      <c r="T170" s="37">
        <f>VLOOKUP($E170,A!$A:$H,8,0)*I170</f>
        <v>9792</v>
      </c>
      <c r="U170" s="37">
        <f>VLOOKUP($E170,A!$A:$H,8,0)*J170</f>
        <v>0</v>
      </c>
      <c r="V170" s="37">
        <f>IF(U170&gt;T170,0,VLOOKUP($E170,A!$A:$H,8,0)*K170)</f>
        <v>9792</v>
      </c>
    </row>
    <row r="171" spans="1:22" x14ac:dyDescent="0.2">
      <c r="A171" s="27" t="str">
        <f t="shared" si="6"/>
        <v>1703001/000</v>
      </c>
      <c r="B171" s="3" t="str">
        <f>VLOOKUP(VALUE($E171),A!$A:$T,19,0)</f>
        <v>Maaseik</v>
      </c>
      <c r="C171" s="3" t="str">
        <f>VLOOKUP(VALUE($E171),A!$A:$T,20,0)</f>
        <v>RO</v>
      </c>
      <c r="D171" s="14" t="s">
        <v>454</v>
      </c>
      <c r="E171" s="5">
        <v>1703001</v>
      </c>
      <c r="F171" s="2" t="s">
        <v>74</v>
      </c>
      <c r="G171" s="3" t="s">
        <v>1013</v>
      </c>
      <c r="H171" s="4" t="s">
        <v>187</v>
      </c>
      <c r="I171" s="4">
        <v>47040</v>
      </c>
      <c r="J171" s="4">
        <v>45120</v>
      </c>
      <c r="K171" s="48">
        <v>1920</v>
      </c>
      <c r="L171" s="49">
        <v>27</v>
      </c>
      <c r="M171" s="53">
        <v>130.52000000000001</v>
      </c>
      <c r="N171" s="7">
        <f>IFERROR(VLOOKUP(VALUE(E171),PR00!$A:$C,3,0),"geen PR00")</f>
        <v>185</v>
      </c>
      <c r="O171" s="7">
        <f>VLOOKUP($E171,A!$A:$T,13,0)</f>
        <v>480</v>
      </c>
      <c r="P171" s="7">
        <f>VLOOKUP($E171,A!$A:$T,18,0)*O171</f>
        <v>894.72</v>
      </c>
      <c r="Q171" s="3">
        <f t="shared" si="7"/>
        <v>98</v>
      </c>
      <c r="R171" s="29" t="b">
        <f>ISERROR(VLOOKUP(A171,'2017 05 09'!A:A,1,0))</f>
        <v>0</v>
      </c>
      <c r="S171" s="36" t="str">
        <f t="shared" si="8"/>
        <v>Maaseik RO</v>
      </c>
      <c r="T171" s="37">
        <f>VLOOKUP($E171,A!$A:$H,8,0)*I171</f>
        <v>46804.800000000003</v>
      </c>
      <c r="U171" s="37">
        <f>VLOOKUP($E171,A!$A:$H,8,0)*J171</f>
        <v>44894.400000000001</v>
      </c>
      <c r="V171" s="37">
        <f>IF(U171&gt;T171,0,VLOOKUP($E171,A!$A:$H,8,0)*K171)</f>
        <v>1910.4</v>
      </c>
    </row>
    <row r="172" spans="1:22" x14ac:dyDescent="0.2">
      <c r="A172" s="27" t="str">
        <f t="shared" si="6"/>
        <v>1152608/SW 628029</v>
      </c>
      <c r="B172" s="3" t="str">
        <f>VLOOKUP(VALUE($E172),A!$A:$T,19,0)</f>
        <v>Beerse</v>
      </c>
      <c r="C172" s="3" t="str">
        <f>VLOOKUP(VALUE($E172),A!$A:$T,20,0)</f>
        <v>Smo</v>
      </c>
      <c r="D172" s="14" t="s">
        <v>1303</v>
      </c>
      <c r="E172" s="5">
        <v>1152608</v>
      </c>
      <c r="F172" s="2" t="s">
        <v>120</v>
      </c>
      <c r="G172" s="3" t="s">
        <v>813</v>
      </c>
      <c r="H172" s="4" t="s">
        <v>159</v>
      </c>
      <c r="I172" s="4">
        <v>648</v>
      </c>
      <c r="J172" s="4">
        <v>648</v>
      </c>
      <c r="K172" s="48">
        <v>0</v>
      </c>
      <c r="L172" s="49">
        <v>0</v>
      </c>
      <c r="M172" s="53">
        <v>312.12</v>
      </c>
      <c r="N172" s="7">
        <f>IFERROR(VLOOKUP(VALUE(E172),PR00!$A:$C,3,0),"geen PR00")</f>
        <v>310</v>
      </c>
      <c r="O172" s="7">
        <f>VLOOKUP($E172,A!$A:$T,13,0)</f>
        <v>648</v>
      </c>
      <c r="P172" s="7">
        <f>VLOOKUP($E172,A!$A:$T,18,0)*O172</f>
        <v>1244.1599999999999</v>
      </c>
      <c r="Q172" s="3">
        <f t="shared" si="7"/>
        <v>1</v>
      </c>
      <c r="R172" s="29" t="b">
        <f>ISERROR(VLOOKUP(A172,'2017 05 09'!A:A,1,0))</f>
        <v>0</v>
      </c>
      <c r="S172" s="36" t="str">
        <f t="shared" si="8"/>
        <v>Beerse Smo</v>
      </c>
      <c r="T172" s="37">
        <f>VLOOKUP($E172,A!$A:$H,8,0)*I172</f>
        <v>648</v>
      </c>
      <c r="U172" s="37">
        <f>VLOOKUP($E172,A!$A:$H,8,0)*J172</f>
        <v>648</v>
      </c>
      <c r="V172" s="37">
        <f>IF(U172&gt;T172,0,VLOOKUP($E172,A!$A:$H,8,0)*K172)</f>
        <v>0</v>
      </c>
    </row>
    <row r="173" spans="1:22" x14ac:dyDescent="0.2">
      <c r="A173" s="27" t="str">
        <f t="shared" si="6"/>
        <v>12708416/714014N A3</v>
      </c>
      <c r="B173" s="3" t="str">
        <f>VLOOKUP(VALUE($E173),A!$A:$T,19,0)</f>
        <v>Peruwelz</v>
      </c>
      <c r="C173" s="3" t="str">
        <f>VLOOKUP(VALUE($E173),A!$A:$T,20,0)</f>
        <v>HV</v>
      </c>
      <c r="D173" s="14" t="s">
        <v>1586</v>
      </c>
      <c r="E173" s="5">
        <v>12708416</v>
      </c>
      <c r="F173" s="2" t="s">
        <v>76</v>
      </c>
      <c r="G173" s="3" t="s">
        <v>345</v>
      </c>
      <c r="H173" s="4" t="s">
        <v>159</v>
      </c>
      <c r="I173" s="4">
        <v>505240</v>
      </c>
      <c r="J173" s="4">
        <v>0</v>
      </c>
      <c r="K173" s="48">
        <v>505240</v>
      </c>
      <c r="L173" s="49">
        <v>8863</v>
      </c>
      <c r="M173" s="53">
        <v>230.37</v>
      </c>
      <c r="N173" s="7">
        <f>IFERROR(VLOOKUP(VALUE(E173),PR00!$A:$C,3,0),"geen PR00")</f>
        <v>225</v>
      </c>
      <c r="O173" s="7">
        <f>VLOOKUP($E173,A!$A:$T,13,0)</f>
        <v>680</v>
      </c>
      <c r="P173" s="7">
        <f>VLOOKUP($E173,A!$A:$T,18,0)*O173</f>
        <v>1400.8</v>
      </c>
      <c r="Q173" s="3">
        <f t="shared" si="7"/>
        <v>743</v>
      </c>
      <c r="R173" s="29" t="b">
        <f>ISERROR(VLOOKUP(A173,'2017 05 09'!A:A,1,0))</f>
        <v>0</v>
      </c>
      <c r="S173" s="36" t="str">
        <f t="shared" si="8"/>
        <v>Peruwelz HV</v>
      </c>
      <c r="T173" s="37">
        <f>VLOOKUP($E173,A!$A:$H,8,0)*I173</f>
        <v>686115.92</v>
      </c>
      <c r="U173" s="37">
        <f>VLOOKUP($E173,A!$A:$H,8,0)*J173</f>
        <v>0</v>
      </c>
      <c r="V173" s="37">
        <f>IF(U173&gt;T173,0,VLOOKUP($E173,A!$A:$H,8,0)*K173)</f>
        <v>686115.92</v>
      </c>
    </row>
    <row r="174" spans="1:22" x14ac:dyDescent="0.2">
      <c r="A174" s="27" t="str">
        <f t="shared" si="6"/>
        <v>12708416/714014ND15</v>
      </c>
      <c r="B174" s="3" t="str">
        <f>VLOOKUP(VALUE($E174),A!$A:$T,19,0)</f>
        <v>Peruwelz</v>
      </c>
      <c r="C174" s="3" t="str">
        <f>VLOOKUP(VALUE($E174),A!$A:$T,20,0)</f>
        <v>HV</v>
      </c>
      <c r="D174" s="14" t="s">
        <v>1587</v>
      </c>
      <c r="E174" s="5">
        <v>12708416</v>
      </c>
      <c r="F174" s="2" t="s">
        <v>76</v>
      </c>
      <c r="G174" s="3" t="s">
        <v>345</v>
      </c>
      <c r="H174" s="4" t="s">
        <v>159</v>
      </c>
      <c r="I174" s="4">
        <v>142120</v>
      </c>
      <c r="J174" s="4">
        <v>0</v>
      </c>
      <c r="K174" s="48">
        <v>142120</v>
      </c>
      <c r="L174" s="49">
        <v>2493</v>
      </c>
      <c r="M174" s="53">
        <v>230.37</v>
      </c>
      <c r="N174" s="7">
        <f>IFERROR(VLOOKUP(VALUE(E174),PR00!$A:$C,3,0),"geen PR00")</f>
        <v>225</v>
      </c>
      <c r="O174" s="7">
        <f>VLOOKUP($E174,A!$A:$T,13,0)</f>
        <v>680</v>
      </c>
      <c r="P174" s="7">
        <f>VLOOKUP($E174,A!$A:$T,18,0)*O174</f>
        <v>1400.8</v>
      </c>
      <c r="Q174" s="3">
        <f t="shared" si="7"/>
        <v>209</v>
      </c>
      <c r="R174" s="29" t="b">
        <f>ISERROR(VLOOKUP(A174,'2017 05 09'!A:A,1,0))</f>
        <v>0</v>
      </c>
      <c r="S174" s="36" t="str">
        <f t="shared" si="8"/>
        <v>Peruwelz HV</v>
      </c>
      <c r="T174" s="37">
        <f>VLOOKUP($E174,A!$A:$H,8,0)*I174</f>
        <v>192998.96000000002</v>
      </c>
      <c r="U174" s="37">
        <f>VLOOKUP($E174,A!$A:$H,8,0)*J174</f>
        <v>0</v>
      </c>
      <c r="V174" s="37">
        <f>IF(U174&gt;T174,0,VLOOKUP($E174,A!$A:$H,8,0)*K174)</f>
        <v>192998.96000000002</v>
      </c>
    </row>
    <row r="175" spans="1:22" x14ac:dyDescent="0.2">
      <c r="A175" s="27" t="str">
        <f t="shared" si="6"/>
        <v>12708416/714014ND16</v>
      </c>
      <c r="B175" s="3" t="str">
        <f>VLOOKUP(VALUE($E175),A!$A:$T,19,0)</f>
        <v>Peruwelz</v>
      </c>
      <c r="C175" s="3" t="str">
        <f>VLOOKUP(VALUE($E175),A!$A:$T,20,0)</f>
        <v>HV</v>
      </c>
      <c r="D175" s="14" t="s">
        <v>1588</v>
      </c>
      <c r="E175" s="5">
        <v>12708416</v>
      </c>
      <c r="F175" s="2" t="s">
        <v>76</v>
      </c>
      <c r="G175" s="3" t="s">
        <v>345</v>
      </c>
      <c r="H175" s="4" t="s">
        <v>159</v>
      </c>
      <c r="I175" s="4">
        <v>65280</v>
      </c>
      <c r="J175" s="4">
        <v>0</v>
      </c>
      <c r="K175" s="48">
        <v>65280</v>
      </c>
      <c r="L175" s="49">
        <v>1145</v>
      </c>
      <c r="M175" s="53">
        <v>230.37</v>
      </c>
      <c r="N175" s="7">
        <f>IFERROR(VLOOKUP(VALUE(E175),PR00!$A:$C,3,0),"geen PR00")</f>
        <v>225</v>
      </c>
      <c r="O175" s="7">
        <f>VLOOKUP($E175,A!$A:$T,13,0)</f>
        <v>680</v>
      </c>
      <c r="P175" s="7">
        <f>VLOOKUP($E175,A!$A:$T,18,0)*O175</f>
        <v>1400.8</v>
      </c>
      <c r="Q175" s="3">
        <f t="shared" si="7"/>
        <v>96</v>
      </c>
      <c r="R175" s="29" t="b">
        <f>ISERROR(VLOOKUP(A175,'2017 05 09'!A:A,1,0))</f>
        <v>0</v>
      </c>
      <c r="S175" s="36" t="str">
        <f t="shared" si="8"/>
        <v>Peruwelz HV</v>
      </c>
      <c r="T175" s="37">
        <f>VLOOKUP($E175,A!$A:$H,8,0)*I175</f>
        <v>88650.240000000005</v>
      </c>
      <c r="U175" s="37">
        <f>VLOOKUP($E175,A!$A:$H,8,0)*J175</f>
        <v>0</v>
      </c>
      <c r="V175" s="37">
        <f>IF(U175&gt;T175,0,VLOOKUP($E175,A!$A:$H,8,0)*K175)</f>
        <v>88650.240000000005</v>
      </c>
    </row>
    <row r="176" spans="1:22" x14ac:dyDescent="0.2">
      <c r="A176" s="27" t="str">
        <f t="shared" si="6"/>
        <v>12708416/714014P400</v>
      </c>
      <c r="B176" s="3" t="str">
        <f>VLOOKUP(VALUE($E176),A!$A:$T,19,0)</f>
        <v>Peruwelz</v>
      </c>
      <c r="C176" s="3" t="str">
        <f>VLOOKUP(VALUE($E176),A!$A:$T,20,0)</f>
        <v>HV</v>
      </c>
      <c r="D176" s="14" t="s">
        <v>1589</v>
      </c>
      <c r="E176" s="5">
        <v>12708416</v>
      </c>
      <c r="F176" s="2" t="s">
        <v>76</v>
      </c>
      <c r="G176" s="3" t="s">
        <v>345</v>
      </c>
      <c r="H176" s="4" t="s">
        <v>159</v>
      </c>
      <c r="I176" s="4">
        <v>6400</v>
      </c>
      <c r="J176" s="4">
        <v>0</v>
      </c>
      <c r="K176" s="48">
        <v>6400</v>
      </c>
      <c r="L176" s="49">
        <v>112</v>
      </c>
      <c r="M176" s="53">
        <v>230.37</v>
      </c>
      <c r="N176" s="7">
        <f>IFERROR(VLOOKUP(VALUE(E176),PR00!$A:$C,3,0),"geen PR00")</f>
        <v>225</v>
      </c>
      <c r="O176" s="34">
        <v>400</v>
      </c>
      <c r="P176" s="7">
        <f>VLOOKUP($E176,A!$A:$T,18,0)*O176</f>
        <v>824</v>
      </c>
      <c r="Q176" s="3">
        <f t="shared" si="7"/>
        <v>16</v>
      </c>
      <c r="R176" s="29" t="b">
        <f>ISERROR(VLOOKUP(A176,'2017 05 09'!A:A,1,0))</f>
        <v>0</v>
      </c>
      <c r="S176" s="36" t="str">
        <f t="shared" si="8"/>
        <v>Peruwelz HV</v>
      </c>
      <c r="T176" s="37">
        <f>VLOOKUP($E176,A!$A:$H,8,0)*I176</f>
        <v>8691.2000000000007</v>
      </c>
      <c r="U176" s="37">
        <f>VLOOKUP($E176,A!$A:$H,8,0)*J176</f>
        <v>0</v>
      </c>
      <c r="V176" s="37">
        <f>IF(U176&gt;T176,0,VLOOKUP($E176,A!$A:$H,8,0)*K176)</f>
        <v>8691.2000000000007</v>
      </c>
    </row>
    <row r="177" spans="1:22" x14ac:dyDescent="0.2">
      <c r="A177" s="27" t="str">
        <f t="shared" si="6"/>
        <v>12805012/405073</v>
      </c>
      <c r="B177" s="3" t="str">
        <f>VLOOKUP(VALUE($E177),A!$A:$T,19,0)</f>
        <v>Kortemark</v>
      </c>
      <c r="C177" s="3" t="str">
        <f>VLOOKUP(VALUE($E177),A!$A:$T,20,0)</f>
        <v>HV</v>
      </c>
      <c r="D177" s="14" t="s">
        <v>1118</v>
      </c>
      <c r="E177" s="5">
        <v>12805012</v>
      </c>
      <c r="F177" s="2" t="s">
        <v>72</v>
      </c>
      <c r="G177" s="3" t="s">
        <v>1105</v>
      </c>
      <c r="H177" s="4" t="s">
        <v>187</v>
      </c>
      <c r="I177" s="4">
        <v>3912</v>
      </c>
      <c r="J177" s="4">
        <v>3912</v>
      </c>
      <c r="K177" s="48">
        <v>0</v>
      </c>
      <c r="L177" s="49">
        <v>0</v>
      </c>
      <c r="M177" s="53">
        <v>206.13</v>
      </c>
      <c r="N177" s="7">
        <f>IFERROR(VLOOKUP(VALUE(E177),PR00!$A:$C,3,0),"geen PR00")</f>
        <v>225</v>
      </c>
      <c r="O177" s="7">
        <f>VLOOKUP($E177,A!$A:$T,13,0)</f>
        <v>652</v>
      </c>
      <c r="P177" s="7">
        <f>VLOOKUP($E177,A!$A:$T,18,0)*O177</f>
        <v>1349.6399999999999</v>
      </c>
      <c r="Q177" s="3">
        <f t="shared" si="7"/>
        <v>6</v>
      </c>
      <c r="R177" s="29" t="b">
        <f>ISERROR(VLOOKUP(A177,'2017 05 09'!A:A,1,0))</f>
        <v>0</v>
      </c>
      <c r="S177" s="36" t="str">
        <f t="shared" si="8"/>
        <v>Kortemark HV</v>
      </c>
      <c r="T177" s="37">
        <f>VLOOKUP($E177,A!$A:$H,8,0)*I177</f>
        <v>5312.4960000000001</v>
      </c>
      <c r="U177" s="37">
        <f>VLOOKUP($E177,A!$A:$H,8,0)*J177</f>
        <v>5312.4960000000001</v>
      </c>
      <c r="V177" s="37">
        <f>IF(U177&gt;T177,0,VLOOKUP($E177,A!$A:$H,8,0)*K177)</f>
        <v>0</v>
      </c>
    </row>
    <row r="178" spans="1:22" x14ac:dyDescent="0.2">
      <c r="A178" s="27" t="str">
        <f t="shared" si="6"/>
        <v>12152218/728015KL</v>
      </c>
      <c r="B178" s="3" t="str">
        <f>VLOOKUP(VALUE($E178),A!$A:$T,19,0)</f>
        <v>Beerse</v>
      </c>
      <c r="C178" s="3" t="str">
        <f>VLOOKUP(VALUE($E178),A!$A:$T,20,0)</f>
        <v>Smo</v>
      </c>
      <c r="D178" s="14" t="s">
        <v>1510</v>
      </c>
      <c r="E178" s="5">
        <v>12152218</v>
      </c>
      <c r="F178" s="2" t="s">
        <v>120</v>
      </c>
      <c r="G178" s="3" t="s">
        <v>823</v>
      </c>
      <c r="H178" s="4" t="s">
        <v>159</v>
      </c>
      <c r="I178" s="4">
        <v>1584</v>
      </c>
      <c r="J178" s="4">
        <v>0</v>
      </c>
      <c r="K178" s="48">
        <v>1584</v>
      </c>
      <c r="L178" s="49">
        <v>27</v>
      </c>
      <c r="M178" s="53">
        <v>396.78</v>
      </c>
      <c r="N178" s="7">
        <f>IFERROR(VLOOKUP(VALUE(E178),PR00!$A:$C,3,0),"geen PR00")</f>
        <v>380</v>
      </c>
      <c r="O178" s="7">
        <f>VLOOKUP($E178,A!$A:$T,13,0)</f>
        <v>528</v>
      </c>
      <c r="P178" s="7">
        <f>VLOOKUP($E178,A!$A:$T,18,0)*O178</f>
        <v>1367.52</v>
      </c>
      <c r="Q178" s="3">
        <f t="shared" si="7"/>
        <v>3</v>
      </c>
      <c r="R178" s="29" t="b">
        <f>ISERROR(VLOOKUP(A178,'2017 05 09'!A:A,1,0))</f>
        <v>0</v>
      </c>
      <c r="S178" s="36" t="str">
        <f t="shared" si="8"/>
        <v>Beerse Smo</v>
      </c>
      <c r="T178" s="37">
        <f>VLOOKUP($E178,A!$A:$H,8,0)*I178</f>
        <v>2151.0720000000001</v>
      </c>
      <c r="U178" s="37">
        <f>VLOOKUP($E178,A!$A:$H,8,0)*J178</f>
        <v>0</v>
      </c>
      <c r="V178" s="37">
        <f>IF(U178&gt;T178,0,VLOOKUP($E178,A!$A:$H,8,0)*K178)</f>
        <v>2151.0720000000001</v>
      </c>
    </row>
    <row r="179" spans="1:22" x14ac:dyDescent="0.2">
      <c r="A179" s="27" t="str">
        <f t="shared" si="6"/>
        <v>152018/628116SCH</v>
      </c>
      <c r="B179" s="3" t="str">
        <f>VLOOKUP(VALUE($E179),A!$A:$T,19,0)</f>
        <v>Beerse</v>
      </c>
      <c r="C179" s="3" t="str">
        <f>VLOOKUP(VALUE($E179),A!$A:$T,20,0)</f>
        <v>HV</v>
      </c>
      <c r="D179" s="14" t="s">
        <v>1294</v>
      </c>
      <c r="E179" s="5">
        <v>152018</v>
      </c>
      <c r="F179" s="2" t="s">
        <v>120</v>
      </c>
      <c r="G179" s="3" t="s">
        <v>400</v>
      </c>
      <c r="H179" s="4" t="s">
        <v>159</v>
      </c>
      <c r="I179" s="4">
        <v>184800</v>
      </c>
      <c r="J179" s="4">
        <v>184800</v>
      </c>
      <c r="K179" s="48">
        <v>0</v>
      </c>
      <c r="L179" s="49">
        <v>0</v>
      </c>
      <c r="M179" s="53">
        <v>292.8</v>
      </c>
      <c r="N179" s="7">
        <f>IFERROR(VLOOKUP(VALUE(E179),PR00!$A:$C,3,0),"geen PR00")</f>
        <v>285</v>
      </c>
      <c r="O179" s="7">
        <f>VLOOKUP($E179,A!$A:$T,13,0)</f>
        <v>528</v>
      </c>
      <c r="P179" s="7">
        <f>VLOOKUP($E179,A!$A:$T,18,0)*O179</f>
        <v>1341.6479999999999</v>
      </c>
      <c r="Q179" s="3">
        <f t="shared" si="7"/>
        <v>350</v>
      </c>
      <c r="R179" s="29" t="b">
        <f>ISERROR(VLOOKUP(A179,'2017 05 09'!A:A,1,0))</f>
        <v>0</v>
      </c>
      <c r="S179" s="36" t="str">
        <f t="shared" si="8"/>
        <v>Beerse HV</v>
      </c>
      <c r="T179" s="37">
        <f>VLOOKUP($E179,A!$A:$H,8,0)*I179</f>
        <v>240240</v>
      </c>
      <c r="U179" s="37">
        <f>VLOOKUP($E179,A!$A:$H,8,0)*J179</f>
        <v>240240</v>
      </c>
      <c r="V179" s="37">
        <f>IF(U179&gt;T179,0,VLOOKUP($E179,A!$A:$H,8,0)*K179)</f>
        <v>0</v>
      </c>
    </row>
    <row r="180" spans="1:22" x14ac:dyDescent="0.2">
      <c r="A180" s="27" t="str">
        <f t="shared" si="6"/>
        <v>151817/728906PR</v>
      </c>
      <c r="B180" s="3" t="str">
        <f>VLOOKUP(VALUE($E180),A!$A:$T,19,0)</f>
        <v>Beerse</v>
      </c>
      <c r="C180" s="3" t="str">
        <f>VLOOKUP(VALUE($E180),A!$A:$T,20,0)</f>
        <v>HV</v>
      </c>
      <c r="D180" s="14" t="s">
        <v>1645</v>
      </c>
      <c r="E180" s="5">
        <v>151817</v>
      </c>
      <c r="F180" s="2" t="s">
        <v>120</v>
      </c>
      <c r="G180" s="3" t="s">
        <v>419</v>
      </c>
      <c r="H180" s="4" t="s">
        <v>159</v>
      </c>
      <c r="I180" s="4">
        <v>29937</v>
      </c>
      <c r="J180" s="4">
        <v>0</v>
      </c>
      <c r="K180" s="48">
        <v>29937</v>
      </c>
      <c r="L180" s="49">
        <v>525</v>
      </c>
      <c r="M180" s="53">
        <v>363.29</v>
      </c>
      <c r="N180" s="7">
        <f>IFERROR(VLOOKUP(VALUE(E180),PR00!$A:$C,3,0),"geen PR00")</f>
        <v>255</v>
      </c>
      <c r="O180" s="7">
        <f>VLOOKUP($E180,A!$A:$T,13,0)</f>
        <v>528</v>
      </c>
      <c r="P180" s="7">
        <f>VLOOKUP($E180,A!$A:$T,18,0)*O180</f>
        <v>1285.152</v>
      </c>
      <c r="Q180" s="3">
        <f t="shared" si="7"/>
        <v>56.698863636363633</v>
      </c>
      <c r="R180" s="29" t="b">
        <f>ISERROR(VLOOKUP(A180,'2017 05 09'!A:A,1,0))</f>
        <v>1</v>
      </c>
      <c r="S180" s="36" t="str">
        <f t="shared" si="8"/>
        <v>Beerse HV</v>
      </c>
      <c r="T180" s="37">
        <f>VLOOKUP($E180,A!$A:$H,8,0)*I180</f>
        <v>38918.1</v>
      </c>
      <c r="U180" s="37">
        <f>VLOOKUP($E180,A!$A:$H,8,0)*J180</f>
        <v>0</v>
      </c>
      <c r="V180" s="37">
        <f>IF(U180&gt;T180,0,VLOOKUP($E180,A!$A:$H,8,0)*K180)</f>
        <v>38918.1</v>
      </c>
    </row>
    <row r="181" spans="1:22" x14ac:dyDescent="0.2">
      <c r="A181" s="27" t="str">
        <f t="shared" si="6"/>
        <v>12452018/637005KL</v>
      </c>
      <c r="B181" s="3" t="str">
        <f>VLOOKUP(VALUE($E181),A!$A:$T,19,0)</f>
        <v>Lanaken</v>
      </c>
      <c r="C181" s="3" t="str">
        <f>VLOOKUP(VALUE($E181),A!$A:$T,20,0)</f>
        <v>HV</v>
      </c>
      <c r="D181" s="14" t="s">
        <v>1035</v>
      </c>
      <c r="E181" s="5">
        <v>12452018</v>
      </c>
      <c r="F181" s="2" t="s">
        <v>75</v>
      </c>
      <c r="G181" s="3" t="s">
        <v>29</v>
      </c>
      <c r="H181" s="4" t="s">
        <v>159</v>
      </c>
      <c r="I181" s="4">
        <v>21420</v>
      </c>
      <c r="J181" s="4">
        <v>0</v>
      </c>
      <c r="K181" s="48">
        <v>21420</v>
      </c>
      <c r="L181" s="49">
        <v>375</v>
      </c>
      <c r="M181" s="53">
        <v>207.74</v>
      </c>
      <c r="N181" s="7">
        <f>IFERROR(VLOOKUP(VALUE(E181),PR00!$A:$C,3,0),"geen PR00")</f>
        <v>225</v>
      </c>
      <c r="O181" s="7">
        <f>VLOOKUP($E181,A!$A:$T,13,0)</f>
        <v>612</v>
      </c>
      <c r="P181" s="7">
        <f>VLOOKUP($E181,A!$A:$T,18,0)*O181</f>
        <v>1377</v>
      </c>
      <c r="Q181" s="3">
        <f t="shared" si="7"/>
        <v>35</v>
      </c>
      <c r="R181" s="29" t="b">
        <f>ISERROR(VLOOKUP(A181,'2017 05 09'!A:A,1,0))</f>
        <v>0</v>
      </c>
      <c r="S181" s="36" t="str">
        <f t="shared" si="8"/>
        <v>Lanaken HV</v>
      </c>
      <c r="T181" s="37">
        <f>VLOOKUP($E181,A!$A:$H,8,0)*I181</f>
        <v>28488.600000000002</v>
      </c>
      <c r="U181" s="37">
        <f>VLOOKUP($E181,A!$A:$H,8,0)*J181</f>
        <v>0</v>
      </c>
      <c r="V181" s="37">
        <f>IF(U181&gt;T181,0,VLOOKUP($E181,A!$A:$H,8,0)*K181)</f>
        <v>28488.600000000002</v>
      </c>
    </row>
    <row r="182" spans="1:22" x14ac:dyDescent="0.2">
      <c r="A182" s="27" t="str">
        <f t="shared" si="6"/>
        <v>12700016/514012D A1</v>
      </c>
      <c r="B182" s="3" t="str">
        <f>VLOOKUP(VALUE($E182),A!$A:$T,19,0)</f>
        <v>Peruwelz</v>
      </c>
      <c r="C182" s="3" t="str">
        <f>VLOOKUP(VALUE($E182),A!$A:$T,20,0)</f>
        <v>HV</v>
      </c>
      <c r="D182" s="14" t="s">
        <v>593</v>
      </c>
      <c r="E182" s="5">
        <v>12700016</v>
      </c>
      <c r="F182" s="2" t="s">
        <v>76</v>
      </c>
      <c r="G182" s="3" t="s">
        <v>566</v>
      </c>
      <c r="H182" s="4" t="s">
        <v>159</v>
      </c>
      <c r="I182" s="4">
        <v>7480</v>
      </c>
      <c r="J182" s="4">
        <v>0</v>
      </c>
      <c r="K182" s="48">
        <v>7480</v>
      </c>
      <c r="L182" s="49">
        <v>131</v>
      </c>
      <c r="M182" s="53">
        <v>209.55</v>
      </c>
      <c r="N182" s="7">
        <f>IFERROR(VLOOKUP(VALUE(E182),PR00!$A:$C,3,0),"geen PR00")</f>
        <v>225</v>
      </c>
      <c r="O182" s="7">
        <f>VLOOKUP($E182,A!$A:$T,13,0)</f>
        <v>680</v>
      </c>
      <c r="P182" s="7">
        <f>VLOOKUP($E182,A!$A:$T,18,0)*O182</f>
        <v>1482.4</v>
      </c>
      <c r="Q182" s="3">
        <f t="shared" si="7"/>
        <v>11</v>
      </c>
      <c r="R182" s="29" t="b">
        <f>ISERROR(VLOOKUP(A182,'2017 05 09'!A:A,1,0))</f>
        <v>0</v>
      </c>
      <c r="S182" s="36" t="str">
        <f t="shared" si="8"/>
        <v>Peruwelz HV</v>
      </c>
      <c r="T182" s="37">
        <f>VLOOKUP($E182,A!$A:$H,8,0)*I182</f>
        <v>10157.84</v>
      </c>
      <c r="U182" s="37">
        <f>VLOOKUP($E182,A!$A:$H,8,0)*J182</f>
        <v>0</v>
      </c>
      <c r="V182" s="37">
        <f>IF(U182&gt;T182,0,VLOOKUP($E182,A!$A:$H,8,0)*K182)</f>
        <v>10157.84</v>
      </c>
    </row>
    <row r="183" spans="1:22" x14ac:dyDescent="0.2">
      <c r="A183" s="27" t="str">
        <f t="shared" si="6"/>
        <v>12700016/614014D A1</v>
      </c>
      <c r="B183" s="3" t="str">
        <f>VLOOKUP(VALUE($E183),A!$A:$T,19,0)</f>
        <v>Peruwelz</v>
      </c>
      <c r="C183" s="3" t="str">
        <f>VLOOKUP(VALUE($E183),A!$A:$T,20,0)</f>
        <v>HV</v>
      </c>
      <c r="D183" s="14" t="s">
        <v>956</v>
      </c>
      <c r="E183" s="5">
        <v>12700016</v>
      </c>
      <c r="F183" s="2" t="s">
        <v>76</v>
      </c>
      <c r="G183" s="3" t="s">
        <v>566</v>
      </c>
      <c r="H183" s="4" t="s">
        <v>159</v>
      </c>
      <c r="I183" s="4">
        <v>5440</v>
      </c>
      <c r="J183" s="4">
        <v>0</v>
      </c>
      <c r="K183" s="48">
        <v>5440</v>
      </c>
      <c r="L183" s="49">
        <v>95</v>
      </c>
      <c r="M183" s="53">
        <v>209.55</v>
      </c>
      <c r="N183" s="7">
        <f>IFERROR(VLOOKUP(VALUE(E183),PR00!$A:$C,3,0),"geen PR00")</f>
        <v>225</v>
      </c>
      <c r="O183" s="7">
        <f>VLOOKUP($E183,A!$A:$T,13,0)</f>
        <v>680</v>
      </c>
      <c r="P183" s="7">
        <f>VLOOKUP($E183,A!$A:$T,18,0)*O183</f>
        <v>1482.4</v>
      </c>
      <c r="Q183" s="3">
        <f t="shared" si="7"/>
        <v>8</v>
      </c>
      <c r="R183" s="29" t="b">
        <f>ISERROR(VLOOKUP(A183,'2017 05 09'!A:A,1,0))</f>
        <v>0</v>
      </c>
      <c r="S183" s="36" t="str">
        <f t="shared" si="8"/>
        <v>Peruwelz HV</v>
      </c>
      <c r="T183" s="37">
        <f>VLOOKUP($E183,A!$A:$H,8,0)*I183</f>
        <v>7387.52</v>
      </c>
      <c r="U183" s="37">
        <f>VLOOKUP($E183,A!$A:$H,8,0)*J183</f>
        <v>0</v>
      </c>
      <c r="V183" s="37">
        <f>IF(U183&gt;T183,0,VLOOKUP($E183,A!$A:$H,8,0)*K183)</f>
        <v>7387.52</v>
      </c>
    </row>
    <row r="184" spans="1:22" x14ac:dyDescent="0.2">
      <c r="A184" s="27" t="str">
        <f t="shared" si="6"/>
        <v>12453518/337015M</v>
      </c>
      <c r="B184" s="3" t="str">
        <f>VLOOKUP(VALUE($E184),A!$A:$T,19,0)</f>
        <v>Lanaken</v>
      </c>
      <c r="C184" s="3" t="str">
        <f>VLOOKUP(VALUE($E184),A!$A:$T,20,0)</f>
        <v>HV</v>
      </c>
      <c r="D184" s="14" t="s">
        <v>903</v>
      </c>
      <c r="E184" s="5">
        <v>12453518</v>
      </c>
      <c r="F184" s="2" t="s">
        <v>75</v>
      </c>
      <c r="G184" s="3" t="s">
        <v>81</v>
      </c>
      <c r="H184" s="4" t="s">
        <v>159</v>
      </c>
      <c r="I184" s="4">
        <v>612</v>
      </c>
      <c r="J184" s="4">
        <v>0</v>
      </c>
      <c r="K184" s="48">
        <v>612</v>
      </c>
      <c r="L184" s="49">
        <v>10</v>
      </c>
      <c r="M184" s="53">
        <v>292.17</v>
      </c>
      <c r="N184" s="7">
        <f>IFERROR(VLOOKUP(VALUE(E184),PR00!$A:$C,3,0),"geen PR00")</f>
        <v>275</v>
      </c>
      <c r="O184" s="7">
        <f>VLOOKUP($E184,A!$A:$T,13,0)</f>
        <v>612</v>
      </c>
      <c r="P184" s="7">
        <f>VLOOKUP($E184,A!$A:$T,18,0)*O184</f>
        <v>1458.396</v>
      </c>
      <c r="Q184" s="3">
        <f t="shared" si="7"/>
        <v>1</v>
      </c>
      <c r="R184" s="29" t="b">
        <f>ISERROR(VLOOKUP(A184,'2017 05 09'!A:A,1,0))</f>
        <v>0</v>
      </c>
      <c r="S184" s="36" t="str">
        <f t="shared" si="8"/>
        <v>Lanaken HV</v>
      </c>
      <c r="T184" s="37">
        <f>VLOOKUP($E184,A!$A:$H,8,0)*I184</f>
        <v>795.6</v>
      </c>
      <c r="U184" s="37">
        <f>VLOOKUP($E184,A!$A:$H,8,0)*J184</f>
        <v>0</v>
      </c>
      <c r="V184" s="37">
        <f>IF(U184&gt;T184,0,VLOOKUP($E184,A!$A:$H,8,0)*K184)</f>
        <v>795.6</v>
      </c>
    </row>
    <row r="185" spans="1:22" x14ac:dyDescent="0.2">
      <c r="A185" s="27" t="str">
        <f t="shared" si="6"/>
        <v>12708712/514354TD23</v>
      </c>
      <c r="B185" s="3" t="str">
        <f>VLOOKUP(VALUE($E185),A!$A:$T,19,0)</f>
        <v>Peruwelz</v>
      </c>
      <c r="C185" s="3" t="str">
        <f>VLOOKUP(VALUE($E185),A!$A:$T,20,0)</f>
        <v>HV</v>
      </c>
      <c r="D185" s="14" t="s">
        <v>1471</v>
      </c>
      <c r="E185" s="5">
        <v>12708712</v>
      </c>
      <c r="F185" s="2" t="s">
        <v>76</v>
      </c>
      <c r="G185" s="3" t="s">
        <v>1468</v>
      </c>
      <c r="H185" s="4" t="s">
        <v>187</v>
      </c>
      <c r="I185" s="4">
        <v>110840</v>
      </c>
      <c r="J185" s="4">
        <v>0</v>
      </c>
      <c r="K185" s="48">
        <v>110840</v>
      </c>
      <c r="L185" s="49">
        <v>1944</v>
      </c>
      <c r="M185" s="53">
        <v>190.59</v>
      </c>
      <c r="N185" s="7">
        <f>IFERROR(VLOOKUP(VALUE(E185),PR00!$A:$C,3,0),"geen PR00")</f>
        <v>225</v>
      </c>
      <c r="O185" s="7">
        <f>VLOOKUP($E185,A!$A:$T,13,0)</f>
        <v>680</v>
      </c>
      <c r="P185" s="7">
        <f>VLOOKUP($E185,A!$A:$T,18,0)*O185</f>
        <v>1645.6</v>
      </c>
      <c r="Q185" s="3">
        <f t="shared" si="7"/>
        <v>163</v>
      </c>
      <c r="R185" s="29" t="b">
        <f>ISERROR(VLOOKUP(A185,'2017 05 09'!A:A,1,0))</f>
        <v>0</v>
      </c>
      <c r="S185" s="36" t="str">
        <f t="shared" si="8"/>
        <v>Peruwelz HV</v>
      </c>
      <c r="T185" s="37">
        <f>VLOOKUP($E185,A!$A:$H,8,0)*I185</f>
        <v>150520.72</v>
      </c>
      <c r="U185" s="37">
        <f>VLOOKUP($E185,A!$A:$H,8,0)*J185</f>
        <v>0</v>
      </c>
      <c r="V185" s="37">
        <f>IF(U185&gt;T185,0,VLOOKUP($E185,A!$A:$H,8,0)*K185)</f>
        <v>150520.72</v>
      </c>
    </row>
    <row r="186" spans="1:22" x14ac:dyDescent="0.2">
      <c r="A186" s="27" t="str">
        <f t="shared" si="6"/>
        <v>12452118/537032KL</v>
      </c>
      <c r="B186" s="3" t="str">
        <f>VLOOKUP(VALUE($E186),A!$A:$T,19,0)</f>
        <v>Lanaken</v>
      </c>
      <c r="C186" s="3" t="str">
        <f>VLOOKUP(VALUE($E186),A!$A:$T,20,0)</f>
        <v>HV</v>
      </c>
      <c r="D186" s="14" t="s">
        <v>900</v>
      </c>
      <c r="E186" s="5">
        <v>12452118</v>
      </c>
      <c r="F186" s="2" t="s">
        <v>75</v>
      </c>
      <c r="G186" s="3" t="s">
        <v>717</v>
      </c>
      <c r="H186" s="4" t="s">
        <v>159</v>
      </c>
      <c r="I186" s="4">
        <v>1224</v>
      </c>
      <c r="J186" s="4">
        <v>1224</v>
      </c>
      <c r="K186" s="48">
        <v>0</v>
      </c>
      <c r="L186" s="49">
        <v>0</v>
      </c>
      <c r="M186" s="53">
        <v>206.48</v>
      </c>
      <c r="N186" s="7">
        <f>IFERROR(VLOOKUP(VALUE(E186),PR00!$A:$C,3,0),"geen PR00")</f>
        <v>225</v>
      </c>
      <c r="O186" s="7">
        <f>VLOOKUP($E186,A!$A:$T,13,0)</f>
        <v>612</v>
      </c>
      <c r="P186" s="7">
        <f>VLOOKUP($E186,A!$A:$T,18,0)*O186</f>
        <v>1389.24</v>
      </c>
      <c r="Q186" s="3">
        <f t="shared" si="7"/>
        <v>2</v>
      </c>
      <c r="R186" s="29" t="b">
        <f>ISERROR(VLOOKUP(A186,'2017 05 09'!A:A,1,0))</f>
        <v>0</v>
      </c>
      <c r="S186" s="36" t="str">
        <f t="shared" si="8"/>
        <v>Lanaken HV</v>
      </c>
      <c r="T186" s="37">
        <f>VLOOKUP($E186,A!$A:$H,8,0)*I186</f>
        <v>1627.92</v>
      </c>
      <c r="U186" s="37">
        <f>VLOOKUP($E186,A!$A:$H,8,0)*J186</f>
        <v>1627.92</v>
      </c>
      <c r="V186" s="37">
        <f>IF(U186&gt;T186,0,VLOOKUP($E186,A!$A:$H,8,0)*K186)</f>
        <v>0</v>
      </c>
    </row>
    <row r="187" spans="1:22" x14ac:dyDescent="0.2">
      <c r="A187" s="27" t="str">
        <f t="shared" si="6"/>
        <v>12452118/637019KL</v>
      </c>
      <c r="B187" s="3" t="str">
        <f>VLOOKUP(VALUE($E187),A!$A:$T,19,0)</f>
        <v>Lanaken</v>
      </c>
      <c r="C187" s="3" t="str">
        <f>VLOOKUP(VALUE($E187),A!$A:$T,20,0)</f>
        <v>HV</v>
      </c>
      <c r="D187" s="14" t="s">
        <v>1086</v>
      </c>
      <c r="E187" s="5">
        <v>12452118</v>
      </c>
      <c r="F187" s="2" t="s">
        <v>75</v>
      </c>
      <c r="G187" s="3" t="s">
        <v>717</v>
      </c>
      <c r="H187" s="4" t="s">
        <v>159</v>
      </c>
      <c r="I187" s="4">
        <v>11628</v>
      </c>
      <c r="J187" s="4">
        <v>2448</v>
      </c>
      <c r="K187" s="48">
        <v>9180</v>
      </c>
      <c r="L187" s="49">
        <v>161</v>
      </c>
      <c r="M187" s="53">
        <v>206.48</v>
      </c>
      <c r="N187" s="7">
        <f>IFERROR(VLOOKUP(VALUE(E187),PR00!$A:$C,3,0),"geen PR00")</f>
        <v>225</v>
      </c>
      <c r="O187" s="7">
        <f>VLOOKUP($E187,A!$A:$T,13,0)</f>
        <v>612</v>
      </c>
      <c r="P187" s="7">
        <f>VLOOKUP($E187,A!$A:$T,18,0)*O187</f>
        <v>1389.24</v>
      </c>
      <c r="Q187" s="3">
        <f t="shared" si="7"/>
        <v>19</v>
      </c>
      <c r="R187" s="29" t="b">
        <f>ISERROR(VLOOKUP(A187,'2017 05 09'!A:A,1,0))</f>
        <v>0</v>
      </c>
      <c r="S187" s="36" t="str">
        <f t="shared" si="8"/>
        <v>Lanaken HV</v>
      </c>
      <c r="T187" s="37">
        <f>VLOOKUP($E187,A!$A:$H,8,0)*I187</f>
        <v>15465.240000000002</v>
      </c>
      <c r="U187" s="37">
        <f>VLOOKUP($E187,A!$A:$H,8,0)*J187</f>
        <v>3255.84</v>
      </c>
      <c r="V187" s="37">
        <f>IF(U187&gt;T187,0,VLOOKUP($E187,A!$A:$H,8,0)*K187)</f>
        <v>12209.400000000001</v>
      </c>
    </row>
    <row r="188" spans="1:22" x14ac:dyDescent="0.2">
      <c r="A188" s="27" t="str">
        <f t="shared" si="6"/>
        <v>12452118/737003KL</v>
      </c>
      <c r="B188" s="3" t="str">
        <f>VLOOKUP(VALUE($E188),A!$A:$T,19,0)</f>
        <v>Lanaken</v>
      </c>
      <c r="C188" s="3" t="str">
        <f>VLOOKUP(VALUE($E188),A!$A:$T,20,0)</f>
        <v>HV</v>
      </c>
      <c r="D188" s="14" t="s">
        <v>1427</v>
      </c>
      <c r="E188" s="5">
        <v>12452118</v>
      </c>
      <c r="F188" s="2" t="s">
        <v>75</v>
      </c>
      <c r="G188" s="3" t="s">
        <v>717</v>
      </c>
      <c r="H188" s="4" t="s">
        <v>159</v>
      </c>
      <c r="I188" s="4">
        <v>7344</v>
      </c>
      <c r="J188" s="4">
        <v>0</v>
      </c>
      <c r="K188" s="48">
        <v>7344</v>
      </c>
      <c r="L188" s="49">
        <v>128</v>
      </c>
      <c r="M188" s="53">
        <v>206.48</v>
      </c>
      <c r="N188" s="7">
        <f>IFERROR(VLOOKUP(VALUE(E188),PR00!$A:$C,3,0),"geen PR00")</f>
        <v>225</v>
      </c>
      <c r="O188" s="7">
        <f>VLOOKUP($E188,A!$A:$T,13,0)</f>
        <v>612</v>
      </c>
      <c r="P188" s="7">
        <f>VLOOKUP($E188,A!$A:$T,18,0)*O188</f>
        <v>1389.24</v>
      </c>
      <c r="Q188" s="3">
        <f t="shared" si="7"/>
        <v>12</v>
      </c>
      <c r="R188" s="29" t="b">
        <f>ISERROR(VLOOKUP(A188,'2017 05 09'!A:A,1,0))</f>
        <v>0</v>
      </c>
      <c r="S188" s="36" t="str">
        <f t="shared" si="8"/>
        <v>Lanaken HV</v>
      </c>
      <c r="T188" s="37">
        <f>VLOOKUP($E188,A!$A:$H,8,0)*I188</f>
        <v>9767.52</v>
      </c>
      <c r="U188" s="37">
        <f>VLOOKUP($E188,A!$A:$H,8,0)*J188</f>
        <v>0</v>
      </c>
      <c r="V188" s="37">
        <f>IF(U188&gt;T188,0,VLOOKUP($E188,A!$A:$H,8,0)*K188)</f>
        <v>9767.52</v>
      </c>
    </row>
    <row r="189" spans="1:22" x14ac:dyDescent="0.2">
      <c r="A189" s="27" t="str">
        <f t="shared" si="6"/>
        <v>12808616/405245OX</v>
      </c>
      <c r="B189" s="3" t="str">
        <f>VLOOKUP(VALUE($E189),A!$A:$T,19,0)</f>
        <v>Kortemark</v>
      </c>
      <c r="C189" s="3" t="str">
        <f>VLOOKUP(VALUE($E189),A!$A:$T,20,0)</f>
        <v>HV</v>
      </c>
      <c r="D189" s="14" t="s">
        <v>483</v>
      </c>
      <c r="E189" s="5">
        <v>12808616</v>
      </c>
      <c r="F189" s="2" t="s">
        <v>72</v>
      </c>
      <c r="G189" s="3" t="s">
        <v>267</v>
      </c>
      <c r="H189" s="4" t="s">
        <v>159</v>
      </c>
      <c r="I189" s="4">
        <v>3912</v>
      </c>
      <c r="J189" s="4">
        <v>0</v>
      </c>
      <c r="K189" s="48">
        <v>3912</v>
      </c>
      <c r="L189" s="49">
        <v>68</v>
      </c>
      <c r="M189" s="53">
        <v>200.95</v>
      </c>
      <c r="N189" s="7">
        <f>IFERROR(VLOOKUP(VALUE(E189),PR00!$A:$C,3,0),"geen PR00")</f>
        <v>225</v>
      </c>
      <c r="O189" s="7">
        <f>VLOOKUP($E189,A!$A:$T,13,0)</f>
        <v>652</v>
      </c>
      <c r="P189" s="7">
        <f>VLOOKUP($E189,A!$A:$T,18,0)*O189</f>
        <v>1519.16</v>
      </c>
      <c r="Q189" s="3">
        <f t="shared" si="7"/>
        <v>6</v>
      </c>
      <c r="R189" s="29" t="b">
        <f>ISERROR(VLOOKUP(A189,'2017 05 09'!A:A,1,0))</f>
        <v>0</v>
      </c>
      <c r="S189" s="36" t="str">
        <f t="shared" si="8"/>
        <v>Kortemark HV</v>
      </c>
      <c r="T189" s="37">
        <f>VLOOKUP($E189,A!$A:$H,8,0)*I189</f>
        <v>5312.4960000000001</v>
      </c>
      <c r="U189" s="37">
        <f>VLOOKUP($E189,A!$A:$H,8,0)*J189</f>
        <v>0</v>
      </c>
      <c r="V189" s="37">
        <f>IF(U189&gt;T189,0,VLOOKUP($E189,A!$A:$H,8,0)*K189)</f>
        <v>5312.4960000000001</v>
      </c>
    </row>
    <row r="190" spans="1:22" x14ac:dyDescent="0.2">
      <c r="A190" s="27" t="str">
        <f t="shared" si="6"/>
        <v>12808616/505206 MTK</v>
      </c>
      <c r="B190" s="3" t="str">
        <f>VLOOKUP(VALUE($E190),A!$A:$T,19,0)</f>
        <v>Kortemark</v>
      </c>
      <c r="C190" s="3" t="str">
        <f>VLOOKUP(VALUE($E190),A!$A:$T,20,0)</f>
        <v>HV</v>
      </c>
      <c r="D190" s="14" t="s">
        <v>484</v>
      </c>
      <c r="E190" s="5">
        <v>12808616</v>
      </c>
      <c r="F190" s="2" t="s">
        <v>72</v>
      </c>
      <c r="G190" s="3" t="s">
        <v>267</v>
      </c>
      <c r="H190" s="4" t="s">
        <v>159</v>
      </c>
      <c r="I190" s="4">
        <v>9128</v>
      </c>
      <c r="J190" s="4">
        <v>0</v>
      </c>
      <c r="K190" s="48">
        <v>9128</v>
      </c>
      <c r="L190" s="49">
        <v>160</v>
      </c>
      <c r="M190" s="53">
        <v>200.95</v>
      </c>
      <c r="N190" s="7">
        <f>IFERROR(VLOOKUP(VALUE(E190),PR00!$A:$C,3,0),"geen PR00")</f>
        <v>225</v>
      </c>
      <c r="O190" s="7">
        <f>VLOOKUP($E190,A!$A:$T,13,0)</f>
        <v>652</v>
      </c>
      <c r="P190" s="7">
        <f>VLOOKUP($E190,A!$A:$T,18,0)*O190</f>
        <v>1519.16</v>
      </c>
      <c r="Q190" s="3">
        <f t="shared" si="7"/>
        <v>14</v>
      </c>
      <c r="R190" s="29" t="b">
        <f>ISERROR(VLOOKUP(A190,'2017 05 09'!A:A,1,0))</f>
        <v>0</v>
      </c>
      <c r="S190" s="36" t="str">
        <f t="shared" si="8"/>
        <v>Kortemark HV</v>
      </c>
      <c r="T190" s="37">
        <f>VLOOKUP($E190,A!$A:$H,8,0)*I190</f>
        <v>12395.824000000001</v>
      </c>
      <c r="U190" s="37">
        <f>VLOOKUP($E190,A!$A:$H,8,0)*J190</f>
        <v>0</v>
      </c>
      <c r="V190" s="37">
        <f>IF(U190&gt;T190,0,VLOOKUP($E190,A!$A:$H,8,0)*K190)</f>
        <v>12395.824000000001</v>
      </c>
    </row>
    <row r="191" spans="1:22" x14ac:dyDescent="0.2">
      <c r="A191" s="27" t="str">
        <f t="shared" si="6"/>
        <v>12808616/505241OXRE</v>
      </c>
      <c r="B191" s="3" t="str">
        <f>VLOOKUP(VALUE($E191),A!$A:$T,19,0)</f>
        <v>Kortemark</v>
      </c>
      <c r="C191" s="3" t="str">
        <f>VLOOKUP(VALUE($E191),A!$A:$T,20,0)</f>
        <v>HV</v>
      </c>
      <c r="D191" s="14" t="s">
        <v>619</v>
      </c>
      <c r="E191" s="5">
        <v>12808616</v>
      </c>
      <c r="F191" s="2" t="s">
        <v>72</v>
      </c>
      <c r="G191" s="3" t="s">
        <v>267</v>
      </c>
      <c r="H191" s="4" t="s">
        <v>159</v>
      </c>
      <c r="I191" s="4">
        <v>19560</v>
      </c>
      <c r="J191" s="4">
        <v>0</v>
      </c>
      <c r="K191" s="48">
        <v>19560</v>
      </c>
      <c r="L191" s="49">
        <v>343</v>
      </c>
      <c r="M191" s="53">
        <v>200.95</v>
      </c>
      <c r="N191" s="7">
        <f>IFERROR(VLOOKUP(VALUE(E191),PR00!$A:$C,3,0),"geen PR00")</f>
        <v>225</v>
      </c>
      <c r="O191" s="7">
        <f>VLOOKUP($E191,A!$A:$T,13,0)</f>
        <v>652</v>
      </c>
      <c r="P191" s="7">
        <f>VLOOKUP($E191,A!$A:$T,18,0)*O191</f>
        <v>1519.16</v>
      </c>
      <c r="Q191" s="3">
        <f t="shared" si="7"/>
        <v>30</v>
      </c>
      <c r="R191" s="29" t="b">
        <f>ISERROR(VLOOKUP(A191,'2017 05 09'!A:A,1,0))</f>
        <v>0</v>
      </c>
      <c r="S191" s="36" t="str">
        <f t="shared" si="8"/>
        <v>Kortemark HV</v>
      </c>
      <c r="T191" s="37">
        <f>VLOOKUP($E191,A!$A:$H,8,0)*I191</f>
        <v>26562.480000000003</v>
      </c>
      <c r="U191" s="37">
        <f>VLOOKUP($E191,A!$A:$H,8,0)*J191</f>
        <v>0</v>
      </c>
      <c r="V191" s="37">
        <f>IF(U191&gt;T191,0,VLOOKUP($E191,A!$A:$H,8,0)*K191)</f>
        <v>26562.480000000003</v>
      </c>
    </row>
    <row r="192" spans="1:22" x14ac:dyDescent="0.2">
      <c r="A192" s="27" t="str">
        <f t="shared" si="6"/>
        <v>12804016/505257GRIJ</v>
      </c>
      <c r="B192" s="3" t="str">
        <f>VLOOKUP(VALUE($E192),A!$A:$T,19,0)</f>
        <v>Kortemark</v>
      </c>
      <c r="C192" s="3" t="str">
        <f>VLOOKUP(VALUE($E192),A!$A:$T,20,0)</f>
        <v>HV</v>
      </c>
      <c r="D192" s="14" t="s">
        <v>1316</v>
      </c>
      <c r="E192" s="5">
        <v>12804016</v>
      </c>
      <c r="F192" s="2" t="s">
        <v>72</v>
      </c>
      <c r="G192" s="3" t="s">
        <v>291</v>
      </c>
      <c r="H192" s="4" t="s">
        <v>159</v>
      </c>
      <c r="I192" s="4">
        <v>5868</v>
      </c>
      <c r="J192" s="4">
        <v>0</v>
      </c>
      <c r="K192" s="48">
        <v>5868</v>
      </c>
      <c r="L192" s="49">
        <v>102</v>
      </c>
      <c r="M192" s="53">
        <v>182.87</v>
      </c>
      <c r="N192" s="7">
        <f>IFERROR(VLOOKUP(VALUE(E192),PR00!$A:$C,3,0),"geen PR00")</f>
        <v>225</v>
      </c>
      <c r="O192" s="7">
        <f>VLOOKUP($E192,A!$A:$T,13,0)</f>
        <v>652</v>
      </c>
      <c r="P192" s="7">
        <f>VLOOKUP($E192,A!$A:$T,18,0)*O192</f>
        <v>1540.0240000000001</v>
      </c>
      <c r="Q192" s="3">
        <f t="shared" si="7"/>
        <v>9</v>
      </c>
      <c r="R192" s="29" t="b">
        <f>ISERROR(VLOOKUP(A192,'2017 05 09'!A:A,1,0))</f>
        <v>0</v>
      </c>
      <c r="S192" s="36" t="str">
        <f t="shared" si="8"/>
        <v>Kortemark HV</v>
      </c>
      <c r="T192" s="37">
        <f>VLOOKUP($E192,A!$A:$H,8,0)*I192</f>
        <v>7968.7440000000006</v>
      </c>
      <c r="U192" s="37">
        <f>VLOOKUP($E192,A!$A:$H,8,0)*J192</f>
        <v>0</v>
      </c>
      <c r="V192" s="37">
        <f>IF(U192&gt;T192,0,VLOOKUP($E192,A!$A:$H,8,0)*K192)</f>
        <v>7968.7440000000006</v>
      </c>
    </row>
    <row r="193" spans="1:22" x14ac:dyDescent="0.2">
      <c r="A193" s="27" t="str">
        <f t="shared" si="6"/>
        <v>12800216/705211OVER</v>
      </c>
      <c r="B193" s="3" t="str">
        <f>VLOOKUP(VALUE($E193),A!$A:$T,19,0)</f>
        <v>Kortemark</v>
      </c>
      <c r="C193" s="3" t="str">
        <f>VLOOKUP(VALUE($E193),A!$A:$T,20,0)</f>
        <v>HV</v>
      </c>
      <c r="D193" s="14" t="s">
        <v>1592</v>
      </c>
      <c r="E193" s="5">
        <v>12800216</v>
      </c>
      <c r="F193" s="2" t="s">
        <v>72</v>
      </c>
      <c r="G193" s="3" t="s">
        <v>272</v>
      </c>
      <c r="H193" s="4" t="s">
        <v>159</v>
      </c>
      <c r="I193" s="4">
        <v>14344</v>
      </c>
      <c r="J193" s="4">
        <v>0</v>
      </c>
      <c r="K193" s="48">
        <v>14344</v>
      </c>
      <c r="L193" s="49">
        <v>251</v>
      </c>
      <c r="M193" s="53">
        <v>184.08</v>
      </c>
      <c r="N193" s="7">
        <f>IFERROR(VLOOKUP(VALUE(E193),PR00!$A:$C,3,0),"geen PR00")</f>
        <v>225</v>
      </c>
      <c r="O193" s="7">
        <f>VLOOKUP($E193,A!$A:$T,13,0)</f>
        <v>652</v>
      </c>
      <c r="P193" s="7">
        <f>VLOOKUP($E193,A!$A:$T,18,0)*O193</f>
        <v>1540.0240000000001</v>
      </c>
      <c r="Q193" s="3">
        <f t="shared" si="7"/>
        <v>22</v>
      </c>
      <c r="R193" s="29" t="b">
        <f>ISERROR(VLOOKUP(A193,'2017 05 09'!A:A,1,0))</f>
        <v>0</v>
      </c>
      <c r="S193" s="36" t="str">
        <f t="shared" si="8"/>
        <v>Kortemark HV</v>
      </c>
      <c r="T193" s="37">
        <f>VLOOKUP($E193,A!$A:$H,8,0)*I193</f>
        <v>19479.152000000002</v>
      </c>
      <c r="U193" s="37">
        <f>VLOOKUP($E193,A!$A:$H,8,0)*J193</f>
        <v>0</v>
      </c>
      <c r="V193" s="37">
        <f>IF(U193&gt;T193,0,VLOOKUP($E193,A!$A:$H,8,0)*K193)</f>
        <v>19479.152000000002</v>
      </c>
    </row>
    <row r="194" spans="1:22" x14ac:dyDescent="0.2">
      <c r="A194" s="27" t="str">
        <f t="shared" ref="A194:A257" si="9">E194&amp;"/"&amp;D194</f>
        <v>12800216/705212BRUI</v>
      </c>
      <c r="B194" s="3" t="str">
        <f>VLOOKUP(VALUE($E194),A!$A:$T,19,0)</f>
        <v>Kortemark</v>
      </c>
      <c r="C194" s="3" t="str">
        <f>VLOOKUP(VALUE($E194),A!$A:$T,20,0)</f>
        <v>HV</v>
      </c>
      <c r="D194" s="14" t="s">
        <v>1593</v>
      </c>
      <c r="E194" s="5">
        <v>12800216</v>
      </c>
      <c r="F194" s="2" t="s">
        <v>72</v>
      </c>
      <c r="G194" s="3" t="s">
        <v>272</v>
      </c>
      <c r="H194" s="4" t="s">
        <v>159</v>
      </c>
      <c r="I194" s="4">
        <v>5868</v>
      </c>
      <c r="J194" s="4">
        <v>0</v>
      </c>
      <c r="K194" s="48">
        <v>5868</v>
      </c>
      <c r="L194" s="49">
        <v>102</v>
      </c>
      <c r="M194" s="53">
        <v>184.08</v>
      </c>
      <c r="N194" s="7">
        <f>IFERROR(VLOOKUP(VALUE(E194),PR00!$A:$C,3,0),"geen PR00")</f>
        <v>225</v>
      </c>
      <c r="O194" s="7">
        <f>VLOOKUP($E194,A!$A:$T,13,0)</f>
        <v>652</v>
      </c>
      <c r="P194" s="7">
        <f>VLOOKUP($E194,A!$A:$T,18,0)*O194</f>
        <v>1540.0240000000001</v>
      </c>
      <c r="Q194" s="3">
        <f t="shared" ref="Q194:Q257" si="10">I194/O194</f>
        <v>9</v>
      </c>
      <c r="R194" s="29" t="b">
        <f>ISERROR(VLOOKUP(A194,'2017 05 09'!A:A,1,0))</f>
        <v>0</v>
      </c>
      <c r="S194" s="36" t="str">
        <f t="shared" ref="S194:S257" si="11">B194&amp;" "&amp;C194</f>
        <v>Kortemark HV</v>
      </c>
      <c r="T194" s="37">
        <f>VLOOKUP($E194,A!$A:$H,8,0)*I194</f>
        <v>7968.7440000000006</v>
      </c>
      <c r="U194" s="37">
        <f>VLOOKUP($E194,A!$A:$H,8,0)*J194</f>
        <v>0</v>
      </c>
      <c r="V194" s="37">
        <f>IF(U194&gt;T194,0,VLOOKUP($E194,A!$A:$H,8,0)*K194)</f>
        <v>7968.7440000000006</v>
      </c>
    </row>
    <row r="195" spans="1:22" x14ac:dyDescent="0.2">
      <c r="A195" s="27" t="str">
        <f t="shared" si="9"/>
        <v>12704216/614102D C1</v>
      </c>
      <c r="B195" s="3" t="str">
        <f>VLOOKUP(VALUE($E195),A!$A:$T,19,0)</f>
        <v>Peruwelz</v>
      </c>
      <c r="C195" s="3" t="str">
        <f>VLOOKUP(VALUE($E195),A!$A:$T,20,0)</f>
        <v>HV</v>
      </c>
      <c r="D195" s="14" t="s">
        <v>1307</v>
      </c>
      <c r="E195" s="5">
        <v>12704216</v>
      </c>
      <c r="F195" s="2" t="s">
        <v>76</v>
      </c>
      <c r="G195" s="3" t="s">
        <v>579</v>
      </c>
      <c r="H195" s="4" t="s">
        <v>159</v>
      </c>
      <c r="I195" s="4">
        <v>10880</v>
      </c>
      <c r="J195" s="4">
        <v>0</v>
      </c>
      <c r="K195" s="48">
        <v>10880</v>
      </c>
      <c r="L195" s="49">
        <v>190</v>
      </c>
      <c r="M195" s="53">
        <v>188.74</v>
      </c>
      <c r="N195" s="7">
        <f>IFERROR(VLOOKUP(VALUE(E195),PR00!$A:$C,3,0),"geen PR00")</f>
        <v>225</v>
      </c>
      <c r="O195" s="7">
        <f>VLOOKUP($E195,A!$A:$T,13,0)</f>
        <v>680</v>
      </c>
      <c r="P195" s="7">
        <f>VLOOKUP($E195,A!$A:$T,18,0)*O195</f>
        <v>1598</v>
      </c>
      <c r="Q195" s="3">
        <f t="shared" si="10"/>
        <v>16</v>
      </c>
      <c r="R195" s="29" t="b">
        <f>ISERROR(VLOOKUP(A195,'2017 05 09'!A:A,1,0))</f>
        <v>0</v>
      </c>
      <c r="S195" s="36" t="str">
        <f t="shared" si="11"/>
        <v>Peruwelz HV</v>
      </c>
      <c r="T195" s="37">
        <f>VLOOKUP($E195,A!$A:$H,8,0)*I195</f>
        <v>14775.04</v>
      </c>
      <c r="U195" s="37">
        <f>VLOOKUP($E195,A!$A:$H,8,0)*J195</f>
        <v>0</v>
      </c>
      <c r="V195" s="37">
        <f>IF(U195&gt;T195,0,VLOOKUP($E195,A!$A:$H,8,0)*K195)</f>
        <v>14775.04</v>
      </c>
    </row>
    <row r="196" spans="1:22" x14ac:dyDescent="0.2">
      <c r="A196" s="27" t="str">
        <f t="shared" si="9"/>
        <v>12707716/714008P360</v>
      </c>
      <c r="B196" s="3" t="str">
        <f>VLOOKUP(VALUE($E196),A!$A:$T,19,0)</f>
        <v>Peruwelz</v>
      </c>
      <c r="C196" s="3" t="str">
        <f>VLOOKUP(VALUE($E196),A!$A:$T,20,0)</f>
        <v>HV</v>
      </c>
      <c r="D196" s="14" t="s">
        <v>1584</v>
      </c>
      <c r="E196" s="5">
        <v>12707716</v>
      </c>
      <c r="F196" s="2" t="s">
        <v>76</v>
      </c>
      <c r="G196" s="3" t="s">
        <v>1540</v>
      </c>
      <c r="H196" s="4" t="s">
        <v>159</v>
      </c>
      <c r="I196" s="4">
        <v>5760</v>
      </c>
      <c r="J196" s="4">
        <v>0</v>
      </c>
      <c r="K196" s="48">
        <v>5760</v>
      </c>
      <c r="L196" s="49">
        <v>101</v>
      </c>
      <c r="M196" s="53">
        <v>186.28</v>
      </c>
      <c r="N196" s="7">
        <f>IFERROR(VLOOKUP(VALUE(E196),PR00!$A:$C,3,0),"geen PR00")</f>
        <v>225</v>
      </c>
      <c r="O196" s="34">
        <v>360</v>
      </c>
      <c r="P196" s="7">
        <f>VLOOKUP($E196,A!$A:$T,18,0)*O196</f>
        <v>875.52</v>
      </c>
      <c r="Q196" s="3">
        <f t="shared" si="10"/>
        <v>16</v>
      </c>
      <c r="R196" s="29" t="b">
        <f>ISERROR(VLOOKUP(A196,'2017 05 09'!A:A,1,0))</f>
        <v>0</v>
      </c>
      <c r="S196" s="36" t="str">
        <f t="shared" si="11"/>
        <v>Peruwelz HV</v>
      </c>
      <c r="T196" s="37">
        <f>VLOOKUP($E196,A!$A:$H,8,0)*I196</f>
        <v>7822.0800000000008</v>
      </c>
      <c r="U196" s="37">
        <f>VLOOKUP($E196,A!$A:$H,8,0)*J196</f>
        <v>0</v>
      </c>
      <c r="V196" s="37">
        <f>IF(U196&gt;T196,0,VLOOKUP($E196,A!$A:$H,8,0)*K196)</f>
        <v>7822.0800000000008</v>
      </c>
    </row>
    <row r="197" spans="1:22" x14ac:dyDescent="0.2">
      <c r="A197" s="27" t="str">
        <f t="shared" si="9"/>
        <v>12707716/714008TA1B</v>
      </c>
      <c r="B197" s="3" t="str">
        <f>VLOOKUP(VALUE($E197),A!$A:$T,19,0)</f>
        <v>Peruwelz</v>
      </c>
      <c r="C197" s="3" t="str">
        <f>VLOOKUP(VALUE($E197),A!$A:$T,20,0)</f>
        <v>HV</v>
      </c>
      <c r="D197" s="14" t="s">
        <v>1585</v>
      </c>
      <c r="E197" s="5">
        <v>12707716</v>
      </c>
      <c r="F197" s="2" t="s">
        <v>76</v>
      </c>
      <c r="G197" s="3" t="s">
        <v>1540</v>
      </c>
      <c r="H197" s="4" t="s">
        <v>159</v>
      </c>
      <c r="I197" s="4">
        <v>32640</v>
      </c>
      <c r="J197" s="4">
        <v>0</v>
      </c>
      <c r="K197" s="48">
        <v>32640</v>
      </c>
      <c r="L197" s="49">
        <v>572</v>
      </c>
      <c r="M197" s="53">
        <v>186.28</v>
      </c>
      <c r="N197" s="7">
        <f>IFERROR(VLOOKUP(VALUE(E197),PR00!$A:$C,3,0),"geen PR00")</f>
        <v>225</v>
      </c>
      <c r="O197" s="7">
        <f>VLOOKUP($E197,A!$A:$T,13,0)</f>
        <v>680</v>
      </c>
      <c r="P197" s="7">
        <f>VLOOKUP($E197,A!$A:$T,18,0)*O197</f>
        <v>1653.76</v>
      </c>
      <c r="Q197" s="3">
        <f t="shared" si="10"/>
        <v>48</v>
      </c>
      <c r="R197" s="29" t="b">
        <f>ISERROR(VLOOKUP(A197,'2017 05 09'!A:A,1,0))</f>
        <v>0</v>
      </c>
      <c r="S197" s="36" t="str">
        <f t="shared" si="11"/>
        <v>Peruwelz HV</v>
      </c>
      <c r="T197" s="37">
        <f>VLOOKUP($E197,A!$A:$H,8,0)*I197</f>
        <v>44325.120000000003</v>
      </c>
      <c r="U197" s="37">
        <f>VLOOKUP($E197,A!$A:$H,8,0)*J197</f>
        <v>0</v>
      </c>
      <c r="V197" s="37">
        <f>IF(U197&gt;T197,0,VLOOKUP($E197,A!$A:$H,8,0)*K197)</f>
        <v>44325.120000000003</v>
      </c>
    </row>
    <row r="198" spans="1:22" x14ac:dyDescent="0.2">
      <c r="A198" s="27" t="str">
        <f t="shared" si="9"/>
        <v>166118/629055KL</v>
      </c>
      <c r="B198" s="3" t="str">
        <f>VLOOKUP(VALUE($E198),A!$A:$T,19,0)</f>
        <v>Beerse</v>
      </c>
      <c r="C198" s="3" t="str">
        <f>VLOOKUP(VALUE($E198),A!$A:$T,20,0)</f>
        <v>HV</v>
      </c>
      <c r="D198" s="14" t="s">
        <v>1114</v>
      </c>
      <c r="E198" s="5">
        <v>166118</v>
      </c>
      <c r="F198" s="2" t="s">
        <v>120</v>
      </c>
      <c r="G198" s="3" t="s">
        <v>157</v>
      </c>
      <c r="H198" s="4" t="s">
        <v>159</v>
      </c>
      <c r="I198" s="4">
        <v>1056</v>
      </c>
      <c r="J198" s="4">
        <v>0</v>
      </c>
      <c r="K198" s="48">
        <v>1056</v>
      </c>
      <c r="L198" s="49">
        <v>18</v>
      </c>
      <c r="M198" s="53">
        <v>202.9</v>
      </c>
      <c r="N198" s="7">
        <f>IFERROR(VLOOKUP(VALUE(E198),PR00!$A:$C,3,0),"geen PR00")</f>
        <v>225</v>
      </c>
      <c r="O198" s="7">
        <f>VLOOKUP($E198,A!$A:$T,13,0)</f>
        <v>528</v>
      </c>
      <c r="P198" s="7">
        <f>VLOOKUP($E198,A!$A:$T,18,0)*O198</f>
        <v>1300.992</v>
      </c>
      <c r="Q198" s="3">
        <f t="shared" si="10"/>
        <v>2</v>
      </c>
      <c r="R198" s="29" t="b">
        <f>ISERROR(VLOOKUP(A198,'2017 05 09'!A:A,1,0))</f>
        <v>0</v>
      </c>
      <c r="S198" s="36" t="str">
        <f t="shared" si="11"/>
        <v>Beerse HV</v>
      </c>
      <c r="T198" s="37">
        <f>VLOOKUP($E198,A!$A:$H,8,0)*I198</f>
        <v>1434.048</v>
      </c>
      <c r="U198" s="37">
        <f>VLOOKUP($E198,A!$A:$H,8,0)*J198</f>
        <v>0</v>
      </c>
      <c r="V198" s="37">
        <f>IF(U198&gt;T198,0,VLOOKUP($E198,A!$A:$H,8,0)*K198)</f>
        <v>1434.048</v>
      </c>
    </row>
    <row r="199" spans="1:22" x14ac:dyDescent="0.2">
      <c r="A199" s="27" t="str">
        <f t="shared" si="9"/>
        <v>12451818/537076</v>
      </c>
      <c r="B199" s="3" t="str">
        <f>VLOOKUP(VALUE($E199),A!$A:$T,19,0)</f>
        <v>Lanaken</v>
      </c>
      <c r="C199" s="3" t="str">
        <f>VLOOKUP(VALUE($E199),A!$A:$T,20,0)</f>
        <v>HV</v>
      </c>
      <c r="D199" s="14" t="s">
        <v>1196</v>
      </c>
      <c r="E199" s="5">
        <v>12451818</v>
      </c>
      <c r="F199" s="2" t="s">
        <v>75</v>
      </c>
      <c r="G199" s="3" t="s">
        <v>630</v>
      </c>
      <c r="H199" s="4" t="s">
        <v>159</v>
      </c>
      <c r="I199" s="4">
        <v>6732</v>
      </c>
      <c r="J199" s="4">
        <v>0</v>
      </c>
      <c r="K199" s="48">
        <v>6732</v>
      </c>
      <c r="L199" s="49">
        <v>118</v>
      </c>
      <c r="M199" s="53">
        <v>297.86</v>
      </c>
      <c r="N199" s="7">
        <f>IFERROR(VLOOKUP(VALUE(E199),PR00!$A:$C,3,0),"geen PR00")</f>
        <v>295</v>
      </c>
      <c r="O199" s="7">
        <f>VLOOKUP($E199,A!$A:$T,13,0)</f>
        <v>612</v>
      </c>
      <c r="P199" s="7">
        <f>VLOOKUP($E199,A!$A:$T,18,0)*O199</f>
        <v>1401.48</v>
      </c>
      <c r="Q199" s="3">
        <f t="shared" si="10"/>
        <v>11</v>
      </c>
      <c r="R199" s="29" t="b">
        <f>ISERROR(VLOOKUP(A199,'2017 05 09'!A:A,1,0))</f>
        <v>0</v>
      </c>
      <c r="S199" s="36" t="str">
        <f t="shared" si="11"/>
        <v>Lanaken HV</v>
      </c>
      <c r="T199" s="37">
        <f>VLOOKUP($E199,A!$A:$H,8,0)*I199</f>
        <v>8953.5600000000013</v>
      </c>
      <c r="U199" s="37">
        <f>VLOOKUP($E199,A!$A:$H,8,0)*J199</f>
        <v>0</v>
      </c>
      <c r="V199" s="37">
        <f>IF(U199&gt;T199,0,VLOOKUP($E199,A!$A:$H,8,0)*K199)</f>
        <v>8953.5600000000013</v>
      </c>
    </row>
    <row r="200" spans="1:22" x14ac:dyDescent="0.2">
      <c r="A200" s="27" t="str">
        <f t="shared" si="9"/>
        <v>12451818/537077</v>
      </c>
      <c r="B200" s="3" t="str">
        <f>VLOOKUP(VALUE($E200),A!$A:$T,19,0)</f>
        <v>Lanaken</v>
      </c>
      <c r="C200" s="3" t="str">
        <f>VLOOKUP(VALUE($E200),A!$A:$T,20,0)</f>
        <v>HV</v>
      </c>
      <c r="D200" s="14" t="s">
        <v>1197</v>
      </c>
      <c r="E200" s="5">
        <v>12451818</v>
      </c>
      <c r="F200" s="2" t="s">
        <v>75</v>
      </c>
      <c r="G200" s="3" t="s">
        <v>630</v>
      </c>
      <c r="H200" s="4" t="s">
        <v>159</v>
      </c>
      <c r="I200" s="4">
        <v>6732</v>
      </c>
      <c r="J200" s="4">
        <v>0</v>
      </c>
      <c r="K200" s="48">
        <v>6732</v>
      </c>
      <c r="L200" s="49">
        <v>118</v>
      </c>
      <c r="M200" s="53">
        <v>297.86</v>
      </c>
      <c r="N200" s="7">
        <f>IFERROR(VLOOKUP(VALUE(E200),PR00!$A:$C,3,0),"geen PR00")</f>
        <v>295</v>
      </c>
      <c r="O200" s="7">
        <f>VLOOKUP($E200,A!$A:$T,13,0)</f>
        <v>612</v>
      </c>
      <c r="P200" s="7">
        <f>VLOOKUP($E200,A!$A:$T,18,0)*O200</f>
        <v>1401.48</v>
      </c>
      <c r="Q200" s="3">
        <f t="shared" si="10"/>
        <v>11</v>
      </c>
      <c r="R200" s="29" t="b">
        <f>ISERROR(VLOOKUP(A200,'2017 05 09'!A:A,1,0))</f>
        <v>0</v>
      </c>
      <c r="S200" s="36" t="str">
        <f t="shared" si="11"/>
        <v>Lanaken HV</v>
      </c>
      <c r="T200" s="37">
        <f>VLOOKUP($E200,A!$A:$H,8,0)*I200</f>
        <v>8953.5600000000013</v>
      </c>
      <c r="U200" s="37">
        <f>VLOOKUP($E200,A!$A:$H,8,0)*J200</f>
        <v>0</v>
      </c>
      <c r="V200" s="37">
        <f>IF(U200&gt;T200,0,VLOOKUP($E200,A!$A:$H,8,0)*K200)</f>
        <v>8953.5600000000013</v>
      </c>
    </row>
    <row r="201" spans="1:22" x14ac:dyDescent="0.2">
      <c r="A201" s="27" t="str">
        <f t="shared" si="9"/>
        <v>12451818/537079</v>
      </c>
      <c r="B201" s="3" t="str">
        <f>VLOOKUP(VALUE($E201),A!$A:$T,19,0)</f>
        <v>Lanaken</v>
      </c>
      <c r="C201" s="3" t="str">
        <f>VLOOKUP(VALUE($E201),A!$A:$T,20,0)</f>
        <v>HV</v>
      </c>
      <c r="D201" s="14" t="s">
        <v>1198</v>
      </c>
      <c r="E201" s="5">
        <v>12451818</v>
      </c>
      <c r="F201" s="2" t="s">
        <v>75</v>
      </c>
      <c r="G201" s="3" t="s">
        <v>630</v>
      </c>
      <c r="H201" s="4" t="s">
        <v>159</v>
      </c>
      <c r="I201" s="4">
        <v>16524</v>
      </c>
      <c r="J201" s="4">
        <v>16524</v>
      </c>
      <c r="K201" s="48">
        <v>0</v>
      </c>
      <c r="L201" s="49">
        <v>0</v>
      </c>
      <c r="M201" s="53">
        <v>297.86</v>
      </c>
      <c r="N201" s="7">
        <f>IFERROR(VLOOKUP(VALUE(E201),PR00!$A:$C,3,0),"geen PR00")</f>
        <v>295</v>
      </c>
      <c r="O201" s="7">
        <f>VLOOKUP($E201,A!$A:$T,13,0)</f>
        <v>612</v>
      </c>
      <c r="P201" s="7">
        <f>VLOOKUP($E201,A!$A:$T,18,0)*O201</f>
        <v>1401.48</v>
      </c>
      <c r="Q201" s="3">
        <f t="shared" si="10"/>
        <v>27</v>
      </c>
      <c r="R201" s="29" t="b">
        <f>ISERROR(VLOOKUP(A201,'2017 05 09'!A:A,1,0))</f>
        <v>0</v>
      </c>
      <c r="S201" s="36" t="str">
        <f t="shared" si="11"/>
        <v>Lanaken HV</v>
      </c>
      <c r="T201" s="37">
        <f>VLOOKUP($E201,A!$A:$H,8,0)*I201</f>
        <v>21976.920000000002</v>
      </c>
      <c r="U201" s="37">
        <f>VLOOKUP($E201,A!$A:$H,8,0)*J201</f>
        <v>21976.920000000002</v>
      </c>
      <c r="V201" s="37">
        <f>IF(U201&gt;T201,0,VLOOKUP($E201,A!$A:$H,8,0)*K201)</f>
        <v>0</v>
      </c>
    </row>
    <row r="202" spans="1:22" x14ac:dyDescent="0.2">
      <c r="A202" s="27" t="str">
        <f t="shared" si="9"/>
        <v>12450318/737018KL</v>
      </c>
      <c r="B202" s="3" t="str">
        <f>VLOOKUP(VALUE($E202),A!$A:$T,19,0)</f>
        <v>Lanaken</v>
      </c>
      <c r="C202" s="3" t="str">
        <f>VLOOKUP(VALUE($E202),A!$A:$T,20,0)</f>
        <v>HV</v>
      </c>
      <c r="D202" s="14" t="s">
        <v>1464</v>
      </c>
      <c r="E202" s="5">
        <v>12450318</v>
      </c>
      <c r="F202" s="2" t="s">
        <v>75</v>
      </c>
      <c r="G202" s="3" t="s">
        <v>1058</v>
      </c>
      <c r="H202" s="4" t="s">
        <v>159</v>
      </c>
      <c r="I202" s="4">
        <v>14688</v>
      </c>
      <c r="J202" s="4">
        <v>11016</v>
      </c>
      <c r="K202" s="48">
        <v>3672</v>
      </c>
      <c r="L202" s="49">
        <v>64</v>
      </c>
      <c r="M202" s="53">
        <v>206.11</v>
      </c>
      <c r="N202" s="7">
        <f>IFERROR(VLOOKUP(VALUE(E202),PR00!$A:$C,3,0),"geen PR00")</f>
        <v>225</v>
      </c>
      <c r="O202" s="7">
        <f>VLOOKUP($E202,A!$A:$T,13,0)</f>
        <v>612</v>
      </c>
      <c r="P202" s="7">
        <f>VLOOKUP($E202,A!$A:$T,18,0)*O202</f>
        <v>1487.16</v>
      </c>
      <c r="Q202" s="3">
        <f t="shared" si="10"/>
        <v>24</v>
      </c>
      <c r="R202" s="29" t="b">
        <f>ISERROR(VLOOKUP(A202,'2017 05 09'!A:A,1,0))</f>
        <v>0</v>
      </c>
      <c r="S202" s="36" t="str">
        <f t="shared" si="11"/>
        <v>Lanaken HV</v>
      </c>
      <c r="T202" s="37">
        <f>VLOOKUP($E202,A!$A:$H,8,0)*I202</f>
        <v>19535.04</v>
      </c>
      <c r="U202" s="37">
        <f>VLOOKUP($E202,A!$A:$H,8,0)*J202</f>
        <v>14651.28</v>
      </c>
      <c r="V202" s="37">
        <f>IF(U202&gt;T202,0,VLOOKUP($E202,A!$A:$H,8,0)*K202)</f>
        <v>4883.76</v>
      </c>
    </row>
    <row r="203" spans="1:22" x14ac:dyDescent="0.2">
      <c r="A203" s="27" t="str">
        <f t="shared" si="9"/>
        <v>12450218/537002KL</v>
      </c>
      <c r="B203" s="3" t="str">
        <f>VLOOKUP(VALUE($E203),A!$A:$T,19,0)</f>
        <v>Lanaken</v>
      </c>
      <c r="C203" s="3" t="str">
        <f>VLOOKUP(VALUE($E203),A!$A:$T,20,0)</f>
        <v>HV</v>
      </c>
      <c r="D203" s="14" t="s">
        <v>954</v>
      </c>
      <c r="E203" s="5">
        <v>12450218</v>
      </c>
      <c r="F203" s="2" t="s">
        <v>75</v>
      </c>
      <c r="G203" s="3" t="s">
        <v>529</v>
      </c>
      <c r="H203" s="4" t="s">
        <v>159</v>
      </c>
      <c r="I203" s="4">
        <v>52632</v>
      </c>
      <c r="J203" s="4">
        <v>52632</v>
      </c>
      <c r="K203" s="48">
        <v>0</v>
      </c>
      <c r="L203" s="49">
        <v>0</v>
      </c>
      <c r="M203" s="53">
        <v>216.75</v>
      </c>
      <c r="N203" s="7">
        <f>IFERROR(VLOOKUP(VALUE(E203),PR00!$A:$C,3,0),"geen PR00")</f>
        <v>225</v>
      </c>
      <c r="O203" s="7">
        <f>VLOOKUP($E203,A!$A:$T,13,0)</f>
        <v>612</v>
      </c>
      <c r="P203" s="7">
        <f>VLOOKUP($E203,A!$A:$T,18,0)*O203</f>
        <v>1389.24</v>
      </c>
      <c r="Q203" s="3">
        <f t="shared" si="10"/>
        <v>86</v>
      </c>
      <c r="R203" s="29" t="b">
        <f>ISERROR(VLOOKUP(A203,'2017 05 09'!A:A,1,0))</f>
        <v>0</v>
      </c>
      <c r="S203" s="36" t="str">
        <f t="shared" si="11"/>
        <v>Lanaken HV</v>
      </c>
      <c r="T203" s="37">
        <f>VLOOKUP($E203,A!$A:$H,8,0)*I203</f>
        <v>70000.56</v>
      </c>
      <c r="U203" s="37">
        <f>VLOOKUP($E203,A!$A:$H,8,0)*J203</f>
        <v>70000.56</v>
      </c>
      <c r="V203" s="37">
        <f>IF(U203&gt;T203,0,VLOOKUP($E203,A!$A:$H,8,0)*K203)</f>
        <v>0</v>
      </c>
    </row>
    <row r="204" spans="1:22" x14ac:dyDescent="0.2">
      <c r="A204" s="27" t="str">
        <f t="shared" si="9"/>
        <v>12708516/614087NA7B</v>
      </c>
      <c r="B204" s="3" t="str">
        <f>VLOOKUP(VALUE($E204),A!$A:$T,19,0)</f>
        <v>Peruwelz</v>
      </c>
      <c r="C204" s="3" t="str">
        <f>VLOOKUP(VALUE($E204),A!$A:$T,20,0)</f>
        <v>HV</v>
      </c>
      <c r="D204" s="14" t="s">
        <v>1590</v>
      </c>
      <c r="E204" s="5">
        <v>12708516</v>
      </c>
      <c r="F204" s="2" t="s">
        <v>76</v>
      </c>
      <c r="G204" s="3" t="s">
        <v>348</v>
      </c>
      <c r="H204" s="4" t="s">
        <v>159</v>
      </c>
      <c r="I204" s="4">
        <v>424320</v>
      </c>
      <c r="J204" s="4">
        <v>188360</v>
      </c>
      <c r="K204" s="48">
        <v>235960</v>
      </c>
      <c r="L204" s="49">
        <v>4139</v>
      </c>
      <c r="M204" s="53">
        <v>220.7</v>
      </c>
      <c r="N204" s="7">
        <f>IFERROR(VLOOKUP(VALUE(E204),PR00!$A:$C,3,0),"geen PR00")</f>
        <v>225</v>
      </c>
      <c r="O204" s="7">
        <f>VLOOKUP($E204,A!$A:$T,13,0)</f>
        <v>680</v>
      </c>
      <c r="P204" s="7">
        <f>VLOOKUP($E204,A!$A:$T,18,0)*O204</f>
        <v>1400.8</v>
      </c>
      <c r="Q204" s="3">
        <f t="shared" si="10"/>
        <v>624</v>
      </c>
      <c r="R204" s="29" t="b">
        <f>ISERROR(VLOOKUP(A204,'2017 05 09'!A:A,1,0))</f>
        <v>0</v>
      </c>
      <c r="S204" s="36" t="str">
        <f t="shared" si="11"/>
        <v>Peruwelz HV</v>
      </c>
      <c r="T204" s="37">
        <f>VLOOKUP($E204,A!$A:$H,8,0)*I204</f>
        <v>576226.56000000006</v>
      </c>
      <c r="U204" s="37">
        <f>VLOOKUP($E204,A!$A:$H,8,0)*J204</f>
        <v>255792.88</v>
      </c>
      <c r="V204" s="37">
        <f>IF(U204&gt;T204,0,VLOOKUP($E204,A!$A:$H,8,0)*K204)</f>
        <v>320433.68000000005</v>
      </c>
    </row>
    <row r="205" spans="1:22" x14ac:dyDescent="0.2">
      <c r="A205" s="27" t="str">
        <f t="shared" si="9"/>
        <v>12708516/714016NA2T</v>
      </c>
      <c r="B205" s="3" t="str">
        <f>VLOOKUP(VALUE($E205),A!$A:$T,19,0)</f>
        <v>Peruwelz</v>
      </c>
      <c r="C205" s="3" t="str">
        <f>VLOOKUP(VALUE($E205),A!$A:$T,20,0)</f>
        <v>HV</v>
      </c>
      <c r="D205" s="14" t="s">
        <v>1664</v>
      </c>
      <c r="E205" s="5">
        <v>12708516</v>
      </c>
      <c r="F205" s="2" t="s">
        <v>76</v>
      </c>
      <c r="G205" s="3" t="s">
        <v>348</v>
      </c>
      <c r="H205" s="4" t="s">
        <v>159</v>
      </c>
      <c r="I205" s="4">
        <v>300560</v>
      </c>
      <c r="J205" s="4">
        <v>0</v>
      </c>
      <c r="K205" s="48">
        <v>300560</v>
      </c>
      <c r="L205" s="49">
        <v>5272</v>
      </c>
      <c r="M205" s="53">
        <v>220.7</v>
      </c>
      <c r="N205" s="7">
        <f>IFERROR(VLOOKUP(VALUE(E205),PR00!$A:$C,3,0),"geen PR00")</f>
        <v>225</v>
      </c>
      <c r="O205" s="7">
        <f>VLOOKUP($E205,A!$A:$T,13,0)</f>
        <v>680</v>
      </c>
      <c r="P205" s="7">
        <f>VLOOKUP($E205,A!$A:$T,18,0)*O205</f>
        <v>1400.8</v>
      </c>
      <c r="Q205" s="3">
        <f t="shared" si="10"/>
        <v>442</v>
      </c>
      <c r="R205" s="29" t="b">
        <f>ISERROR(VLOOKUP(A205,'2017 05 09'!A:A,1,0))</f>
        <v>1</v>
      </c>
      <c r="S205" s="36" t="str">
        <f t="shared" si="11"/>
        <v>Peruwelz HV</v>
      </c>
      <c r="T205" s="37">
        <f>VLOOKUP($E205,A!$A:$H,8,0)*I205</f>
        <v>408160.48000000004</v>
      </c>
      <c r="U205" s="37">
        <f>VLOOKUP($E205,A!$A:$H,8,0)*J205</f>
        <v>0</v>
      </c>
      <c r="V205" s="37">
        <f>IF(U205&gt;T205,0,VLOOKUP($E205,A!$A:$H,8,0)*K205)</f>
        <v>408160.48000000004</v>
      </c>
    </row>
    <row r="206" spans="1:22" x14ac:dyDescent="0.2">
      <c r="A206" s="27" t="str">
        <f t="shared" si="9"/>
        <v>12708516/714016NA5T</v>
      </c>
      <c r="B206" s="3" t="str">
        <f>VLOOKUP(VALUE($E206),A!$A:$T,19,0)</f>
        <v>Peruwelz</v>
      </c>
      <c r="C206" s="3" t="str">
        <f>VLOOKUP(VALUE($E206),A!$A:$T,20,0)</f>
        <v>HV</v>
      </c>
      <c r="D206" s="14" t="s">
        <v>1665</v>
      </c>
      <c r="E206" s="5">
        <v>12708516</v>
      </c>
      <c r="F206" s="2" t="s">
        <v>76</v>
      </c>
      <c r="G206" s="3" t="s">
        <v>348</v>
      </c>
      <c r="H206" s="4" t="s">
        <v>159</v>
      </c>
      <c r="I206" s="4">
        <v>316880</v>
      </c>
      <c r="J206" s="4">
        <v>0</v>
      </c>
      <c r="K206" s="48">
        <v>316880</v>
      </c>
      <c r="L206" s="49">
        <v>5559</v>
      </c>
      <c r="M206" s="53">
        <v>220.7</v>
      </c>
      <c r="N206" s="7">
        <f>IFERROR(VLOOKUP(VALUE(E206),PR00!$A:$C,3,0),"geen PR00")</f>
        <v>225</v>
      </c>
      <c r="O206" s="7">
        <f>VLOOKUP($E206,A!$A:$T,13,0)</f>
        <v>680</v>
      </c>
      <c r="P206" s="7">
        <f>VLOOKUP($E206,A!$A:$T,18,0)*O206</f>
        <v>1400.8</v>
      </c>
      <c r="Q206" s="3">
        <f t="shared" si="10"/>
        <v>466</v>
      </c>
      <c r="R206" s="29" t="b">
        <f>ISERROR(VLOOKUP(A206,'2017 05 09'!A:A,1,0))</f>
        <v>1</v>
      </c>
      <c r="S206" s="36" t="str">
        <f t="shared" si="11"/>
        <v>Peruwelz HV</v>
      </c>
      <c r="T206" s="37">
        <f>VLOOKUP($E206,A!$A:$H,8,0)*I206</f>
        <v>430323.04000000004</v>
      </c>
      <c r="U206" s="37">
        <f>VLOOKUP($E206,A!$A:$H,8,0)*J206</f>
        <v>0</v>
      </c>
      <c r="V206" s="37">
        <f>IF(U206&gt;T206,0,VLOOKUP($E206,A!$A:$H,8,0)*K206)</f>
        <v>430323.04000000004</v>
      </c>
    </row>
    <row r="207" spans="1:22" x14ac:dyDescent="0.2">
      <c r="A207" s="27" t="str">
        <f t="shared" si="9"/>
        <v>168910/529006</v>
      </c>
      <c r="B207" s="3" t="str">
        <f>VLOOKUP(VALUE($E207),A!$A:$T,19,0)</f>
        <v>Beerse</v>
      </c>
      <c r="C207" s="3" t="str">
        <f>VLOOKUP(VALUE($E207),A!$A:$T,20,0)</f>
        <v>HV</v>
      </c>
      <c r="D207" s="14" t="s">
        <v>1301</v>
      </c>
      <c r="E207" s="5">
        <v>168910</v>
      </c>
      <c r="F207" s="2" t="s">
        <v>120</v>
      </c>
      <c r="G207" s="3" t="s">
        <v>1165</v>
      </c>
      <c r="H207" s="4" t="s">
        <v>187</v>
      </c>
      <c r="I207" s="4">
        <v>20112</v>
      </c>
      <c r="J207" s="4">
        <v>7392</v>
      </c>
      <c r="K207" s="48">
        <v>12720</v>
      </c>
      <c r="L207" s="49">
        <v>215</v>
      </c>
      <c r="M207" s="53">
        <v>210.44</v>
      </c>
      <c r="N207" s="7">
        <f>IFERROR(VLOOKUP(VALUE(E207),PR00!$A:$C,3,0),"geen PR00")</f>
        <v>225</v>
      </c>
      <c r="O207" s="7">
        <f>VLOOKUP($E207,A!$A:$T,13,0)</f>
        <v>528</v>
      </c>
      <c r="P207" s="7">
        <f>VLOOKUP($E207,A!$A:$T,18,0)*O207</f>
        <v>1363.2959999999998</v>
      </c>
      <c r="Q207" s="3">
        <f t="shared" si="10"/>
        <v>38.090909090909093</v>
      </c>
      <c r="R207" s="29" t="b">
        <f>ISERROR(VLOOKUP(A207,'2017 05 09'!A:A,1,0))</f>
        <v>0</v>
      </c>
      <c r="S207" s="36" t="str">
        <f t="shared" si="11"/>
        <v>Beerse HV</v>
      </c>
      <c r="T207" s="37">
        <f>VLOOKUP($E207,A!$A:$H,8,0)*I207</f>
        <v>27312.096000000001</v>
      </c>
      <c r="U207" s="37">
        <f>VLOOKUP($E207,A!$A:$H,8,0)*J207</f>
        <v>10038.336000000001</v>
      </c>
      <c r="V207" s="37">
        <f>IF(U207&gt;T207,0,VLOOKUP($E207,A!$A:$H,8,0)*K207)</f>
        <v>17273.760000000002</v>
      </c>
    </row>
    <row r="208" spans="1:22" x14ac:dyDescent="0.2">
      <c r="A208" s="27" t="str">
        <f t="shared" si="9"/>
        <v>155118/628030KL</v>
      </c>
      <c r="B208" s="3" t="str">
        <f>VLOOKUP(VALUE($E208),A!$A:$T,19,0)</f>
        <v>Beerse</v>
      </c>
      <c r="C208" s="3" t="str">
        <f>VLOOKUP(VALUE($E208),A!$A:$T,20,0)</f>
        <v>HV</v>
      </c>
      <c r="D208" s="14" t="s">
        <v>1030</v>
      </c>
      <c r="E208" s="5">
        <v>155118</v>
      </c>
      <c r="F208" s="2" t="s">
        <v>120</v>
      </c>
      <c r="G208" s="3" t="s">
        <v>768</v>
      </c>
      <c r="H208" s="4" t="s">
        <v>159</v>
      </c>
      <c r="I208" s="4">
        <v>2904</v>
      </c>
      <c r="J208" s="4">
        <v>528</v>
      </c>
      <c r="K208" s="48">
        <v>2376</v>
      </c>
      <c r="L208" s="49">
        <v>41</v>
      </c>
      <c r="M208" s="53">
        <v>264.49</v>
      </c>
      <c r="N208" s="7">
        <f>IFERROR(VLOOKUP(VALUE(E208),PR00!$A:$C,3,0),"geen PR00")</f>
        <v>285</v>
      </c>
      <c r="O208" s="7">
        <f>VLOOKUP($E208,A!$A:$T,13,0)</f>
        <v>528</v>
      </c>
      <c r="P208" s="7">
        <f>VLOOKUP($E208,A!$A:$T,18,0)*O208</f>
        <v>1409.76</v>
      </c>
      <c r="Q208" s="3">
        <f t="shared" si="10"/>
        <v>5.5</v>
      </c>
      <c r="R208" s="29" t="b">
        <f>ISERROR(VLOOKUP(A208,'2017 05 09'!A:A,1,0))</f>
        <v>0</v>
      </c>
      <c r="S208" s="36" t="str">
        <f t="shared" si="11"/>
        <v>Beerse HV</v>
      </c>
      <c r="T208" s="37">
        <f>VLOOKUP($E208,A!$A:$H,8,0)*I208</f>
        <v>3943.6320000000001</v>
      </c>
      <c r="U208" s="37">
        <f>VLOOKUP($E208,A!$A:$H,8,0)*J208</f>
        <v>717.024</v>
      </c>
      <c r="V208" s="37">
        <f>IF(U208&gt;T208,0,VLOOKUP($E208,A!$A:$H,8,0)*K208)</f>
        <v>3226.6080000000002</v>
      </c>
    </row>
    <row r="209" spans="1:22" x14ac:dyDescent="0.2">
      <c r="A209" s="27" t="str">
        <f t="shared" si="9"/>
        <v>155118/628030SCH</v>
      </c>
      <c r="B209" s="3" t="str">
        <f>VLOOKUP(VALUE($E209),A!$A:$T,19,0)</f>
        <v>Beerse</v>
      </c>
      <c r="C209" s="3" t="str">
        <f>VLOOKUP(VALUE($E209),A!$A:$T,20,0)</f>
        <v>HV</v>
      </c>
      <c r="D209" s="14" t="s">
        <v>1182</v>
      </c>
      <c r="E209" s="5">
        <v>155118</v>
      </c>
      <c r="F209" s="2" t="s">
        <v>120</v>
      </c>
      <c r="G209" s="3" t="s">
        <v>768</v>
      </c>
      <c r="H209" s="4" t="s">
        <v>159</v>
      </c>
      <c r="I209" s="4">
        <v>42240</v>
      </c>
      <c r="J209" s="4">
        <v>40656</v>
      </c>
      <c r="K209" s="48">
        <v>1584</v>
      </c>
      <c r="L209" s="49">
        <v>27</v>
      </c>
      <c r="M209" s="53">
        <v>264.49</v>
      </c>
      <c r="N209" s="7">
        <f>IFERROR(VLOOKUP(VALUE(E209),PR00!$A:$C,3,0),"geen PR00")</f>
        <v>285</v>
      </c>
      <c r="O209" s="7">
        <f>VLOOKUP($E209,A!$A:$T,13,0)</f>
        <v>528</v>
      </c>
      <c r="P209" s="7">
        <f>VLOOKUP($E209,A!$A:$T,18,0)*O209</f>
        <v>1409.76</v>
      </c>
      <c r="Q209" s="3">
        <f t="shared" si="10"/>
        <v>80</v>
      </c>
      <c r="R209" s="29" t="b">
        <f>ISERROR(VLOOKUP(A209,'2017 05 09'!A:A,1,0))</f>
        <v>0</v>
      </c>
      <c r="S209" s="36" t="str">
        <f t="shared" si="11"/>
        <v>Beerse HV</v>
      </c>
      <c r="T209" s="37">
        <f>VLOOKUP($E209,A!$A:$H,8,0)*I209</f>
        <v>57361.920000000006</v>
      </c>
      <c r="U209" s="37">
        <f>VLOOKUP($E209,A!$A:$H,8,0)*J209</f>
        <v>55210.848000000005</v>
      </c>
      <c r="V209" s="37">
        <f>IF(U209&gt;T209,0,VLOOKUP($E209,A!$A:$H,8,0)*K209)</f>
        <v>2151.0720000000001</v>
      </c>
    </row>
    <row r="210" spans="1:22" x14ac:dyDescent="0.2">
      <c r="A210" s="27" t="str">
        <f t="shared" si="9"/>
        <v>12714216/115250F17B</v>
      </c>
      <c r="B210" s="3" t="str">
        <f>VLOOKUP(VALUE($E210),A!$A:$T,19,0)</f>
        <v>Peruwelz</v>
      </c>
      <c r="C210" s="3" t="str">
        <f>VLOOKUP(VALUE($E210),A!$A:$T,20,0)</f>
        <v>Rust</v>
      </c>
      <c r="D210" s="14" t="s">
        <v>1088</v>
      </c>
      <c r="E210" s="5">
        <v>12714216</v>
      </c>
      <c r="F210" s="2" t="s">
        <v>76</v>
      </c>
      <c r="G210" s="3" t="s">
        <v>732</v>
      </c>
      <c r="H210" s="4" t="s">
        <v>159</v>
      </c>
      <c r="I210" s="4">
        <v>77400</v>
      </c>
      <c r="J210" s="4">
        <v>77400</v>
      </c>
      <c r="K210" s="48">
        <v>0</v>
      </c>
      <c r="L210" s="49">
        <v>0</v>
      </c>
      <c r="M210" s="53">
        <v>180.6</v>
      </c>
      <c r="N210" s="7">
        <f>IFERROR(VLOOKUP(VALUE(E210),PR00!$A:$C,3,0),"geen PR00")</f>
        <v>335</v>
      </c>
      <c r="O210" s="7">
        <f>VLOOKUP($E210,A!$A:$T,13,0)</f>
        <v>600</v>
      </c>
      <c r="P210" s="7">
        <f>VLOOKUP($E210,A!$A:$T,18,0)*O210</f>
        <v>1462.8000000000002</v>
      </c>
      <c r="Q210" s="3">
        <f t="shared" si="10"/>
        <v>129</v>
      </c>
      <c r="R210" s="29" t="b">
        <f>ISERROR(VLOOKUP(A210,'2017 05 09'!A:A,1,0))</f>
        <v>0</v>
      </c>
      <c r="S210" s="36" t="str">
        <f t="shared" si="11"/>
        <v>Peruwelz Rust</v>
      </c>
      <c r="T210" s="37">
        <f>VLOOKUP($E210,A!$A:$H,8,0)*I210</f>
        <v>105109.20000000001</v>
      </c>
      <c r="U210" s="37">
        <f>VLOOKUP($E210,A!$A:$H,8,0)*J210</f>
        <v>105109.20000000001</v>
      </c>
      <c r="V210" s="37">
        <f>IF(U210&gt;T210,0,VLOOKUP($E210,A!$A:$H,8,0)*K210)</f>
        <v>0</v>
      </c>
    </row>
    <row r="211" spans="1:22" x14ac:dyDescent="0.2">
      <c r="A211" s="27" t="str">
        <f t="shared" si="9"/>
        <v>12714216/615070 F9</v>
      </c>
      <c r="B211" s="3" t="str">
        <f>VLOOKUP(VALUE($E211),A!$A:$T,19,0)</f>
        <v>Peruwelz</v>
      </c>
      <c r="C211" s="3" t="str">
        <f>VLOOKUP(VALUE($E211),A!$A:$T,20,0)</f>
        <v>Rust</v>
      </c>
      <c r="D211" s="14" t="s">
        <v>1308</v>
      </c>
      <c r="E211" s="5">
        <v>12714216</v>
      </c>
      <c r="F211" s="2" t="s">
        <v>76</v>
      </c>
      <c r="G211" s="3" t="s">
        <v>732</v>
      </c>
      <c r="H211" s="4" t="s">
        <v>159</v>
      </c>
      <c r="I211" s="4">
        <v>38400</v>
      </c>
      <c r="J211" s="4">
        <v>38400</v>
      </c>
      <c r="K211" s="48">
        <v>0</v>
      </c>
      <c r="L211" s="49">
        <v>0</v>
      </c>
      <c r="M211" s="53">
        <v>180.6</v>
      </c>
      <c r="N211" s="7">
        <f>IFERROR(VLOOKUP(VALUE(E211),PR00!$A:$C,3,0),"geen PR00")</f>
        <v>335</v>
      </c>
      <c r="O211" s="7">
        <f>VLOOKUP($E211,A!$A:$T,13,0)</f>
        <v>600</v>
      </c>
      <c r="P211" s="7">
        <f>VLOOKUP($E211,A!$A:$T,18,0)*O211</f>
        <v>1462.8000000000002</v>
      </c>
      <c r="Q211" s="3">
        <f t="shared" si="10"/>
        <v>64</v>
      </c>
      <c r="R211" s="29" t="b">
        <f>ISERROR(VLOOKUP(A211,'2017 05 09'!A:A,1,0))</f>
        <v>0</v>
      </c>
      <c r="S211" s="36" t="str">
        <f t="shared" si="11"/>
        <v>Peruwelz Rust</v>
      </c>
      <c r="T211" s="37">
        <f>VLOOKUP($E211,A!$A:$H,8,0)*I211</f>
        <v>52147.200000000004</v>
      </c>
      <c r="U211" s="37">
        <f>VLOOKUP($E211,A!$A:$H,8,0)*J211</f>
        <v>52147.200000000004</v>
      </c>
      <c r="V211" s="37">
        <f>IF(U211&gt;T211,0,VLOOKUP($E211,A!$A:$H,8,0)*K211)</f>
        <v>0</v>
      </c>
    </row>
    <row r="212" spans="1:22" x14ac:dyDescent="0.2">
      <c r="A212" s="27" t="str">
        <f t="shared" si="9"/>
        <v>12714216/641900F4BI</v>
      </c>
      <c r="B212" s="3" t="str">
        <f>VLOOKUP(VALUE($E212),A!$A:$T,19,0)</f>
        <v>Peruwelz</v>
      </c>
      <c r="C212" s="3" t="str">
        <f>VLOOKUP(VALUE($E212),A!$A:$T,20,0)</f>
        <v>Rust</v>
      </c>
      <c r="D212" s="14" t="s">
        <v>958</v>
      </c>
      <c r="E212" s="5">
        <v>12714216</v>
      </c>
      <c r="F212" s="2" t="s">
        <v>76</v>
      </c>
      <c r="G212" s="3" t="s">
        <v>732</v>
      </c>
      <c r="H212" s="4" t="s">
        <v>159</v>
      </c>
      <c r="I212" s="4">
        <v>28200</v>
      </c>
      <c r="J212" s="4">
        <v>28200</v>
      </c>
      <c r="K212" s="48">
        <v>0</v>
      </c>
      <c r="L212" s="49">
        <v>0</v>
      </c>
      <c r="M212" s="53">
        <v>180.6</v>
      </c>
      <c r="N212" s="7">
        <f>IFERROR(VLOOKUP(VALUE(E212),PR00!$A:$C,3,0),"geen PR00")</f>
        <v>335</v>
      </c>
      <c r="O212" s="7">
        <f>VLOOKUP($E212,A!$A:$T,13,0)</f>
        <v>600</v>
      </c>
      <c r="P212" s="7">
        <f>VLOOKUP($E212,A!$A:$T,18,0)*O212</f>
        <v>1462.8000000000002</v>
      </c>
      <c r="Q212" s="3">
        <f t="shared" si="10"/>
        <v>47</v>
      </c>
      <c r="R212" s="29" t="b">
        <f>ISERROR(VLOOKUP(A212,'2017 05 09'!A:A,1,0))</f>
        <v>0</v>
      </c>
      <c r="S212" s="36" t="str">
        <f t="shared" si="11"/>
        <v>Peruwelz Rust</v>
      </c>
      <c r="T212" s="37">
        <f>VLOOKUP($E212,A!$A:$H,8,0)*I212</f>
        <v>38295.600000000006</v>
      </c>
      <c r="U212" s="37">
        <f>VLOOKUP($E212,A!$A:$H,8,0)*J212</f>
        <v>38295.600000000006</v>
      </c>
      <c r="V212" s="37">
        <f>IF(U212&gt;T212,0,VLOOKUP($E212,A!$A:$H,8,0)*K212)</f>
        <v>0</v>
      </c>
    </row>
    <row r="213" spans="1:22" x14ac:dyDescent="0.2">
      <c r="A213" s="27" t="str">
        <f t="shared" si="9"/>
        <v>12714216/641901F17B</v>
      </c>
      <c r="B213" s="3" t="str">
        <f>VLOOKUP(VALUE($E213),A!$A:$T,19,0)</f>
        <v>Peruwelz</v>
      </c>
      <c r="C213" s="3" t="str">
        <f>VLOOKUP(VALUE($E213),A!$A:$T,20,0)</f>
        <v>Rust</v>
      </c>
      <c r="D213" s="14" t="s">
        <v>1089</v>
      </c>
      <c r="E213" s="5">
        <v>12714216</v>
      </c>
      <c r="F213" s="2" t="s">
        <v>76</v>
      </c>
      <c r="G213" s="3" t="s">
        <v>732</v>
      </c>
      <c r="H213" s="4" t="s">
        <v>159</v>
      </c>
      <c r="I213" s="4">
        <v>19800</v>
      </c>
      <c r="J213" s="4">
        <v>19800</v>
      </c>
      <c r="K213" s="48">
        <v>0</v>
      </c>
      <c r="L213" s="49">
        <v>0</v>
      </c>
      <c r="M213" s="53">
        <v>180.6</v>
      </c>
      <c r="N213" s="7">
        <f>IFERROR(VLOOKUP(VALUE(E213),PR00!$A:$C,3,0),"geen PR00")</f>
        <v>335</v>
      </c>
      <c r="O213" s="7">
        <f>VLOOKUP($E213,A!$A:$T,13,0)</f>
        <v>600</v>
      </c>
      <c r="P213" s="7">
        <f>VLOOKUP($E213,A!$A:$T,18,0)*O213</f>
        <v>1462.8000000000002</v>
      </c>
      <c r="Q213" s="3">
        <f t="shared" si="10"/>
        <v>33</v>
      </c>
      <c r="R213" s="29" t="b">
        <f>ISERROR(VLOOKUP(A213,'2017 05 09'!A:A,1,0))</f>
        <v>0</v>
      </c>
      <c r="S213" s="36" t="str">
        <f t="shared" si="11"/>
        <v>Peruwelz Rust</v>
      </c>
      <c r="T213" s="37">
        <f>VLOOKUP($E213,A!$A:$H,8,0)*I213</f>
        <v>26888.400000000001</v>
      </c>
      <c r="U213" s="37">
        <f>VLOOKUP($E213,A!$A:$H,8,0)*J213</f>
        <v>26888.400000000001</v>
      </c>
      <c r="V213" s="37">
        <f>IF(U213&gt;T213,0,VLOOKUP($E213,A!$A:$H,8,0)*K213)</f>
        <v>0</v>
      </c>
    </row>
    <row r="214" spans="1:22" x14ac:dyDescent="0.2">
      <c r="A214" s="27" t="str">
        <f t="shared" si="9"/>
        <v>12714216/641902F4BI</v>
      </c>
      <c r="B214" s="3" t="str">
        <f>VLOOKUP(VALUE($E214),A!$A:$T,19,0)</f>
        <v>Peruwelz</v>
      </c>
      <c r="C214" s="3" t="str">
        <f>VLOOKUP(VALUE($E214),A!$A:$T,20,0)</f>
        <v>Rust</v>
      </c>
      <c r="D214" s="14" t="s">
        <v>1199</v>
      </c>
      <c r="E214" s="5">
        <v>12714216</v>
      </c>
      <c r="F214" s="2" t="s">
        <v>76</v>
      </c>
      <c r="G214" s="3" t="s">
        <v>732</v>
      </c>
      <c r="H214" s="4" t="s">
        <v>159</v>
      </c>
      <c r="I214" s="4">
        <v>39600</v>
      </c>
      <c r="J214" s="4">
        <v>39600</v>
      </c>
      <c r="K214" s="48">
        <v>0</v>
      </c>
      <c r="L214" s="49">
        <v>0</v>
      </c>
      <c r="M214" s="53">
        <v>180.6</v>
      </c>
      <c r="N214" s="7">
        <f>IFERROR(VLOOKUP(VALUE(E214),PR00!$A:$C,3,0),"geen PR00")</f>
        <v>335</v>
      </c>
      <c r="O214" s="7">
        <f>VLOOKUP($E214,A!$A:$T,13,0)</f>
        <v>600</v>
      </c>
      <c r="P214" s="7">
        <f>VLOOKUP($E214,A!$A:$T,18,0)*O214</f>
        <v>1462.8000000000002</v>
      </c>
      <c r="Q214" s="3">
        <f t="shared" si="10"/>
        <v>66</v>
      </c>
      <c r="R214" s="29" t="b">
        <f>ISERROR(VLOOKUP(A214,'2017 05 09'!A:A,1,0))</f>
        <v>0</v>
      </c>
      <c r="S214" s="36" t="str">
        <f t="shared" si="11"/>
        <v>Peruwelz Rust</v>
      </c>
      <c r="T214" s="37">
        <f>VLOOKUP($E214,A!$A:$H,8,0)*I214</f>
        <v>53776.800000000003</v>
      </c>
      <c r="U214" s="37">
        <f>VLOOKUP($E214,A!$A:$H,8,0)*J214</f>
        <v>53776.800000000003</v>
      </c>
      <c r="V214" s="37">
        <f>IF(U214&gt;T214,0,VLOOKUP($E214,A!$A:$H,8,0)*K214)</f>
        <v>0</v>
      </c>
    </row>
    <row r="215" spans="1:22" x14ac:dyDescent="0.2">
      <c r="A215" s="27" t="str">
        <f t="shared" si="9"/>
        <v>12453710/K34</v>
      </c>
      <c r="B215" s="3" t="str">
        <f>VLOOKUP(VALUE($E215),A!$A:$T,19,0)</f>
        <v>Lanaken</v>
      </c>
      <c r="C215" s="3" t="str">
        <f>VLOOKUP(VALUE($E215),A!$A:$T,20,0)</f>
        <v>HV</v>
      </c>
      <c r="D215" s="14" t="s">
        <v>936</v>
      </c>
      <c r="E215" s="5">
        <v>12453710</v>
      </c>
      <c r="F215" s="2" t="s">
        <v>75</v>
      </c>
      <c r="G215" s="3" t="s">
        <v>932</v>
      </c>
      <c r="H215" s="4" t="s">
        <v>187</v>
      </c>
      <c r="I215" s="4">
        <v>20196</v>
      </c>
      <c r="J215" s="4">
        <v>0</v>
      </c>
      <c r="K215" s="48">
        <v>20196</v>
      </c>
      <c r="L215" s="49">
        <v>354</v>
      </c>
      <c r="M215" s="53">
        <v>197.81</v>
      </c>
      <c r="N215" s="7">
        <f>IFERROR(VLOOKUP(VALUE(E215),PR00!$A:$C,3,0),"geen PR00")</f>
        <v>225</v>
      </c>
      <c r="O215" s="7">
        <f>VLOOKUP($E215,A!$A:$T,13,0)</f>
        <v>612</v>
      </c>
      <c r="P215" s="7">
        <f>VLOOKUP($E215,A!$A:$T,18,0)*O215</f>
        <v>1389.24</v>
      </c>
      <c r="Q215" s="3">
        <f t="shared" si="10"/>
        <v>33</v>
      </c>
      <c r="R215" s="29" t="b">
        <f>ISERROR(VLOOKUP(A215,'2017 05 09'!A:A,1,0))</f>
        <v>0</v>
      </c>
      <c r="S215" s="36" t="str">
        <f t="shared" si="11"/>
        <v>Lanaken HV</v>
      </c>
      <c r="T215" s="37">
        <f>VLOOKUP($E215,A!$A:$H,8,0)*I215</f>
        <v>26860.68</v>
      </c>
      <c r="U215" s="37">
        <f>VLOOKUP($E215,A!$A:$H,8,0)*J215</f>
        <v>0</v>
      </c>
      <c r="V215" s="37">
        <f>IF(U215&gt;T215,0,VLOOKUP($E215,A!$A:$H,8,0)*K215)</f>
        <v>26860.68</v>
      </c>
    </row>
    <row r="216" spans="1:22" x14ac:dyDescent="0.2">
      <c r="A216" s="27" t="str">
        <f t="shared" si="9"/>
        <v>12453710/K43</v>
      </c>
      <c r="B216" s="3" t="str">
        <f>VLOOKUP(VALUE($E216),A!$A:$T,19,0)</f>
        <v>Lanaken</v>
      </c>
      <c r="C216" s="3" t="str">
        <f>VLOOKUP(VALUE($E216),A!$A:$T,20,0)</f>
        <v>HV</v>
      </c>
      <c r="D216" s="14" t="s">
        <v>937</v>
      </c>
      <c r="E216" s="5">
        <v>12453710</v>
      </c>
      <c r="F216" s="2" t="s">
        <v>75</v>
      </c>
      <c r="G216" s="3" t="s">
        <v>932</v>
      </c>
      <c r="H216" s="4" t="s">
        <v>187</v>
      </c>
      <c r="I216" s="4">
        <v>99756</v>
      </c>
      <c r="J216" s="4">
        <v>33660</v>
      </c>
      <c r="K216" s="48">
        <v>66096</v>
      </c>
      <c r="L216" s="49">
        <v>1159</v>
      </c>
      <c r="M216" s="53">
        <v>197.81</v>
      </c>
      <c r="N216" s="7">
        <f>IFERROR(VLOOKUP(VALUE(E216),PR00!$A:$C,3,0),"geen PR00")</f>
        <v>225</v>
      </c>
      <c r="O216" s="7">
        <f>VLOOKUP($E216,A!$A:$T,13,0)</f>
        <v>612</v>
      </c>
      <c r="P216" s="7">
        <f>VLOOKUP($E216,A!$A:$T,18,0)*O216</f>
        <v>1389.24</v>
      </c>
      <c r="Q216" s="3">
        <f t="shared" si="10"/>
        <v>163</v>
      </c>
      <c r="R216" s="29" t="b">
        <f>ISERROR(VLOOKUP(A216,'2017 05 09'!A:A,1,0))</f>
        <v>0</v>
      </c>
      <c r="S216" s="36" t="str">
        <f t="shared" si="11"/>
        <v>Lanaken HV</v>
      </c>
      <c r="T216" s="37">
        <f>VLOOKUP($E216,A!$A:$H,8,0)*I216</f>
        <v>132675.48000000001</v>
      </c>
      <c r="U216" s="37">
        <f>VLOOKUP($E216,A!$A:$H,8,0)*J216</f>
        <v>44767.8</v>
      </c>
      <c r="V216" s="37">
        <f>IF(U216&gt;T216,0,VLOOKUP($E216,A!$A:$H,8,0)*K216)</f>
        <v>87907.680000000008</v>
      </c>
    </row>
    <row r="217" spans="1:22" x14ac:dyDescent="0.2">
      <c r="A217" s="27" t="str">
        <f t="shared" si="9"/>
        <v>1705624/000</v>
      </c>
      <c r="B217" s="3" t="str">
        <f>VLOOKUP(VALUE($E217),A!$A:$T,19,0)</f>
        <v>Maaseik</v>
      </c>
      <c r="C217" s="3" t="str">
        <f>VLOOKUP(VALUE($E217),A!$A:$T,20,0)</f>
        <v>Smo</v>
      </c>
      <c r="D217" s="14" t="s">
        <v>454</v>
      </c>
      <c r="E217" s="5">
        <v>1705624</v>
      </c>
      <c r="F217" s="2" t="s">
        <v>74</v>
      </c>
      <c r="G217" s="3" t="s">
        <v>1259</v>
      </c>
      <c r="H217" s="4" t="s">
        <v>187</v>
      </c>
      <c r="I217" s="4">
        <v>13500</v>
      </c>
      <c r="J217" s="4">
        <v>0</v>
      </c>
      <c r="K217" s="48">
        <v>13500</v>
      </c>
      <c r="L217" s="49">
        <v>236</v>
      </c>
      <c r="M217" s="53">
        <v>703.17</v>
      </c>
      <c r="N217" s="7">
        <f>IFERROR(VLOOKUP(VALUE(E217),PR00!$A:$C,3,0),"geen PR00")</f>
        <v>380</v>
      </c>
      <c r="O217" s="7">
        <f>VLOOKUP($E217,A!$A:$T,13,0)</f>
        <v>450</v>
      </c>
      <c r="P217" s="7">
        <f>VLOOKUP($E217,A!$A:$T,18,0)*O217</f>
        <v>1147.5</v>
      </c>
      <c r="Q217" s="3">
        <f t="shared" si="10"/>
        <v>30</v>
      </c>
      <c r="R217" s="29" t="b">
        <f>ISERROR(VLOOKUP(A217,'2017 05 09'!A:A,1,0))</f>
        <v>0</v>
      </c>
      <c r="S217" s="36" t="str">
        <f t="shared" si="11"/>
        <v>Maaseik Smo</v>
      </c>
      <c r="T217" s="37">
        <f>VLOOKUP($E217,A!$A:$H,8,0)*I217</f>
        <v>16794</v>
      </c>
      <c r="U217" s="37">
        <f>VLOOKUP($E217,A!$A:$H,8,0)*J217</f>
        <v>0</v>
      </c>
      <c r="V217" s="37">
        <f>IF(U217&gt;T217,0,VLOOKUP($E217,A!$A:$H,8,0)*K217)</f>
        <v>16794</v>
      </c>
    </row>
    <row r="218" spans="1:22" x14ac:dyDescent="0.2">
      <c r="A218" s="27" t="str">
        <f t="shared" si="9"/>
        <v>12804816/705213OVER</v>
      </c>
      <c r="B218" s="3" t="str">
        <f>VLOOKUP(VALUE($E218),A!$A:$T,19,0)</f>
        <v>Kortemark</v>
      </c>
      <c r="C218" s="3" t="str">
        <f>VLOOKUP(VALUE($E218),A!$A:$T,20,0)</f>
        <v>HV</v>
      </c>
      <c r="D218" s="14" t="s">
        <v>1594</v>
      </c>
      <c r="E218" s="5">
        <v>12804816</v>
      </c>
      <c r="F218" s="2" t="s">
        <v>72</v>
      </c>
      <c r="G218" s="3" t="s">
        <v>343</v>
      </c>
      <c r="H218" s="4" t="s">
        <v>159</v>
      </c>
      <c r="I218" s="4">
        <v>6520</v>
      </c>
      <c r="J218" s="4">
        <v>0</v>
      </c>
      <c r="K218" s="48">
        <v>6520</v>
      </c>
      <c r="L218" s="49">
        <v>114</v>
      </c>
      <c r="M218" s="53">
        <v>188.66</v>
      </c>
      <c r="N218" s="7">
        <f>IFERROR(VLOOKUP(VALUE(E218),PR00!$A:$C,3,0),"geen PR00")</f>
        <v>225</v>
      </c>
      <c r="O218" s="7">
        <f>VLOOKUP($E218,A!$A:$T,13,0)</f>
        <v>652</v>
      </c>
      <c r="P218" s="7">
        <f>VLOOKUP($E218,A!$A:$T,18,0)*O218</f>
        <v>1330.08</v>
      </c>
      <c r="Q218" s="3">
        <f t="shared" si="10"/>
        <v>10</v>
      </c>
      <c r="R218" s="29" t="b">
        <f>ISERROR(VLOOKUP(A218,'2017 05 09'!A:A,1,0))</f>
        <v>0</v>
      </c>
      <c r="S218" s="36" t="str">
        <f t="shared" si="11"/>
        <v>Kortemark HV</v>
      </c>
      <c r="T218" s="37">
        <f>VLOOKUP($E218,A!$A:$H,8,0)*I218</f>
        <v>8854.16</v>
      </c>
      <c r="U218" s="37">
        <f>VLOOKUP($E218,A!$A:$H,8,0)*J218</f>
        <v>0</v>
      </c>
      <c r="V218" s="37">
        <f>IF(U218&gt;T218,0,VLOOKUP($E218,A!$A:$H,8,0)*K218)</f>
        <v>8854.16</v>
      </c>
    </row>
    <row r="219" spans="1:22" x14ac:dyDescent="0.2">
      <c r="A219" s="27" t="str">
        <f t="shared" si="9"/>
        <v>12457318/737050KL</v>
      </c>
      <c r="B219" s="3" t="str">
        <f>VLOOKUP(VALUE($E219),A!$A:$T,19,0)</f>
        <v>Lanaken</v>
      </c>
      <c r="C219" s="3" t="str">
        <f>VLOOKUP(VALUE($E219),A!$A:$T,20,0)</f>
        <v>HV</v>
      </c>
      <c r="D219" s="14" t="s">
        <v>1574</v>
      </c>
      <c r="E219" s="5">
        <v>12457318</v>
      </c>
      <c r="F219" s="2" t="s">
        <v>75</v>
      </c>
      <c r="G219" s="3" t="s">
        <v>303</v>
      </c>
      <c r="H219" s="4" t="s">
        <v>159</v>
      </c>
      <c r="I219" s="4">
        <v>7344</v>
      </c>
      <c r="J219" s="4">
        <v>0</v>
      </c>
      <c r="K219" s="48">
        <v>7344</v>
      </c>
      <c r="L219" s="49">
        <v>128</v>
      </c>
      <c r="M219" s="53">
        <v>202.84</v>
      </c>
      <c r="N219" s="7">
        <f>IFERROR(VLOOKUP(VALUE(E219),PR00!$A:$C,3,0),"geen PR00")</f>
        <v>225</v>
      </c>
      <c r="O219" s="7">
        <f>VLOOKUP($E219,A!$A:$T,13,0)</f>
        <v>612</v>
      </c>
      <c r="P219" s="7">
        <f>VLOOKUP($E219,A!$A:$T,18,0)*O219</f>
        <v>1438.2</v>
      </c>
      <c r="Q219" s="3">
        <f t="shared" si="10"/>
        <v>12</v>
      </c>
      <c r="R219" s="29" t="b">
        <f>ISERROR(VLOOKUP(A219,'2017 05 09'!A:A,1,0))</f>
        <v>0</v>
      </c>
      <c r="S219" s="36" t="str">
        <f t="shared" si="11"/>
        <v>Lanaken HV</v>
      </c>
      <c r="T219" s="37">
        <f>VLOOKUP($E219,A!$A:$H,8,0)*I219</f>
        <v>9767.52</v>
      </c>
      <c r="U219" s="37">
        <f>VLOOKUP($E219,A!$A:$H,8,0)*J219</f>
        <v>0</v>
      </c>
      <c r="V219" s="37">
        <f>IF(U219&gt;T219,0,VLOOKUP($E219,A!$A:$H,8,0)*K219)</f>
        <v>9767.52</v>
      </c>
    </row>
    <row r="220" spans="1:22" x14ac:dyDescent="0.2">
      <c r="A220" s="27" t="str">
        <f t="shared" si="9"/>
        <v>12457318/737050MTK</v>
      </c>
      <c r="B220" s="3" t="str">
        <f>VLOOKUP(VALUE($E220),A!$A:$T,19,0)</f>
        <v>Lanaken</v>
      </c>
      <c r="C220" s="3" t="str">
        <f>VLOOKUP(VALUE($E220),A!$A:$T,20,0)</f>
        <v>HV</v>
      </c>
      <c r="D220" s="14" t="s">
        <v>1575</v>
      </c>
      <c r="E220" s="5">
        <v>12457318</v>
      </c>
      <c r="F220" s="2" t="s">
        <v>75</v>
      </c>
      <c r="G220" s="3" t="s">
        <v>303</v>
      </c>
      <c r="H220" s="4" t="s">
        <v>159</v>
      </c>
      <c r="I220" s="4">
        <v>86292</v>
      </c>
      <c r="J220" s="4">
        <v>0</v>
      </c>
      <c r="K220" s="48">
        <v>86292</v>
      </c>
      <c r="L220" s="49">
        <v>1513</v>
      </c>
      <c r="M220" s="53">
        <v>202.84</v>
      </c>
      <c r="N220" s="7">
        <f>IFERROR(VLOOKUP(VALUE(E220),PR00!$A:$C,3,0),"geen PR00")</f>
        <v>225</v>
      </c>
      <c r="O220" s="7">
        <f>VLOOKUP($E220,A!$A:$T,13,0)</f>
        <v>612</v>
      </c>
      <c r="P220" s="7">
        <f>VLOOKUP($E220,A!$A:$T,18,0)*O220</f>
        <v>1438.2</v>
      </c>
      <c r="Q220" s="3">
        <f t="shared" si="10"/>
        <v>141</v>
      </c>
      <c r="R220" s="29" t="b">
        <f>ISERROR(VLOOKUP(A220,'2017 05 09'!A:A,1,0))</f>
        <v>0</v>
      </c>
      <c r="S220" s="36" t="str">
        <f t="shared" si="11"/>
        <v>Lanaken HV</v>
      </c>
      <c r="T220" s="37">
        <f>VLOOKUP($E220,A!$A:$H,8,0)*I220</f>
        <v>114768.36</v>
      </c>
      <c r="U220" s="37">
        <f>VLOOKUP($E220,A!$A:$H,8,0)*J220</f>
        <v>0</v>
      </c>
      <c r="V220" s="37">
        <f>IF(U220&gt;T220,0,VLOOKUP($E220,A!$A:$H,8,0)*K220)</f>
        <v>114768.36</v>
      </c>
    </row>
    <row r="221" spans="1:22" x14ac:dyDescent="0.2">
      <c r="A221" s="27" t="str">
        <f t="shared" si="9"/>
        <v>152118/629030KL</v>
      </c>
      <c r="B221" s="3" t="str">
        <f>VLOOKUP(VALUE($E221),A!$A:$T,19,0)</f>
        <v>Beerse</v>
      </c>
      <c r="C221" s="3" t="str">
        <f>VLOOKUP(VALUE($E221),A!$A:$T,20,0)</f>
        <v>HV</v>
      </c>
      <c r="D221" s="14" t="s">
        <v>1029</v>
      </c>
      <c r="E221" s="5">
        <v>152118</v>
      </c>
      <c r="F221" s="2" t="s">
        <v>120</v>
      </c>
      <c r="G221" s="3" t="s">
        <v>401</v>
      </c>
      <c r="H221" s="4" t="s">
        <v>159</v>
      </c>
      <c r="I221" s="4">
        <v>8976</v>
      </c>
      <c r="J221" s="4">
        <v>8976</v>
      </c>
      <c r="K221" s="48">
        <v>0</v>
      </c>
      <c r="L221" s="49">
        <v>0</v>
      </c>
      <c r="M221" s="53">
        <v>189.66</v>
      </c>
      <c r="N221" s="7">
        <f>IFERROR(VLOOKUP(VALUE(E221),PR00!$A:$C,3,0),"geen PR00")</f>
        <v>225</v>
      </c>
      <c r="O221" s="7">
        <f>VLOOKUP($E221,A!$A:$T,13,0)</f>
        <v>528</v>
      </c>
      <c r="P221" s="7">
        <f>VLOOKUP($E221,A!$A:$T,18,0)*O221</f>
        <v>1313.664</v>
      </c>
      <c r="Q221" s="3">
        <f t="shared" si="10"/>
        <v>17</v>
      </c>
      <c r="R221" s="29" t="b">
        <f>ISERROR(VLOOKUP(A221,'2017 05 09'!A:A,1,0))</f>
        <v>0</v>
      </c>
      <c r="S221" s="36" t="str">
        <f t="shared" si="11"/>
        <v>Beerse HV</v>
      </c>
      <c r="T221" s="37">
        <f>VLOOKUP($E221,A!$A:$H,8,0)*I221</f>
        <v>12189.408000000001</v>
      </c>
      <c r="U221" s="37">
        <f>VLOOKUP($E221,A!$A:$H,8,0)*J221</f>
        <v>12189.408000000001</v>
      </c>
      <c r="V221" s="37">
        <f>IF(U221&gt;T221,0,VLOOKUP($E221,A!$A:$H,8,0)*K221)</f>
        <v>0</v>
      </c>
    </row>
    <row r="222" spans="1:22" x14ac:dyDescent="0.2">
      <c r="A222" s="27" t="str">
        <f t="shared" si="9"/>
        <v>152118/629047RED</v>
      </c>
      <c r="B222" s="3" t="str">
        <f>VLOOKUP(VALUE($E222),A!$A:$T,19,0)</f>
        <v>Beerse</v>
      </c>
      <c r="C222" s="3" t="str">
        <f>VLOOKUP(VALUE($E222),A!$A:$T,20,0)</f>
        <v>HV</v>
      </c>
      <c r="D222" s="14" t="s">
        <v>1085</v>
      </c>
      <c r="E222" s="5">
        <v>152118</v>
      </c>
      <c r="F222" s="2" t="s">
        <v>120</v>
      </c>
      <c r="G222" s="3" t="s">
        <v>401</v>
      </c>
      <c r="H222" s="4" t="s">
        <v>159</v>
      </c>
      <c r="I222" s="4">
        <v>528</v>
      </c>
      <c r="J222" s="4">
        <v>528</v>
      </c>
      <c r="K222" s="48">
        <v>0</v>
      </c>
      <c r="L222" s="49">
        <v>0</v>
      </c>
      <c r="M222" s="53">
        <v>189.66</v>
      </c>
      <c r="N222" s="7">
        <f>IFERROR(VLOOKUP(VALUE(E222),PR00!$A:$C,3,0),"geen PR00")</f>
        <v>225</v>
      </c>
      <c r="O222" s="7">
        <f>VLOOKUP($E222,A!$A:$T,13,0)</f>
        <v>528</v>
      </c>
      <c r="P222" s="7">
        <f>VLOOKUP($E222,A!$A:$T,18,0)*O222</f>
        <v>1313.664</v>
      </c>
      <c r="Q222" s="3">
        <f t="shared" si="10"/>
        <v>1</v>
      </c>
      <c r="R222" s="29" t="b">
        <f>ISERROR(VLOOKUP(A222,'2017 05 09'!A:A,1,0))</f>
        <v>0</v>
      </c>
      <c r="S222" s="36" t="str">
        <f t="shared" si="11"/>
        <v>Beerse HV</v>
      </c>
      <c r="T222" s="37">
        <f>VLOOKUP($E222,A!$A:$H,8,0)*I222</f>
        <v>717.024</v>
      </c>
      <c r="U222" s="37">
        <f>VLOOKUP($E222,A!$A:$H,8,0)*J222</f>
        <v>717.024</v>
      </c>
      <c r="V222" s="37">
        <f>IF(U222&gt;T222,0,VLOOKUP($E222,A!$A:$H,8,0)*K222)</f>
        <v>0</v>
      </c>
    </row>
    <row r="223" spans="1:22" x14ac:dyDescent="0.2">
      <c r="A223" s="27" t="str">
        <f t="shared" si="9"/>
        <v>152118/728036RED</v>
      </c>
      <c r="B223" s="3" t="str">
        <f>VLOOKUP(VALUE($E223),A!$A:$T,19,0)</f>
        <v>Beerse</v>
      </c>
      <c r="C223" s="3" t="str">
        <f>VLOOKUP(VALUE($E223),A!$A:$T,20,0)</f>
        <v>HV</v>
      </c>
      <c r="D223" s="14" t="s">
        <v>1560</v>
      </c>
      <c r="E223" s="5">
        <v>152118</v>
      </c>
      <c r="F223" s="2" t="s">
        <v>120</v>
      </c>
      <c r="G223" s="3" t="s">
        <v>401</v>
      </c>
      <c r="H223" s="4" t="s">
        <v>159</v>
      </c>
      <c r="I223" s="4">
        <v>11088</v>
      </c>
      <c r="J223" s="4">
        <v>0</v>
      </c>
      <c r="K223" s="48">
        <v>11088</v>
      </c>
      <c r="L223" s="49">
        <v>194</v>
      </c>
      <c r="M223" s="53">
        <v>189.66</v>
      </c>
      <c r="N223" s="7">
        <f>IFERROR(VLOOKUP(VALUE(E223),PR00!$A:$C,3,0),"geen PR00")</f>
        <v>225</v>
      </c>
      <c r="O223" s="7">
        <f>VLOOKUP($E223,A!$A:$T,13,0)</f>
        <v>528</v>
      </c>
      <c r="P223" s="7">
        <f>VLOOKUP($E223,A!$A:$T,18,0)*O223</f>
        <v>1313.664</v>
      </c>
      <c r="Q223" s="3">
        <f t="shared" si="10"/>
        <v>21</v>
      </c>
      <c r="R223" s="29" t="b">
        <f>ISERROR(VLOOKUP(A223,'2017 05 09'!A:A,1,0))</f>
        <v>0</v>
      </c>
      <c r="S223" s="36" t="str">
        <f t="shared" si="11"/>
        <v>Beerse HV</v>
      </c>
      <c r="T223" s="37">
        <f>VLOOKUP($E223,A!$A:$H,8,0)*I223</f>
        <v>15057.504000000001</v>
      </c>
      <c r="U223" s="37">
        <f>VLOOKUP($E223,A!$A:$H,8,0)*J223</f>
        <v>0</v>
      </c>
      <c r="V223" s="37">
        <f>IF(U223&gt;T223,0,VLOOKUP($E223,A!$A:$H,8,0)*K223)</f>
        <v>15057.504000000001</v>
      </c>
    </row>
    <row r="224" spans="1:22" x14ac:dyDescent="0.2">
      <c r="A224" s="27" t="str">
        <f t="shared" si="9"/>
        <v>152118/729001KL</v>
      </c>
      <c r="B224" s="3" t="str">
        <f>VLOOKUP(VALUE($E224),A!$A:$T,19,0)</f>
        <v>Beerse</v>
      </c>
      <c r="C224" s="3" t="str">
        <f>VLOOKUP(VALUE($E224),A!$A:$T,20,0)</f>
        <v>HV</v>
      </c>
      <c r="D224" s="14" t="s">
        <v>1356</v>
      </c>
      <c r="E224" s="5">
        <v>152118</v>
      </c>
      <c r="F224" s="2" t="s">
        <v>120</v>
      </c>
      <c r="G224" s="3" t="s">
        <v>401</v>
      </c>
      <c r="H224" s="4" t="s">
        <v>159</v>
      </c>
      <c r="I224" s="4">
        <v>12672</v>
      </c>
      <c r="J224" s="4">
        <v>12672</v>
      </c>
      <c r="K224" s="48">
        <v>0</v>
      </c>
      <c r="L224" s="49">
        <v>0</v>
      </c>
      <c r="M224" s="53">
        <v>189.66</v>
      </c>
      <c r="N224" s="7">
        <f>IFERROR(VLOOKUP(VALUE(E224),PR00!$A:$C,3,0),"geen PR00")</f>
        <v>225</v>
      </c>
      <c r="O224" s="7">
        <f>VLOOKUP($E224,A!$A:$T,13,0)</f>
        <v>528</v>
      </c>
      <c r="P224" s="7">
        <f>VLOOKUP($E224,A!$A:$T,18,0)*O224</f>
        <v>1313.664</v>
      </c>
      <c r="Q224" s="3">
        <f t="shared" si="10"/>
        <v>24</v>
      </c>
      <c r="R224" s="29" t="b">
        <f>ISERROR(VLOOKUP(A224,'2017 05 09'!A:A,1,0))</f>
        <v>0</v>
      </c>
      <c r="S224" s="36" t="str">
        <f t="shared" si="11"/>
        <v>Beerse HV</v>
      </c>
      <c r="T224" s="37">
        <f>VLOOKUP($E224,A!$A:$H,8,0)*I224</f>
        <v>17208.576000000001</v>
      </c>
      <c r="U224" s="37">
        <f>VLOOKUP($E224,A!$A:$H,8,0)*J224</f>
        <v>17208.576000000001</v>
      </c>
      <c r="V224" s="37">
        <f>IF(U224&gt;T224,0,VLOOKUP($E224,A!$A:$H,8,0)*K224)</f>
        <v>0</v>
      </c>
    </row>
    <row r="225" spans="1:22" x14ac:dyDescent="0.2">
      <c r="A225" s="27" t="str">
        <f t="shared" si="9"/>
        <v>12800816/305113GERO</v>
      </c>
      <c r="B225" s="3" t="str">
        <f>VLOOKUP(VALUE($E225),A!$A:$T,19,0)</f>
        <v>Kortemark</v>
      </c>
      <c r="C225" s="3" t="str">
        <f>VLOOKUP(VALUE($E225),A!$A:$T,20,0)</f>
        <v>HV</v>
      </c>
      <c r="D225" s="14" t="s">
        <v>470</v>
      </c>
      <c r="E225" s="5">
        <v>12800816</v>
      </c>
      <c r="F225" s="2" t="s">
        <v>72</v>
      </c>
      <c r="G225" s="3" t="s">
        <v>758</v>
      </c>
      <c r="H225" s="4" t="s">
        <v>159</v>
      </c>
      <c r="I225" s="4">
        <v>14344</v>
      </c>
      <c r="J225" s="4">
        <v>12388</v>
      </c>
      <c r="K225" s="48">
        <v>1956</v>
      </c>
      <c r="L225" s="49">
        <v>34</v>
      </c>
      <c r="M225" s="53">
        <v>188.87</v>
      </c>
      <c r="N225" s="7">
        <f>IFERROR(VLOOKUP(VALUE(E225),PR00!$A:$C,3,0),"geen PR00")</f>
        <v>225</v>
      </c>
      <c r="O225" s="7">
        <f>VLOOKUP($E225,A!$A:$T,13,0)</f>
        <v>652</v>
      </c>
      <c r="P225" s="7">
        <f>VLOOKUP($E225,A!$A:$T,18,0)*O225</f>
        <v>1330.08</v>
      </c>
      <c r="Q225" s="3">
        <f t="shared" si="10"/>
        <v>22</v>
      </c>
      <c r="R225" s="29" t="b">
        <f>ISERROR(VLOOKUP(A225,'2017 05 09'!A:A,1,0))</f>
        <v>0</v>
      </c>
      <c r="S225" s="36" t="str">
        <f t="shared" si="11"/>
        <v>Kortemark HV</v>
      </c>
      <c r="T225" s="37">
        <f>VLOOKUP($E225,A!$A:$H,8,0)*I225</f>
        <v>19479.152000000002</v>
      </c>
      <c r="U225" s="37">
        <f>VLOOKUP($E225,A!$A:$H,8,0)*J225</f>
        <v>16822.904000000002</v>
      </c>
      <c r="V225" s="37">
        <f>IF(U225&gt;T225,0,VLOOKUP($E225,A!$A:$H,8,0)*K225)</f>
        <v>2656.248</v>
      </c>
    </row>
    <row r="226" spans="1:22" x14ac:dyDescent="0.2">
      <c r="A226" s="27" t="str">
        <f t="shared" si="9"/>
        <v>12800816/505228GRGE</v>
      </c>
      <c r="B226" s="3" t="str">
        <f>VLOOKUP(VALUE($E226),A!$A:$T,19,0)</f>
        <v>Kortemark</v>
      </c>
      <c r="C226" s="3" t="str">
        <f>VLOOKUP(VALUE($E226),A!$A:$T,20,0)</f>
        <v>HV</v>
      </c>
      <c r="D226" s="14" t="s">
        <v>595</v>
      </c>
      <c r="E226" s="5">
        <v>12800816</v>
      </c>
      <c r="F226" s="2" t="s">
        <v>72</v>
      </c>
      <c r="G226" s="3" t="s">
        <v>758</v>
      </c>
      <c r="H226" s="4" t="s">
        <v>159</v>
      </c>
      <c r="I226" s="4">
        <v>7172</v>
      </c>
      <c r="J226" s="4">
        <v>0</v>
      </c>
      <c r="K226" s="48">
        <v>7172</v>
      </c>
      <c r="L226" s="49">
        <v>125</v>
      </c>
      <c r="M226" s="53">
        <v>188.87</v>
      </c>
      <c r="N226" s="7">
        <f>IFERROR(VLOOKUP(VALUE(E226),PR00!$A:$C,3,0),"geen PR00")</f>
        <v>225</v>
      </c>
      <c r="O226" s="7">
        <f>VLOOKUP($E226,A!$A:$T,13,0)</f>
        <v>652</v>
      </c>
      <c r="P226" s="7">
        <f>VLOOKUP($E226,A!$A:$T,18,0)*O226</f>
        <v>1330.08</v>
      </c>
      <c r="Q226" s="3">
        <f t="shared" si="10"/>
        <v>11</v>
      </c>
      <c r="R226" s="29" t="b">
        <f>ISERROR(VLOOKUP(A226,'2017 05 09'!A:A,1,0))</f>
        <v>0</v>
      </c>
      <c r="S226" s="36" t="str">
        <f t="shared" si="11"/>
        <v>Kortemark HV</v>
      </c>
      <c r="T226" s="37">
        <f>VLOOKUP($E226,A!$A:$H,8,0)*I226</f>
        <v>9739.5760000000009</v>
      </c>
      <c r="U226" s="37">
        <f>VLOOKUP($E226,A!$A:$H,8,0)*J226</f>
        <v>0</v>
      </c>
      <c r="V226" s="37">
        <f>IF(U226&gt;T226,0,VLOOKUP($E226,A!$A:$H,8,0)*K226)</f>
        <v>9739.5760000000009</v>
      </c>
    </row>
    <row r="227" spans="1:22" x14ac:dyDescent="0.2">
      <c r="A227" s="27" t="str">
        <f t="shared" si="9"/>
        <v>12800816/605213BLEE</v>
      </c>
      <c r="B227" s="3" t="str">
        <f>VLOOKUP(VALUE($E227),A!$A:$T,19,0)</f>
        <v>Kortemark</v>
      </c>
      <c r="C227" s="3" t="str">
        <f>VLOOKUP(VALUE($E227),A!$A:$T,20,0)</f>
        <v>HV</v>
      </c>
      <c r="D227" s="14" t="s">
        <v>1003</v>
      </c>
      <c r="E227" s="5">
        <v>12800816</v>
      </c>
      <c r="F227" s="2" t="s">
        <v>72</v>
      </c>
      <c r="G227" s="3" t="s">
        <v>758</v>
      </c>
      <c r="H227" s="4" t="s">
        <v>159</v>
      </c>
      <c r="I227" s="4">
        <v>652</v>
      </c>
      <c r="J227" s="4">
        <v>0</v>
      </c>
      <c r="K227" s="48">
        <v>652</v>
      </c>
      <c r="L227" s="49">
        <v>11</v>
      </c>
      <c r="M227" s="53">
        <v>188.87</v>
      </c>
      <c r="N227" s="7">
        <f>IFERROR(VLOOKUP(VALUE(E227),PR00!$A:$C,3,0),"geen PR00")</f>
        <v>225</v>
      </c>
      <c r="O227" s="7">
        <f>VLOOKUP($E227,A!$A:$T,13,0)</f>
        <v>652</v>
      </c>
      <c r="P227" s="7">
        <f>VLOOKUP($E227,A!$A:$T,18,0)*O227</f>
        <v>1330.08</v>
      </c>
      <c r="Q227" s="3">
        <f t="shared" si="10"/>
        <v>1</v>
      </c>
      <c r="R227" s="29" t="b">
        <f>ISERROR(VLOOKUP(A227,'2017 05 09'!A:A,1,0))</f>
        <v>0</v>
      </c>
      <c r="S227" s="36" t="str">
        <f t="shared" si="11"/>
        <v>Kortemark HV</v>
      </c>
      <c r="T227" s="37">
        <f>VLOOKUP($E227,A!$A:$H,8,0)*I227</f>
        <v>885.41600000000005</v>
      </c>
      <c r="U227" s="37">
        <f>VLOOKUP($E227,A!$A:$H,8,0)*J227</f>
        <v>0</v>
      </c>
      <c r="V227" s="37">
        <f>IF(U227&gt;T227,0,VLOOKUP($E227,A!$A:$H,8,0)*K227)</f>
        <v>885.41600000000005</v>
      </c>
    </row>
    <row r="228" spans="1:22" x14ac:dyDescent="0.2">
      <c r="A228" s="27" t="str">
        <f t="shared" si="9"/>
        <v>12800816/605223RO-G</v>
      </c>
      <c r="B228" s="3" t="str">
        <f>VLOOKUP(VALUE($E228),A!$A:$T,19,0)</f>
        <v>Kortemark</v>
      </c>
      <c r="C228" s="3" t="str">
        <f>VLOOKUP(VALUE($E228),A!$A:$T,20,0)</f>
        <v>HV</v>
      </c>
      <c r="D228" s="14" t="s">
        <v>1148</v>
      </c>
      <c r="E228" s="5">
        <v>12800816</v>
      </c>
      <c r="F228" s="2" t="s">
        <v>72</v>
      </c>
      <c r="G228" s="3" t="s">
        <v>758</v>
      </c>
      <c r="H228" s="4" t="s">
        <v>159</v>
      </c>
      <c r="I228" s="4">
        <v>10432</v>
      </c>
      <c r="J228" s="4">
        <v>0</v>
      </c>
      <c r="K228" s="48">
        <v>10432</v>
      </c>
      <c r="L228" s="49">
        <v>183</v>
      </c>
      <c r="M228" s="53">
        <v>188.87</v>
      </c>
      <c r="N228" s="7">
        <f>IFERROR(VLOOKUP(VALUE(E228),PR00!$A:$C,3,0),"geen PR00")</f>
        <v>225</v>
      </c>
      <c r="O228" s="7">
        <f>VLOOKUP($E228,A!$A:$T,13,0)</f>
        <v>652</v>
      </c>
      <c r="P228" s="7">
        <f>VLOOKUP($E228,A!$A:$T,18,0)*O228</f>
        <v>1330.08</v>
      </c>
      <c r="Q228" s="3">
        <f t="shared" si="10"/>
        <v>16</v>
      </c>
      <c r="R228" s="29" t="b">
        <f>ISERROR(VLOOKUP(A228,'2017 05 09'!A:A,1,0))</f>
        <v>0</v>
      </c>
      <c r="S228" s="36" t="str">
        <f t="shared" si="11"/>
        <v>Kortemark HV</v>
      </c>
      <c r="T228" s="37">
        <f>VLOOKUP($E228,A!$A:$H,8,0)*I228</f>
        <v>14166.656000000001</v>
      </c>
      <c r="U228" s="37">
        <f>VLOOKUP($E228,A!$A:$H,8,0)*J228</f>
        <v>0</v>
      </c>
      <c r="V228" s="37">
        <f>IF(U228&gt;T228,0,VLOOKUP($E228,A!$A:$H,8,0)*K228)</f>
        <v>14166.656000000001</v>
      </c>
    </row>
    <row r="229" spans="1:22" x14ac:dyDescent="0.2">
      <c r="A229" s="27" t="str">
        <f t="shared" si="9"/>
        <v>12460910/539008N</v>
      </c>
      <c r="B229" s="3" t="str">
        <f>VLOOKUP(VALUE($E229),A!$A:$T,19,0)</f>
        <v>Lanaken</v>
      </c>
      <c r="C229" s="3" t="str">
        <f>VLOOKUP(VALUE($E229),A!$A:$T,20,0)</f>
        <v>Rust</v>
      </c>
      <c r="D229" s="14" t="s">
        <v>1039</v>
      </c>
      <c r="E229" s="5">
        <v>12460910</v>
      </c>
      <c r="F229" s="2" t="s">
        <v>75</v>
      </c>
      <c r="G229" s="3" t="s">
        <v>854</v>
      </c>
      <c r="H229" s="4" t="s">
        <v>187</v>
      </c>
      <c r="I229" s="4">
        <v>4284</v>
      </c>
      <c r="J229" s="4">
        <v>4284</v>
      </c>
      <c r="K229" s="48">
        <v>0</v>
      </c>
      <c r="L229" s="49">
        <v>0</v>
      </c>
      <c r="M229" s="53">
        <v>305.43</v>
      </c>
      <c r="N229" s="7">
        <f>IFERROR(VLOOKUP(VALUE(E229),PR00!$A:$C,3,0),"geen PR00")</f>
        <v>335</v>
      </c>
      <c r="O229" s="7">
        <f>VLOOKUP($E229,A!$A:$T,13,0)</f>
        <v>612</v>
      </c>
      <c r="P229" s="7">
        <f>VLOOKUP($E229,A!$A:$T,18,0)*O229</f>
        <v>1396.5840000000001</v>
      </c>
      <c r="Q229" s="3">
        <f t="shared" si="10"/>
        <v>7</v>
      </c>
      <c r="R229" s="29" t="b">
        <f>ISERROR(VLOOKUP(A229,'2017 05 09'!A:A,1,0))</f>
        <v>0</v>
      </c>
      <c r="S229" s="36" t="str">
        <f t="shared" si="11"/>
        <v>Lanaken Rust</v>
      </c>
      <c r="T229" s="37">
        <f>VLOOKUP($E229,A!$A:$H,8,0)*I229</f>
        <v>5672.0160000000005</v>
      </c>
      <c r="U229" s="37">
        <f>VLOOKUP($E229,A!$A:$H,8,0)*J229</f>
        <v>5672.0160000000005</v>
      </c>
      <c r="V229" s="37">
        <f>IF(U229&gt;T229,0,VLOOKUP($E229,A!$A:$H,8,0)*K229)</f>
        <v>0</v>
      </c>
    </row>
    <row r="230" spans="1:22" x14ac:dyDescent="0.2">
      <c r="A230" s="27" t="str">
        <f t="shared" si="9"/>
        <v>12453810/437004</v>
      </c>
      <c r="B230" s="3" t="str">
        <f>VLOOKUP(VALUE($E230),A!$A:$T,19,0)</f>
        <v>Lanaken</v>
      </c>
      <c r="C230" s="3" t="str">
        <f>VLOOKUP(VALUE($E230),A!$A:$T,20,0)</f>
        <v>HV</v>
      </c>
      <c r="D230" s="14" t="s">
        <v>955</v>
      </c>
      <c r="E230" s="5">
        <v>12453810</v>
      </c>
      <c r="F230" s="2" t="s">
        <v>75</v>
      </c>
      <c r="G230" s="3" t="s">
        <v>947</v>
      </c>
      <c r="H230" s="4" t="s">
        <v>187</v>
      </c>
      <c r="I230" s="4">
        <v>67320</v>
      </c>
      <c r="J230" s="4">
        <v>67320</v>
      </c>
      <c r="K230" s="48">
        <v>0</v>
      </c>
      <c r="L230" s="49">
        <v>0</v>
      </c>
      <c r="M230" s="53">
        <v>264.29000000000002</v>
      </c>
      <c r="N230" s="7">
        <f>IFERROR(VLOOKUP(VALUE(E230),PR00!$A:$C,3,0),"geen PR00")</f>
        <v>275</v>
      </c>
      <c r="O230" s="7">
        <f>VLOOKUP($E230,A!$A:$T,13,0)</f>
        <v>612</v>
      </c>
      <c r="P230" s="7">
        <f>VLOOKUP($E230,A!$A:$T,18,0)*O230</f>
        <v>1458.396</v>
      </c>
      <c r="Q230" s="3">
        <f t="shared" si="10"/>
        <v>110</v>
      </c>
      <c r="R230" s="29" t="b">
        <f>ISERROR(VLOOKUP(A230,'2017 05 09'!A:A,1,0))</f>
        <v>0</v>
      </c>
      <c r="S230" s="36" t="str">
        <f t="shared" si="11"/>
        <v>Lanaken HV</v>
      </c>
      <c r="T230" s="37">
        <f>VLOOKUP($E230,A!$A:$H,8,0)*I230</f>
        <v>87516</v>
      </c>
      <c r="U230" s="37">
        <f>VLOOKUP($E230,A!$A:$H,8,0)*J230</f>
        <v>87516</v>
      </c>
      <c r="V230" s="37">
        <f>IF(U230&gt;T230,0,VLOOKUP($E230,A!$A:$H,8,0)*K230)</f>
        <v>0</v>
      </c>
    </row>
    <row r="231" spans="1:22" x14ac:dyDescent="0.2">
      <c r="A231" s="27" t="str">
        <f t="shared" si="9"/>
        <v>12819962/706001</v>
      </c>
      <c r="B231" s="3" t="str">
        <f>VLOOKUP(VALUE($E231),A!$A:$T,19,0)</f>
        <v>Kortemark</v>
      </c>
      <c r="C231" s="3" t="str">
        <f>VLOOKUP(VALUE($E231),A!$A:$T,20,0)</f>
        <v>Rust</v>
      </c>
      <c r="D231" s="14" t="s">
        <v>1501</v>
      </c>
      <c r="E231" s="5">
        <v>12819962</v>
      </c>
      <c r="F231" s="2" t="s">
        <v>72</v>
      </c>
      <c r="G231" s="3" t="s">
        <v>1498</v>
      </c>
      <c r="H231" s="4" t="s">
        <v>159</v>
      </c>
      <c r="I231" s="4">
        <v>148930</v>
      </c>
      <c r="J231" s="4">
        <v>22800</v>
      </c>
      <c r="K231" s="48">
        <v>126130</v>
      </c>
      <c r="L231" s="49">
        <v>2212</v>
      </c>
      <c r="M231" s="53">
        <v>263.39</v>
      </c>
      <c r="N231" s="7">
        <f>IFERROR(VLOOKUP(VALUE(E231),PR00!$A:$C,3,0),"geen PR00")</f>
        <v>335</v>
      </c>
      <c r="O231" s="7">
        <f>VLOOKUP($E231,A!$A:$T,13,0)</f>
        <v>600</v>
      </c>
      <c r="P231" s="7">
        <f>VLOOKUP($E231,A!$A:$T,18,0)*O231</f>
        <v>1392</v>
      </c>
      <c r="Q231" s="3">
        <f t="shared" si="10"/>
        <v>248.21666666666667</v>
      </c>
      <c r="R231" s="29" t="b">
        <f>ISERROR(VLOOKUP(A231,'2017 05 09'!A:A,1,0))</f>
        <v>0</v>
      </c>
      <c r="S231" s="36" t="str">
        <f t="shared" si="11"/>
        <v>Kortemark Rust</v>
      </c>
      <c r="T231" s="37">
        <f>VLOOKUP($E231,A!$A:$H,8,0)*I231</f>
        <v>202246.94</v>
      </c>
      <c r="U231" s="37">
        <f>VLOOKUP($E231,A!$A:$H,8,0)*J231</f>
        <v>30962.400000000001</v>
      </c>
      <c r="V231" s="37">
        <f>IF(U231&gt;T231,0,VLOOKUP($E231,A!$A:$H,8,0)*K231)</f>
        <v>171284.54</v>
      </c>
    </row>
    <row r="232" spans="1:22" x14ac:dyDescent="0.2">
      <c r="A232" s="27" t="str">
        <f t="shared" si="9"/>
        <v>12805416/405112MTG</v>
      </c>
      <c r="B232" s="3" t="str">
        <f>VLOOKUP(VALUE($E232),A!$A:$T,19,0)</f>
        <v>Kortemark</v>
      </c>
      <c r="C232" s="3" t="str">
        <f>VLOOKUP(VALUE($E232),A!$A:$T,20,0)</f>
        <v>HV</v>
      </c>
      <c r="D232" s="14" t="s">
        <v>475</v>
      </c>
      <c r="E232" s="5">
        <v>12805416</v>
      </c>
      <c r="F232" s="2" t="s">
        <v>72</v>
      </c>
      <c r="G232" s="3" t="s">
        <v>760</v>
      </c>
      <c r="H232" s="4" t="s">
        <v>159</v>
      </c>
      <c r="I232" s="4">
        <v>14344</v>
      </c>
      <c r="J232" s="4">
        <v>6520</v>
      </c>
      <c r="K232" s="48">
        <v>7824</v>
      </c>
      <c r="L232" s="49">
        <v>137</v>
      </c>
      <c r="M232" s="53">
        <v>197.11</v>
      </c>
      <c r="N232" s="7">
        <f>IFERROR(VLOOKUP(VALUE(E232),PR00!$A:$C,3,0),"geen PR00")</f>
        <v>225</v>
      </c>
      <c r="O232" s="7">
        <f>VLOOKUP($E232,A!$A:$T,13,0)</f>
        <v>652</v>
      </c>
      <c r="P232" s="7">
        <f>VLOOKUP($E232,A!$A:$T,18,0)*O232</f>
        <v>1540.0240000000001</v>
      </c>
      <c r="Q232" s="3">
        <f t="shared" si="10"/>
        <v>22</v>
      </c>
      <c r="R232" s="29" t="b">
        <f>ISERROR(VLOOKUP(A232,'2017 05 09'!A:A,1,0))</f>
        <v>0</v>
      </c>
      <c r="S232" s="36" t="str">
        <f t="shared" si="11"/>
        <v>Kortemark HV</v>
      </c>
      <c r="T232" s="37">
        <f>VLOOKUP($E232,A!$A:$H,8,0)*I232</f>
        <v>19479.152000000002</v>
      </c>
      <c r="U232" s="37">
        <f>VLOOKUP($E232,A!$A:$H,8,0)*J232</f>
        <v>8854.16</v>
      </c>
      <c r="V232" s="37">
        <f>IF(U232&gt;T232,0,VLOOKUP($E232,A!$A:$H,8,0)*K232)</f>
        <v>10624.992</v>
      </c>
    </row>
    <row r="233" spans="1:22" x14ac:dyDescent="0.2">
      <c r="A233" s="27" t="str">
        <f t="shared" si="9"/>
        <v>12805416/505204 MTK</v>
      </c>
      <c r="B233" s="3" t="str">
        <f>VLOOKUP(VALUE($E233),A!$A:$T,19,0)</f>
        <v>Kortemark</v>
      </c>
      <c r="C233" s="3" t="str">
        <f>VLOOKUP(VALUE($E233),A!$A:$T,20,0)</f>
        <v>HV</v>
      </c>
      <c r="D233" s="14" t="s">
        <v>476</v>
      </c>
      <c r="E233" s="5">
        <v>12805416</v>
      </c>
      <c r="F233" s="2" t="s">
        <v>72</v>
      </c>
      <c r="G233" s="3" t="s">
        <v>760</v>
      </c>
      <c r="H233" s="4" t="s">
        <v>159</v>
      </c>
      <c r="I233" s="4">
        <v>54116</v>
      </c>
      <c r="J233" s="4">
        <v>54116</v>
      </c>
      <c r="K233" s="48">
        <v>0</v>
      </c>
      <c r="L233" s="49">
        <v>0</v>
      </c>
      <c r="M233" s="53">
        <v>197.11</v>
      </c>
      <c r="N233" s="7">
        <f>IFERROR(VLOOKUP(VALUE(E233),PR00!$A:$C,3,0),"geen PR00")</f>
        <v>225</v>
      </c>
      <c r="O233" s="7">
        <f>VLOOKUP($E233,A!$A:$T,13,0)</f>
        <v>652</v>
      </c>
      <c r="P233" s="7">
        <f>VLOOKUP($E233,A!$A:$T,18,0)*O233</f>
        <v>1540.0240000000001</v>
      </c>
      <c r="Q233" s="3">
        <f t="shared" si="10"/>
        <v>83</v>
      </c>
      <c r="R233" s="29" t="b">
        <f>ISERROR(VLOOKUP(A233,'2017 05 09'!A:A,1,0))</f>
        <v>0</v>
      </c>
      <c r="S233" s="36" t="str">
        <f t="shared" si="11"/>
        <v>Kortemark HV</v>
      </c>
      <c r="T233" s="37">
        <f>VLOOKUP($E233,A!$A:$H,8,0)*I233</f>
        <v>73489.528000000006</v>
      </c>
      <c r="U233" s="37">
        <f>VLOOKUP($E233,A!$A:$H,8,0)*J233</f>
        <v>73489.528000000006</v>
      </c>
      <c r="V233" s="37">
        <f>IF(U233&gt;T233,0,VLOOKUP($E233,A!$A:$H,8,0)*K233)</f>
        <v>0</v>
      </c>
    </row>
    <row r="234" spans="1:22" x14ac:dyDescent="0.2">
      <c r="A234" s="27" t="str">
        <f t="shared" si="9"/>
        <v>12805416/505217&gt;210</v>
      </c>
      <c r="B234" s="3" t="str">
        <f>VLOOKUP(VALUE($E234),A!$A:$T,19,0)</f>
        <v>Kortemark</v>
      </c>
      <c r="C234" s="3" t="str">
        <f>VLOOKUP(VALUE($E234),A!$A:$T,20,0)</f>
        <v>HV</v>
      </c>
      <c r="D234" s="14" t="s">
        <v>540</v>
      </c>
      <c r="E234" s="5">
        <v>12805416</v>
      </c>
      <c r="F234" s="2" t="s">
        <v>72</v>
      </c>
      <c r="G234" s="3" t="s">
        <v>760</v>
      </c>
      <c r="H234" s="4" t="s">
        <v>159</v>
      </c>
      <c r="I234" s="4">
        <v>331868</v>
      </c>
      <c r="J234" s="4">
        <v>168868</v>
      </c>
      <c r="K234" s="48">
        <v>163000</v>
      </c>
      <c r="L234" s="49">
        <v>2859</v>
      </c>
      <c r="M234" s="53">
        <v>197.11</v>
      </c>
      <c r="N234" s="7">
        <f>IFERROR(VLOOKUP(VALUE(E234),PR00!$A:$C,3,0),"geen PR00")</f>
        <v>225</v>
      </c>
      <c r="O234" s="7">
        <f>VLOOKUP($E234,A!$A:$T,13,0)</f>
        <v>652</v>
      </c>
      <c r="P234" s="7">
        <f>VLOOKUP($E234,A!$A:$T,18,0)*O234</f>
        <v>1540.0240000000001</v>
      </c>
      <c r="Q234" s="3">
        <f t="shared" si="10"/>
        <v>509</v>
      </c>
      <c r="R234" s="29" t="b">
        <f>ISERROR(VLOOKUP(A234,'2017 05 09'!A:A,1,0))</f>
        <v>0</v>
      </c>
      <c r="S234" s="36" t="str">
        <f t="shared" si="11"/>
        <v>Kortemark HV</v>
      </c>
      <c r="T234" s="37">
        <f>VLOOKUP($E234,A!$A:$H,8,0)*I234</f>
        <v>450676.74400000001</v>
      </c>
      <c r="U234" s="37">
        <f>VLOOKUP($E234,A!$A:$H,8,0)*J234</f>
        <v>229322.74400000001</v>
      </c>
      <c r="V234" s="37">
        <f>IF(U234&gt;T234,0,VLOOKUP($E234,A!$A:$H,8,0)*K234)</f>
        <v>221354.00000000003</v>
      </c>
    </row>
    <row r="235" spans="1:22" x14ac:dyDescent="0.2">
      <c r="A235" s="27" t="str">
        <f t="shared" si="9"/>
        <v>12805516/605210OVER</v>
      </c>
      <c r="B235" s="3" t="str">
        <f>VLOOKUP(VALUE($E235),A!$A:$T,19,0)</f>
        <v>Kortemark</v>
      </c>
      <c r="C235" s="3" t="str">
        <f>VLOOKUP(VALUE($E235),A!$A:$T,20,0)</f>
        <v>HV</v>
      </c>
      <c r="D235" s="14" t="s">
        <v>983</v>
      </c>
      <c r="E235" s="5">
        <v>12805516</v>
      </c>
      <c r="F235" s="2" t="s">
        <v>72</v>
      </c>
      <c r="G235" s="3" t="s">
        <v>147</v>
      </c>
      <c r="H235" s="4" t="s">
        <v>159</v>
      </c>
      <c r="I235" s="4">
        <v>9780</v>
      </c>
      <c r="J235" s="4">
        <v>0</v>
      </c>
      <c r="K235" s="48">
        <v>9780</v>
      </c>
      <c r="L235" s="49">
        <v>171</v>
      </c>
      <c r="M235" s="53">
        <v>185.56</v>
      </c>
      <c r="N235" s="7">
        <f>IFERROR(VLOOKUP(VALUE(E235),PR00!$A:$C,3,0),"geen PR00")</f>
        <v>225</v>
      </c>
      <c r="O235" s="7">
        <f>VLOOKUP($E235,A!$A:$T,13,0)</f>
        <v>652</v>
      </c>
      <c r="P235" s="7">
        <f>VLOOKUP($E235,A!$A:$T,18,0)*O235</f>
        <v>1540.0240000000001</v>
      </c>
      <c r="Q235" s="3">
        <f t="shared" si="10"/>
        <v>15</v>
      </c>
      <c r="R235" s="29" t="b">
        <f>ISERROR(VLOOKUP(A235,'2017 05 09'!A:A,1,0))</f>
        <v>0</v>
      </c>
      <c r="S235" s="36" t="str">
        <f t="shared" si="11"/>
        <v>Kortemark HV</v>
      </c>
      <c r="T235" s="37">
        <f>VLOOKUP($E235,A!$A:$H,8,0)*I235</f>
        <v>13281.240000000002</v>
      </c>
      <c r="U235" s="37">
        <f>VLOOKUP($E235,A!$A:$H,8,0)*J235</f>
        <v>0</v>
      </c>
      <c r="V235" s="37">
        <f>IF(U235&gt;T235,0,VLOOKUP($E235,A!$A:$H,8,0)*K235)</f>
        <v>13281.240000000002</v>
      </c>
    </row>
    <row r="236" spans="1:22" x14ac:dyDescent="0.2">
      <c r="A236" s="27" t="str">
        <f t="shared" si="9"/>
        <v>12805516/605222BRRO</v>
      </c>
      <c r="B236" s="3" t="str">
        <f>VLOOKUP(VALUE($E236),A!$A:$T,19,0)</f>
        <v>Kortemark</v>
      </c>
      <c r="C236" s="3" t="str">
        <f>VLOOKUP(VALUE($E236),A!$A:$T,20,0)</f>
        <v>HV</v>
      </c>
      <c r="D236" s="14" t="s">
        <v>1150</v>
      </c>
      <c r="E236" s="5">
        <v>12805516</v>
      </c>
      <c r="F236" s="2" t="s">
        <v>72</v>
      </c>
      <c r="G236" s="3" t="s">
        <v>147</v>
      </c>
      <c r="H236" s="4" t="s">
        <v>159</v>
      </c>
      <c r="I236" s="4">
        <v>3260</v>
      </c>
      <c r="J236" s="4">
        <v>0</v>
      </c>
      <c r="K236" s="48">
        <v>3260</v>
      </c>
      <c r="L236" s="49">
        <v>57</v>
      </c>
      <c r="M236" s="53">
        <v>185.56</v>
      </c>
      <c r="N236" s="7">
        <f>IFERROR(VLOOKUP(VALUE(E236),PR00!$A:$C,3,0),"geen PR00")</f>
        <v>225</v>
      </c>
      <c r="O236" s="7">
        <f>VLOOKUP($E236,A!$A:$T,13,0)</f>
        <v>652</v>
      </c>
      <c r="P236" s="7">
        <f>VLOOKUP($E236,A!$A:$T,18,0)*O236</f>
        <v>1540.0240000000001</v>
      </c>
      <c r="Q236" s="3">
        <f t="shared" si="10"/>
        <v>5</v>
      </c>
      <c r="R236" s="29" t="b">
        <f>ISERROR(VLOOKUP(A236,'2017 05 09'!A:A,1,0))</f>
        <v>0</v>
      </c>
      <c r="S236" s="36" t="str">
        <f t="shared" si="11"/>
        <v>Kortemark HV</v>
      </c>
      <c r="T236" s="37">
        <f>VLOOKUP($E236,A!$A:$H,8,0)*I236</f>
        <v>4427.08</v>
      </c>
      <c r="U236" s="37">
        <f>VLOOKUP($E236,A!$A:$H,8,0)*J236</f>
        <v>0</v>
      </c>
      <c r="V236" s="37">
        <f>IF(U236&gt;T236,0,VLOOKUP($E236,A!$A:$H,8,0)*K236)</f>
        <v>4427.08</v>
      </c>
    </row>
    <row r="237" spans="1:22" x14ac:dyDescent="0.2">
      <c r="A237" s="27" t="str">
        <f t="shared" si="9"/>
        <v>12453110/437091</v>
      </c>
      <c r="B237" s="3" t="str">
        <f>VLOOKUP(VALUE($E237),A!$A:$T,19,0)</f>
        <v>Lanaken</v>
      </c>
      <c r="C237" s="3" t="str">
        <f>VLOOKUP(VALUE($E237),A!$A:$T,20,0)</f>
        <v>HV</v>
      </c>
      <c r="D237" s="14" t="s">
        <v>998</v>
      </c>
      <c r="E237" s="5">
        <v>12453110</v>
      </c>
      <c r="F237" s="2" t="s">
        <v>75</v>
      </c>
      <c r="G237" s="3" t="s">
        <v>996</v>
      </c>
      <c r="H237" s="4" t="s">
        <v>187</v>
      </c>
      <c r="I237" s="4">
        <v>679320</v>
      </c>
      <c r="J237" s="4">
        <v>222156</v>
      </c>
      <c r="K237" s="48">
        <v>457164</v>
      </c>
      <c r="L237" s="49">
        <v>8020</v>
      </c>
      <c r="M237" s="53">
        <v>182.41</v>
      </c>
      <c r="N237" s="7">
        <f>IFERROR(VLOOKUP(VALUE(E237),PR00!$A:$C,3,0),"geen PR00")</f>
        <v>225</v>
      </c>
      <c r="O237" s="7">
        <f>VLOOKUP($E237,A!$A:$T,13,0)</f>
        <v>612</v>
      </c>
      <c r="P237" s="7">
        <f>VLOOKUP($E237,A!$A:$T,18,0)*O237</f>
        <v>1389.24</v>
      </c>
      <c r="Q237" s="3">
        <f t="shared" si="10"/>
        <v>1110</v>
      </c>
      <c r="R237" s="29" t="b">
        <f>ISERROR(VLOOKUP(A237,'2017 05 09'!A:A,1,0))</f>
        <v>0</v>
      </c>
      <c r="S237" s="36" t="str">
        <f t="shared" si="11"/>
        <v>Lanaken HV</v>
      </c>
      <c r="T237" s="37">
        <f>VLOOKUP($E237,A!$A:$H,8,0)*I237</f>
        <v>903495.60000000009</v>
      </c>
      <c r="U237" s="37">
        <f>VLOOKUP($E237,A!$A:$H,8,0)*J237</f>
        <v>295467.48000000004</v>
      </c>
      <c r="V237" s="37">
        <f>IF(U237&gt;T237,0,VLOOKUP($E237,A!$A:$H,8,0)*K237)</f>
        <v>608028.12</v>
      </c>
    </row>
    <row r="238" spans="1:22" x14ac:dyDescent="0.2">
      <c r="A238" s="27" t="str">
        <f t="shared" si="9"/>
        <v>12453918/737025KL</v>
      </c>
      <c r="B238" s="3" t="str">
        <f>VLOOKUP(VALUE($E238),A!$A:$T,19,0)</f>
        <v>Lanaken</v>
      </c>
      <c r="C238" s="3" t="str">
        <f>VLOOKUP(VALUE($E238),A!$A:$T,20,0)</f>
        <v>HV</v>
      </c>
      <c r="D238" s="14" t="s">
        <v>1467</v>
      </c>
      <c r="E238" s="5">
        <v>12453918</v>
      </c>
      <c r="F238" s="2" t="s">
        <v>75</v>
      </c>
      <c r="G238" s="3" t="s">
        <v>98</v>
      </c>
      <c r="H238" s="4" t="s">
        <v>159</v>
      </c>
      <c r="I238" s="4">
        <v>3672</v>
      </c>
      <c r="J238" s="4">
        <v>0</v>
      </c>
      <c r="K238" s="48">
        <v>3672</v>
      </c>
      <c r="L238" s="49">
        <v>64</v>
      </c>
      <c r="M238" s="53">
        <v>231.13</v>
      </c>
      <c r="N238" s="7">
        <f>IFERROR(VLOOKUP(VALUE(E238),PR00!$A:$C,3,0),"geen PR00")</f>
        <v>220</v>
      </c>
      <c r="O238" s="7">
        <f>VLOOKUP($E238,A!$A:$T,13,0)</f>
        <v>612</v>
      </c>
      <c r="P238" s="7">
        <f>VLOOKUP($E238,A!$A:$T,18,0)*O238</f>
        <v>1493.28</v>
      </c>
      <c r="Q238" s="3">
        <f t="shared" si="10"/>
        <v>6</v>
      </c>
      <c r="R238" s="29" t="b">
        <f>ISERROR(VLOOKUP(A238,'2017 05 09'!A:A,1,0))</f>
        <v>0</v>
      </c>
      <c r="S238" s="36" t="str">
        <f t="shared" si="11"/>
        <v>Lanaken HV</v>
      </c>
      <c r="T238" s="37">
        <f>VLOOKUP($E238,A!$A:$H,8,0)*I238</f>
        <v>4883.76</v>
      </c>
      <c r="U238" s="37">
        <f>VLOOKUP($E238,A!$A:$H,8,0)*J238</f>
        <v>0</v>
      </c>
      <c r="V238" s="37">
        <f>IF(U238&gt;T238,0,VLOOKUP($E238,A!$A:$H,8,0)*K238)</f>
        <v>4883.76</v>
      </c>
    </row>
    <row r="239" spans="1:22" x14ac:dyDescent="0.2">
      <c r="A239" s="27" t="str">
        <f t="shared" si="9"/>
        <v>12805216/605235 RED</v>
      </c>
      <c r="B239" s="3" t="str">
        <f>VLOOKUP(VALUE($E239),A!$A:$T,19,0)</f>
        <v>Kortemark</v>
      </c>
      <c r="C239" s="3" t="str">
        <f>VLOOKUP(VALUE($E239),A!$A:$T,20,0)</f>
        <v>HV</v>
      </c>
      <c r="D239" s="14" t="s">
        <v>1382</v>
      </c>
      <c r="E239" s="5">
        <v>12805216</v>
      </c>
      <c r="F239" s="2" t="s">
        <v>72</v>
      </c>
      <c r="G239" s="3" t="s">
        <v>884</v>
      </c>
      <c r="H239" s="4" t="s">
        <v>159</v>
      </c>
      <c r="I239" s="4">
        <v>28688</v>
      </c>
      <c r="J239" s="4">
        <v>0</v>
      </c>
      <c r="K239" s="48">
        <v>28688</v>
      </c>
      <c r="L239" s="49">
        <v>503</v>
      </c>
      <c r="M239" s="53">
        <v>189.91</v>
      </c>
      <c r="N239" s="7">
        <f>IFERROR(VLOOKUP(VALUE(E239),PR00!$A:$C,3,0),"geen PR00")</f>
        <v>220</v>
      </c>
      <c r="O239" s="7">
        <f>VLOOKUP($E239,A!$A:$T,13,0)</f>
        <v>652</v>
      </c>
      <c r="P239" s="7">
        <f>VLOOKUP($E239,A!$A:$T,18,0)*O239</f>
        <v>1540.0240000000001</v>
      </c>
      <c r="Q239" s="3">
        <f t="shared" si="10"/>
        <v>44</v>
      </c>
      <c r="R239" s="29" t="b">
        <f>ISERROR(VLOOKUP(A239,'2017 05 09'!A:A,1,0))</f>
        <v>0</v>
      </c>
      <c r="S239" s="36" t="str">
        <f t="shared" si="11"/>
        <v>Kortemark HV</v>
      </c>
      <c r="T239" s="37">
        <f>VLOOKUP($E239,A!$A:$H,8,0)*I239</f>
        <v>38958.304000000004</v>
      </c>
      <c r="U239" s="37">
        <f>VLOOKUP($E239,A!$A:$H,8,0)*J239</f>
        <v>0</v>
      </c>
      <c r="V239" s="37">
        <f>IF(U239&gt;T239,0,VLOOKUP($E239,A!$A:$H,8,0)*K239)</f>
        <v>38958.304000000004</v>
      </c>
    </row>
    <row r="240" spans="1:22" x14ac:dyDescent="0.2">
      <c r="A240" s="27" t="str">
        <f t="shared" si="9"/>
        <v>12805112/105005 REV</v>
      </c>
      <c r="B240" s="3" t="str">
        <f>VLOOKUP(VALUE($E240),A!$A:$T,19,0)</f>
        <v>Kortemark</v>
      </c>
      <c r="C240" s="3" t="str">
        <f>VLOOKUP(VALUE($E240),A!$A:$T,20,0)</f>
        <v>HV</v>
      </c>
      <c r="D240" s="14" t="s">
        <v>699</v>
      </c>
      <c r="E240" s="5">
        <v>12805112</v>
      </c>
      <c r="F240" s="2" t="s">
        <v>72</v>
      </c>
      <c r="G240" s="3" t="s">
        <v>759</v>
      </c>
      <c r="H240" s="4" t="s">
        <v>187</v>
      </c>
      <c r="I240" s="4">
        <v>76284</v>
      </c>
      <c r="J240" s="4">
        <v>57376</v>
      </c>
      <c r="K240" s="48">
        <v>18908</v>
      </c>
      <c r="L240" s="49">
        <v>331</v>
      </c>
      <c r="M240" s="53">
        <v>174.33</v>
      </c>
      <c r="N240" s="7">
        <f>IFERROR(VLOOKUP(VALUE(E240),PR00!$A:$C,3,0),"geen PR00")</f>
        <v>225</v>
      </c>
      <c r="O240" s="7">
        <f>VLOOKUP($E240,A!$A:$T,13,0)</f>
        <v>652</v>
      </c>
      <c r="P240" s="7">
        <f>VLOOKUP($E240,A!$A:$T,18,0)*O240</f>
        <v>1540.0240000000001</v>
      </c>
      <c r="Q240" s="3">
        <f t="shared" si="10"/>
        <v>117</v>
      </c>
      <c r="R240" s="29" t="b">
        <f>ISERROR(VLOOKUP(A240,'2017 05 09'!A:A,1,0))</f>
        <v>0</v>
      </c>
      <c r="S240" s="36" t="str">
        <f t="shared" si="11"/>
        <v>Kortemark HV</v>
      </c>
      <c r="T240" s="37">
        <f>VLOOKUP($E240,A!$A:$H,8,0)*I240</f>
        <v>103593.67200000001</v>
      </c>
      <c r="U240" s="37">
        <f>VLOOKUP($E240,A!$A:$H,8,0)*J240</f>
        <v>77916.608000000007</v>
      </c>
      <c r="V240" s="37">
        <f>IF(U240&gt;T240,0,VLOOKUP($E240,A!$A:$H,8,0)*K240)</f>
        <v>25677.064000000002</v>
      </c>
    </row>
    <row r="241" spans="1:22" x14ac:dyDescent="0.2">
      <c r="A241" s="27" t="str">
        <f t="shared" si="9"/>
        <v>158618/7218022PR</v>
      </c>
      <c r="B241" s="3" t="str">
        <f>VLOOKUP(VALUE($E241),A!$A:$T,19,0)</f>
        <v>Beerse</v>
      </c>
      <c r="C241" s="3" t="str">
        <f>VLOOKUP(VALUE($E241),A!$A:$T,20,0)</f>
        <v>HV</v>
      </c>
      <c r="D241" s="14" t="s">
        <v>1646</v>
      </c>
      <c r="E241" s="5">
        <v>158618</v>
      </c>
      <c r="F241" s="2" t="s">
        <v>120</v>
      </c>
      <c r="G241" s="3" t="s">
        <v>706</v>
      </c>
      <c r="H241" s="4" t="s">
        <v>159</v>
      </c>
      <c r="I241" s="4">
        <v>44352</v>
      </c>
      <c r="J241" s="4">
        <v>44352</v>
      </c>
      <c r="K241" s="48">
        <v>0</v>
      </c>
      <c r="L241" s="49">
        <v>0</v>
      </c>
      <c r="M241" s="53">
        <v>184.43</v>
      </c>
      <c r="N241" s="7">
        <f>IFERROR(VLOOKUP(VALUE(E241),PR00!$A:$C,3,0),"geen PR00")</f>
        <v>225</v>
      </c>
      <c r="O241" s="7">
        <f>VLOOKUP($E241,A!$A:$T,13,0)</f>
        <v>528</v>
      </c>
      <c r="P241" s="7">
        <f>VLOOKUP($E241,A!$A:$T,18,0)*O241</f>
        <v>1311.0240000000001</v>
      </c>
      <c r="Q241" s="3">
        <f t="shared" si="10"/>
        <v>84</v>
      </c>
      <c r="R241" s="29" t="b">
        <f>ISERROR(VLOOKUP(A241,'2017 05 09'!A:A,1,0))</f>
        <v>1</v>
      </c>
      <c r="S241" s="36" t="str">
        <f t="shared" si="11"/>
        <v>Beerse HV</v>
      </c>
      <c r="T241" s="37">
        <f>VLOOKUP($E241,A!$A:$H,8,0)*I241</f>
        <v>60230.016000000003</v>
      </c>
      <c r="U241" s="37">
        <f>VLOOKUP($E241,A!$A:$H,8,0)*J241</f>
        <v>60230.016000000003</v>
      </c>
      <c r="V241" s="37">
        <f>IF(U241&gt;T241,0,VLOOKUP($E241,A!$A:$H,8,0)*K241)</f>
        <v>0</v>
      </c>
    </row>
    <row r="242" spans="1:22" x14ac:dyDescent="0.2">
      <c r="A242" s="27" t="str">
        <f t="shared" si="9"/>
        <v>158618/728005PR</v>
      </c>
      <c r="B242" s="3" t="str">
        <f>VLOOKUP(VALUE($E242),A!$A:$T,19,0)</f>
        <v>Beerse</v>
      </c>
      <c r="C242" s="3" t="str">
        <f>VLOOKUP(VALUE($E242),A!$A:$T,20,0)</f>
        <v>HV</v>
      </c>
      <c r="D242" s="14" t="s">
        <v>1563</v>
      </c>
      <c r="E242" s="5">
        <v>158618</v>
      </c>
      <c r="F242" s="2" t="s">
        <v>120</v>
      </c>
      <c r="G242" s="3" t="s">
        <v>706</v>
      </c>
      <c r="H242" s="4" t="s">
        <v>159</v>
      </c>
      <c r="I242" s="4">
        <v>44352</v>
      </c>
      <c r="J242" s="4">
        <v>44352</v>
      </c>
      <c r="K242" s="48">
        <v>0</v>
      </c>
      <c r="L242" s="49">
        <v>0</v>
      </c>
      <c r="M242" s="53">
        <v>184.43</v>
      </c>
      <c r="N242" s="7">
        <f>IFERROR(VLOOKUP(VALUE(E242),PR00!$A:$C,3,0),"geen PR00")</f>
        <v>225</v>
      </c>
      <c r="O242" s="7">
        <f>VLOOKUP($E242,A!$A:$T,13,0)</f>
        <v>528</v>
      </c>
      <c r="P242" s="7">
        <f>VLOOKUP($E242,A!$A:$T,18,0)*O242</f>
        <v>1311.0240000000001</v>
      </c>
      <c r="Q242" s="3">
        <f t="shared" si="10"/>
        <v>84</v>
      </c>
      <c r="R242" s="29" t="b">
        <f>ISERROR(VLOOKUP(A242,'2017 05 09'!A:A,1,0))</f>
        <v>0</v>
      </c>
      <c r="S242" s="36" t="str">
        <f t="shared" si="11"/>
        <v>Beerse HV</v>
      </c>
      <c r="T242" s="37">
        <f>VLOOKUP($E242,A!$A:$H,8,0)*I242</f>
        <v>60230.016000000003</v>
      </c>
      <c r="U242" s="37">
        <f>VLOOKUP($E242,A!$A:$H,8,0)*J242</f>
        <v>60230.016000000003</v>
      </c>
      <c r="V242" s="37">
        <f>IF(U242&gt;T242,0,VLOOKUP($E242,A!$A:$H,8,0)*K242)</f>
        <v>0</v>
      </c>
    </row>
    <row r="243" spans="1:22" x14ac:dyDescent="0.2">
      <c r="A243" s="27" t="str">
        <f t="shared" si="9"/>
        <v>158618/728905PR</v>
      </c>
      <c r="B243" s="3" t="str">
        <f>VLOOKUP(VALUE($E243),A!$A:$T,19,0)</f>
        <v>Beerse</v>
      </c>
      <c r="C243" s="3" t="str">
        <f>VLOOKUP(VALUE($E243),A!$A:$T,20,0)</f>
        <v>HV</v>
      </c>
      <c r="D243" s="14" t="s">
        <v>1562</v>
      </c>
      <c r="E243" s="5">
        <v>158618</v>
      </c>
      <c r="F243" s="2" t="s">
        <v>120</v>
      </c>
      <c r="G243" s="3" t="s">
        <v>706</v>
      </c>
      <c r="H243" s="4" t="s">
        <v>159</v>
      </c>
      <c r="I243" s="4">
        <v>44352</v>
      </c>
      <c r="J243" s="4">
        <v>44352</v>
      </c>
      <c r="K243" s="48">
        <v>0</v>
      </c>
      <c r="L243" s="49">
        <v>0</v>
      </c>
      <c r="M243" s="53">
        <v>184.43</v>
      </c>
      <c r="N243" s="7">
        <f>IFERROR(VLOOKUP(VALUE(E243),PR00!$A:$C,3,0),"geen PR00")</f>
        <v>225</v>
      </c>
      <c r="O243" s="7">
        <f>VLOOKUP($E243,A!$A:$T,13,0)</f>
        <v>528</v>
      </c>
      <c r="P243" s="7">
        <f>VLOOKUP($E243,A!$A:$T,18,0)*O243</f>
        <v>1311.0240000000001</v>
      </c>
      <c r="Q243" s="3">
        <f t="shared" si="10"/>
        <v>84</v>
      </c>
      <c r="R243" s="29" t="b">
        <f>ISERROR(VLOOKUP(A243,'2017 05 09'!A:A,1,0))</f>
        <v>0</v>
      </c>
      <c r="S243" s="36" t="str">
        <f t="shared" si="11"/>
        <v>Beerse HV</v>
      </c>
      <c r="T243" s="37">
        <f>VLOOKUP($E243,A!$A:$H,8,0)*I243</f>
        <v>60230.016000000003</v>
      </c>
      <c r="U243" s="37">
        <f>VLOOKUP($E243,A!$A:$H,8,0)*J243</f>
        <v>60230.016000000003</v>
      </c>
      <c r="V243" s="37">
        <f>IF(U243&gt;T243,0,VLOOKUP($E243,A!$A:$H,8,0)*K243)</f>
        <v>0</v>
      </c>
    </row>
    <row r="244" spans="1:22" x14ac:dyDescent="0.2">
      <c r="A244" s="27" t="str">
        <f t="shared" si="9"/>
        <v>159218/729901PR</v>
      </c>
      <c r="B244" s="3" t="str">
        <f>VLOOKUP(VALUE($E244),A!$A:$T,19,0)</f>
        <v>Beerse</v>
      </c>
      <c r="C244" s="3" t="str">
        <f>VLOOKUP(VALUE($E244),A!$A:$T,20,0)</f>
        <v>HV</v>
      </c>
      <c r="D244" s="14" t="s">
        <v>1647</v>
      </c>
      <c r="E244" s="5">
        <v>159218</v>
      </c>
      <c r="F244" s="2" t="s">
        <v>120</v>
      </c>
      <c r="G244" s="3" t="s">
        <v>797</v>
      </c>
      <c r="H244" s="4" t="s">
        <v>159</v>
      </c>
      <c r="I244" s="4">
        <v>45408</v>
      </c>
      <c r="J244" s="4">
        <v>0</v>
      </c>
      <c r="K244" s="48">
        <v>45408</v>
      </c>
      <c r="L244" s="49">
        <v>796</v>
      </c>
      <c r="M244" s="53">
        <v>199.39</v>
      </c>
      <c r="N244" s="7">
        <f>IFERROR(VLOOKUP(VALUE(E244),PR00!$A:$C,3,0),"geen PR00")</f>
        <v>225</v>
      </c>
      <c r="O244" s="7">
        <f>VLOOKUP($E244,A!$A:$T,13,0)</f>
        <v>528</v>
      </c>
      <c r="P244" s="7">
        <f>VLOOKUP($E244,A!$A:$T,18,0)*O244</f>
        <v>1317.3600000000001</v>
      </c>
      <c r="Q244" s="3">
        <f t="shared" si="10"/>
        <v>86</v>
      </c>
      <c r="R244" s="29" t="b">
        <f>ISERROR(VLOOKUP(A244,'2017 05 09'!A:A,1,0))</f>
        <v>1</v>
      </c>
      <c r="S244" s="36" t="str">
        <f t="shared" si="11"/>
        <v>Beerse HV</v>
      </c>
      <c r="T244" s="37">
        <f>VLOOKUP($E244,A!$A:$H,8,0)*I244</f>
        <v>61664.064000000006</v>
      </c>
      <c r="U244" s="37">
        <f>VLOOKUP($E244,A!$A:$H,8,0)*J244</f>
        <v>0</v>
      </c>
      <c r="V244" s="37">
        <f>IF(U244&gt;T244,0,VLOOKUP($E244,A!$A:$H,8,0)*K244)</f>
        <v>61664.064000000006</v>
      </c>
    </row>
    <row r="245" spans="1:22" x14ac:dyDescent="0.2">
      <c r="A245" s="27" t="str">
        <f t="shared" si="9"/>
        <v>151318/729010RED</v>
      </c>
      <c r="B245" s="3" t="str">
        <f>VLOOKUP(VALUE($E245),A!$A:$T,19,0)</f>
        <v>Beerse</v>
      </c>
      <c r="C245" s="3" t="str">
        <f>VLOOKUP(VALUE($E245),A!$A:$T,20,0)</f>
        <v>HV</v>
      </c>
      <c r="D245" s="14" t="s">
        <v>1462</v>
      </c>
      <c r="E245" s="5">
        <v>151318</v>
      </c>
      <c r="F245" s="2" t="s">
        <v>120</v>
      </c>
      <c r="G245" s="3" t="s">
        <v>392</v>
      </c>
      <c r="H245" s="4" t="s">
        <v>159</v>
      </c>
      <c r="I245" s="4">
        <v>12144</v>
      </c>
      <c r="J245" s="4">
        <v>12144</v>
      </c>
      <c r="K245" s="48">
        <v>0</v>
      </c>
      <c r="L245" s="49">
        <v>0</v>
      </c>
      <c r="M245" s="53">
        <v>186.29</v>
      </c>
      <c r="N245" s="7">
        <f>IFERROR(VLOOKUP(VALUE(E245),PR00!$A:$C,3,0),"geen PR00")</f>
        <v>225</v>
      </c>
      <c r="O245" s="7">
        <f>VLOOKUP($E245,A!$A:$T,13,0)</f>
        <v>528</v>
      </c>
      <c r="P245" s="7">
        <f>VLOOKUP($E245,A!$A:$T,18,0)*O245</f>
        <v>1310.4960000000001</v>
      </c>
      <c r="Q245" s="3">
        <f t="shared" si="10"/>
        <v>23</v>
      </c>
      <c r="R245" s="29" t="b">
        <f>ISERROR(VLOOKUP(A245,'2017 05 09'!A:A,1,0))</f>
        <v>0</v>
      </c>
      <c r="S245" s="36" t="str">
        <f t="shared" si="11"/>
        <v>Beerse HV</v>
      </c>
      <c r="T245" s="37">
        <f>VLOOKUP($E245,A!$A:$H,8,0)*I245</f>
        <v>16491.552</v>
      </c>
      <c r="U245" s="37">
        <f>VLOOKUP($E245,A!$A:$H,8,0)*J245</f>
        <v>16491.552</v>
      </c>
      <c r="V245" s="37">
        <f>IF(U245&gt;T245,0,VLOOKUP($E245,A!$A:$H,8,0)*K245)</f>
        <v>0</v>
      </c>
    </row>
    <row r="246" spans="1:22" x14ac:dyDescent="0.2">
      <c r="A246" s="27" t="str">
        <f t="shared" si="9"/>
        <v>151318/729902PR</v>
      </c>
      <c r="B246" s="3" t="str">
        <f>VLOOKUP(VALUE($E246),A!$A:$T,19,0)</f>
        <v>Beerse</v>
      </c>
      <c r="C246" s="3" t="str">
        <f>VLOOKUP(VALUE($E246),A!$A:$T,20,0)</f>
        <v>HV</v>
      </c>
      <c r="D246" s="14" t="s">
        <v>1643</v>
      </c>
      <c r="E246" s="5">
        <v>151318</v>
      </c>
      <c r="F246" s="2" t="s">
        <v>120</v>
      </c>
      <c r="G246" s="3" t="s">
        <v>392</v>
      </c>
      <c r="H246" s="4" t="s">
        <v>159</v>
      </c>
      <c r="I246" s="4">
        <v>45056</v>
      </c>
      <c r="J246" s="4">
        <v>0</v>
      </c>
      <c r="K246" s="48">
        <v>45056</v>
      </c>
      <c r="L246" s="49">
        <v>790</v>
      </c>
      <c r="M246" s="53">
        <v>186.29</v>
      </c>
      <c r="N246" s="7">
        <f>IFERROR(VLOOKUP(VALUE(E246),PR00!$A:$C,3,0),"geen PR00")</f>
        <v>225</v>
      </c>
      <c r="O246" s="7">
        <f>VLOOKUP($E246,A!$A:$T,13,0)</f>
        <v>528</v>
      </c>
      <c r="P246" s="7">
        <f>VLOOKUP($E246,A!$A:$T,18,0)*O246</f>
        <v>1310.4960000000001</v>
      </c>
      <c r="Q246" s="3">
        <f t="shared" si="10"/>
        <v>85.333333333333329</v>
      </c>
      <c r="R246" s="29" t="b">
        <f>ISERROR(VLOOKUP(A246,'2017 05 09'!A:A,1,0))</f>
        <v>1</v>
      </c>
      <c r="S246" s="36" t="str">
        <f t="shared" si="11"/>
        <v>Beerse HV</v>
      </c>
      <c r="T246" s="37">
        <f>VLOOKUP($E246,A!$A:$H,8,0)*I246</f>
        <v>61186.048000000003</v>
      </c>
      <c r="U246" s="37">
        <f>VLOOKUP($E246,A!$A:$H,8,0)*J246</f>
        <v>0</v>
      </c>
      <c r="V246" s="37">
        <f>IF(U246&gt;T246,0,VLOOKUP($E246,A!$A:$H,8,0)*K246)</f>
        <v>61186.048000000003</v>
      </c>
    </row>
    <row r="247" spans="1:22" x14ac:dyDescent="0.2">
      <c r="A247" s="27" t="str">
        <f t="shared" si="9"/>
        <v>153118/529057RED</v>
      </c>
      <c r="B247" s="3" t="str">
        <f>VLOOKUP(VALUE($E247),A!$A:$T,19,0)</f>
        <v>Beerse</v>
      </c>
      <c r="C247" s="3" t="str">
        <f>VLOOKUP(VALUE($E247),A!$A:$T,20,0)</f>
        <v>HV</v>
      </c>
      <c r="D247" s="14" t="s">
        <v>565</v>
      </c>
      <c r="E247" s="5">
        <v>153118</v>
      </c>
      <c r="F247" s="2" t="s">
        <v>120</v>
      </c>
      <c r="G247" s="3" t="s">
        <v>442</v>
      </c>
      <c r="H247" s="4" t="s">
        <v>159</v>
      </c>
      <c r="I247" s="4">
        <v>24288</v>
      </c>
      <c r="J247" s="4">
        <v>24288</v>
      </c>
      <c r="K247" s="48">
        <v>0</v>
      </c>
      <c r="L247" s="49">
        <v>0</v>
      </c>
      <c r="M247" s="53">
        <v>203.19</v>
      </c>
      <c r="N247" s="7">
        <f>IFERROR(VLOOKUP(VALUE(E247),PR00!$A:$C,3,0),"geen PR00")</f>
        <v>225</v>
      </c>
      <c r="O247" s="7">
        <f>VLOOKUP($E247,A!$A:$T,13,0)</f>
        <v>528</v>
      </c>
      <c r="P247" s="7">
        <f>VLOOKUP($E247,A!$A:$T,18,0)*O247</f>
        <v>1295.712</v>
      </c>
      <c r="Q247" s="3">
        <f t="shared" si="10"/>
        <v>46</v>
      </c>
      <c r="R247" s="29" t="b">
        <f>ISERROR(VLOOKUP(A247,'2017 05 09'!A:A,1,0))</f>
        <v>0</v>
      </c>
      <c r="S247" s="36" t="str">
        <f t="shared" si="11"/>
        <v>Beerse HV</v>
      </c>
      <c r="T247" s="37">
        <f>VLOOKUP($E247,A!$A:$H,8,0)*I247</f>
        <v>32983.103999999999</v>
      </c>
      <c r="U247" s="37">
        <f>VLOOKUP($E247,A!$A:$H,8,0)*J247</f>
        <v>32983.103999999999</v>
      </c>
      <c r="V247" s="37">
        <f>IF(U247&gt;T247,0,VLOOKUP($E247,A!$A:$H,8,0)*K247)</f>
        <v>0</v>
      </c>
    </row>
    <row r="248" spans="1:22" x14ac:dyDescent="0.2">
      <c r="A248" s="27" t="str">
        <f t="shared" si="9"/>
        <v>12708616/614316TD15</v>
      </c>
      <c r="B248" s="3" t="str">
        <f>VLOOKUP(VALUE($E248),A!$A:$T,19,0)</f>
        <v>Peruwelz</v>
      </c>
      <c r="C248" s="3" t="str">
        <f>VLOOKUP(VALUE($E248),A!$A:$T,20,0)</f>
        <v>HV</v>
      </c>
      <c r="D248" s="14" t="s">
        <v>982</v>
      </c>
      <c r="E248" s="5">
        <v>12708616</v>
      </c>
      <c r="F248" s="2" t="s">
        <v>76</v>
      </c>
      <c r="G248" s="3" t="s">
        <v>344</v>
      </c>
      <c r="H248" s="4" t="s">
        <v>159</v>
      </c>
      <c r="I248" s="4">
        <v>142800</v>
      </c>
      <c r="J248" s="4">
        <v>144160</v>
      </c>
      <c r="K248" s="48">
        <v>-1360</v>
      </c>
      <c r="L248" s="49">
        <v>-23</v>
      </c>
      <c r="M248" s="53">
        <v>223.42</v>
      </c>
      <c r="N248" s="7">
        <f>IFERROR(VLOOKUP(VALUE(E248),PR00!$A:$C,3,0),"geen PR00")</f>
        <v>225</v>
      </c>
      <c r="O248" s="7">
        <f>VLOOKUP($E248,A!$A:$T,13,0)</f>
        <v>680</v>
      </c>
      <c r="P248" s="7">
        <f>VLOOKUP($E248,A!$A:$T,18,0)*O248</f>
        <v>1400.8</v>
      </c>
      <c r="Q248" s="3">
        <f t="shared" si="10"/>
        <v>210</v>
      </c>
      <c r="R248" s="29" t="b">
        <f>ISERROR(VLOOKUP(A248,'2017 05 09'!A:A,1,0))</f>
        <v>0</v>
      </c>
      <c r="S248" s="36" t="str">
        <f t="shared" si="11"/>
        <v>Peruwelz HV</v>
      </c>
      <c r="T248" s="37">
        <f>VLOOKUP($E248,A!$A:$H,8,0)*I248</f>
        <v>193922.40000000002</v>
      </c>
      <c r="U248" s="37">
        <f>VLOOKUP($E248,A!$A:$H,8,0)*J248</f>
        <v>195769.28000000003</v>
      </c>
      <c r="V248" s="37">
        <f>IF(U248&gt;T248,0,VLOOKUP($E248,A!$A:$H,8,0)*K248)</f>
        <v>0</v>
      </c>
    </row>
    <row r="249" spans="1:22" x14ac:dyDescent="0.2">
      <c r="A249" s="27" t="str">
        <f t="shared" si="9"/>
        <v>12708616/614316TD20</v>
      </c>
      <c r="B249" s="3" t="str">
        <f>VLOOKUP(VALUE($E249),A!$A:$T,19,0)</f>
        <v>Peruwelz</v>
      </c>
      <c r="C249" s="3" t="str">
        <f>VLOOKUP(VALUE($E249),A!$A:$T,20,0)</f>
        <v>HV</v>
      </c>
      <c r="D249" s="14" t="s">
        <v>957</v>
      </c>
      <c r="E249" s="5">
        <v>12708616</v>
      </c>
      <c r="F249" s="2" t="s">
        <v>76</v>
      </c>
      <c r="G249" s="3" t="s">
        <v>344</v>
      </c>
      <c r="H249" s="4" t="s">
        <v>159</v>
      </c>
      <c r="I249" s="4">
        <v>36040</v>
      </c>
      <c r="J249" s="4">
        <v>44880</v>
      </c>
      <c r="K249" s="48">
        <v>-8840</v>
      </c>
      <c r="L249" s="49">
        <v>-155</v>
      </c>
      <c r="M249" s="53">
        <v>223.42</v>
      </c>
      <c r="N249" s="7">
        <f>IFERROR(VLOOKUP(VALUE(E249),PR00!$A:$C,3,0),"geen PR00")</f>
        <v>225</v>
      </c>
      <c r="O249" s="7">
        <f>VLOOKUP($E249,A!$A:$T,13,0)</f>
        <v>680</v>
      </c>
      <c r="P249" s="7">
        <f>VLOOKUP($E249,A!$A:$T,18,0)*O249</f>
        <v>1400.8</v>
      </c>
      <c r="Q249" s="3">
        <f t="shared" si="10"/>
        <v>53</v>
      </c>
      <c r="R249" s="29" t="b">
        <f>ISERROR(VLOOKUP(A249,'2017 05 09'!A:A,1,0))</f>
        <v>0</v>
      </c>
      <c r="S249" s="36" t="str">
        <f t="shared" si="11"/>
        <v>Peruwelz HV</v>
      </c>
      <c r="T249" s="37">
        <f>VLOOKUP($E249,A!$A:$H,8,0)*I249</f>
        <v>48942.320000000007</v>
      </c>
      <c r="U249" s="37">
        <f>VLOOKUP($E249,A!$A:$H,8,0)*J249</f>
        <v>60947.040000000001</v>
      </c>
      <c r="V249" s="37">
        <f>IF(U249&gt;T249,0,VLOOKUP($E249,A!$A:$H,8,0)*K249)</f>
        <v>0</v>
      </c>
    </row>
    <row r="250" spans="1:22" x14ac:dyDescent="0.2">
      <c r="A250" s="27" t="str">
        <f t="shared" si="9"/>
        <v>12708616/714018TB8</v>
      </c>
      <c r="B250" s="3" t="str">
        <f>VLOOKUP(VALUE($E250),A!$A:$T,19,0)</f>
        <v>Peruwelz</v>
      </c>
      <c r="C250" s="3" t="str">
        <f>VLOOKUP(VALUE($E250),A!$A:$T,20,0)</f>
        <v>HV</v>
      </c>
      <c r="D250" s="14" t="s">
        <v>1670</v>
      </c>
      <c r="E250" s="5">
        <v>12708616</v>
      </c>
      <c r="F250" s="2" t="s">
        <v>76</v>
      </c>
      <c r="G250" s="3" t="s">
        <v>344</v>
      </c>
      <c r="H250" s="4" t="s">
        <v>159</v>
      </c>
      <c r="I250" s="4">
        <v>346120</v>
      </c>
      <c r="J250" s="4">
        <v>0</v>
      </c>
      <c r="K250" s="48">
        <v>346120</v>
      </c>
      <c r="L250" s="49">
        <v>6072</v>
      </c>
      <c r="M250" s="53">
        <v>223.42</v>
      </c>
      <c r="N250" s="7">
        <f>IFERROR(VLOOKUP(VALUE(E250),PR00!$A:$C,3,0),"geen PR00")</f>
        <v>225</v>
      </c>
      <c r="O250" s="7">
        <f>VLOOKUP($E250,A!$A:$T,13,0)</f>
        <v>680</v>
      </c>
      <c r="P250" s="7">
        <f>VLOOKUP($E250,A!$A:$T,18,0)*O250</f>
        <v>1400.8</v>
      </c>
      <c r="Q250" s="3">
        <f t="shared" si="10"/>
        <v>509</v>
      </c>
      <c r="R250" s="29" t="b">
        <f>ISERROR(VLOOKUP(A250,'2017 05 09'!A:A,1,0))</f>
        <v>1</v>
      </c>
      <c r="S250" s="36" t="str">
        <f t="shared" si="11"/>
        <v>Peruwelz HV</v>
      </c>
      <c r="T250" s="37">
        <f>VLOOKUP($E250,A!$A:$H,8,0)*I250</f>
        <v>470030.96</v>
      </c>
      <c r="U250" s="37">
        <f>VLOOKUP($E250,A!$A:$H,8,0)*J250</f>
        <v>0</v>
      </c>
      <c r="V250" s="37">
        <f>IF(U250&gt;T250,0,VLOOKUP($E250,A!$A:$H,8,0)*K250)</f>
        <v>470030.96</v>
      </c>
    </row>
    <row r="251" spans="1:22" x14ac:dyDescent="0.2">
      <c r="A251" s="27" t="str">
        <f t="shared" si="9"/>
        <v>12801216/405222ROZE</v>
      </c>
      <c r="B251" s="3" t="str">
        <f>VLOOKUP(VALUE($E251),A!$A:$T,19,0)</f>
        <v>Kortemark</v>
      </c>
      <c r="C251" s="3" t="str">
        <f>VLOOKUP(VALUE($E251),A!$A:$T,20,0)</f>
        <v>HV</v>
      </c>
      <c r="D251" s="14" t="s">
        <v>471</v>
      </c>
      <c r="E251" s="5">
        <v>12801216</v>
      </c>
      <c r="F251" s="2" t="s">
        <v>72</v>
      </c>
      <c r="G251" s="3" t="s">
        <v>276</v>
      </c>
      <c r="H251" s="4" t="s">
        <v>159</v>
      </c>
      <c r="I251" s="4">
        <v>1304</v>
      </c>
      <c r="J251" s="4">
        <v>1304</v>
      </c>
      <c r="K251" s="48">
        <v>0</v>
      </c>
      <c r="L251" s="49">
        <v>0</v>
      </c>
      <c r="M251" s="53">
        <v>198.29</v>
      </c>
      <c r="N251" s="7">
        <f>IFERROR(VLOOKUP(VALUE(E251),PR00!$A:$C,3,0),"geen PR00")</f>
        <v>225</v>
      </c>
      <c r="O251" s="7">
        <f>VLOOKUP($E251,A!$A:$T,13,0)</f>
        <v>652</v>
      </c>
      <c r="P251" s="7">
        <f>VLOOKUP($E251,A!$A:$T,18,0)*O251</f>
        <v>1410.9280000000001</v>
      </c>
      <c r="Q251" s="3">
        <f t="shared" si="10"/>
        <v>2</v>
      </c>
      <c r="R251" s="29" t="b">
        <f>ISERROR(VLOOKUP(A251,'2017 05 09'!A:A,1,0))</f>
        <v>0</v>
      </c>
      <c r="S251" s="36" t="str">
        <f t="shared" si="11"/>
        <v>Kortemark HV</v>
      </c>
      <c r="T251" s="37">
        <f>VLOOKUP($E251,A!$A:$H,8,0)*I251</f>
        <v>1770.8320000000001</v>
      </c>
      <c r="U251" s="37">
        <f>VLOOKUP($E251,A!$A:$H,8,0)*J251</f>
        <v>1770.8320000000001</v>
      </c>
      <c r="V251" s="37">
        <f>IF(U251&gt;T251,0,VLOOKUP($E251,A!$A:$H,8,0)*K251)</f>
        <v>0</v>
      </c>
    </row>
    <row r="252" spans="1:22" x14ac:dyDescent="0.2">
      <c r="A252" s="27" t="str">
        <f t="shared" si="9"/>
        <v>12801216/505072ROZE</v>
      </c>
      <c r="B252" s="3" t="str">
        <f>VLOOKUP(VALUE($E252),A!$A:$T,19,0)</f>
        <v>Kortemark</v>
      </c>
      <c r="C252" s="3" t="str">
        <f>VLOOKUP(VALUE($E252),A!$A:$T,20,0)</f>
        <v>HV</v>
      </c>
      <c r="D252" s="14" t="s">
        <v>939</v>
      </c>
      <c r="E252" s="5">
        <v>12801216</v>
      </c>
      <c r="F252" s="2" t="s">
        <v>72</v>
      </c>
      <c r="G252" s="3" t="s">
        <v>276</v>
      </c>
      <c r="H252" s="4" t="s">
        <v>159</v>
      </c>
      <c r="I252" s="4">
        <v>652</v>
      </c>
      <c r="J252" s="4">
        <v>0</v>
      </c>
      <c r="K252" s="48">
        <v>652</v>
      </c>
      <c r="L252" s="49">
        <v>11</v>
      </c>
      <c r="M252" s="53">
        <v>198.29</v>
      </c>
      <c r="N252" s="7">
        <f>IFERROR(VLOOKUP(VALUE(E252),PR00!$A:$C,3,0),"geen PR00")</f>
        <v>225</v>
      </c>
      <c r="O252" s="7">
        <f>VLOOKUP($E252,A!$A:$T,13,0)</f>
        <v>652</v>
      </c>
      <c r="P252" s="7">
        <f>VLOOKUP($E252,A!$A:$T,18,0)*O252</f>
        <v>1410.9280000000001</v>
      </c>
      <c r="Q252" s="3">
        <f t="shared" si="10"/>
        <v>1</v>
      </c>
      <c r="R252" s="29" t="b">
        <f>ISERROR(VLOOKUP(A252,'2017 05 09'!A:A,1,0))</f>
        <v>0</v>
      </c>
      <c r="S252" s="36" t="str">
        <f t="shared" si="11"/>
        <v>Kortemark HV</v>
      </c>
      <c r="T252" s="37">
        <f>VLOOKUP($E252,A!$A:$H,8,0)*I252</f>
        <v>885.41600000000005</v>
      </c>
      <c r="U252" s="37">
        <f>VLOOKUP($E252,A!$A:$H,8,0)*J252</f>
        <v>0</v>
      </c>
      <c r="V252" s="37">
        <f>IF(U252&gt;T252,0,VLOOKUP($E252,A!$A:$H,8,0)*K252)</f>
        <v>885.41600000000005</v>
      </c>
    </row>
    <row r="253" spans="1:22" x14ac:dyDescent="0.2">
      <c r="A253" s="27" t="str">
        <f t="shared" si="9"/>
        <v>12801216/505251OVER</v>
      </c>
      <c r="B253" s="3" t="str">
        <f>VLOOKUP(VALUE($E253),A!$A:$T,19,0)</f>
        <v>Kortemark</v>
      </c>
      <c r="C253" s="3" t="str">
        <f>VLOOKUP(VALUE($E253),A!$A:$T,20,0)</f>
        <v>HV</v>
      </c>
      <c r="D253" s="14" t="s">
        <v>668</v>
      </c>
      <c r="E253" s="5">
        <v>12801216</v>
      </c>
      <c r="F253" s="2" t="s">
        <v>72</v>
      </c>
      <c r="G253" s="3" t="s">
        <v>276</v>
      </c>
      <c r="H253" s="4" t="s">
        <v>159</v>
      </c>
      <c r="I253" s="4">
        <v>1304</v>
      </c>
      <c r="J253" s="4">
        <v>0</v>
      </c>
      <c r="K253" s="48">
        <v>1304</v>
      </c>
      <c r="L253" s="49">
        <v>22</v>
      </c>
      <c r="M253" s="53">
        <v>198.29</v>
      </c>
      <c r="N253" s="7">
        <f>IFERROR(VLOOKUP(VALUE(E253),PR00!$A:$C,3,0),"geen PR00")</f>
        <v>225</v>
      </c>
      <c r="O253" s="7">
        <f>VLOOKUP($E253,A!$A:$T,13,0)</f>
        <v>652</v>
      </c>
      <c r="P253" s="7">
        <f>VLOOKUP($E253,A!$A:$T,18,0)*O253</f>
        <v>1410.9280000000001</v>
      </c>
      <c r="Q253" s="3">
        <f t="shared" si="10"/>
        <v>2</v>
      </c>
      <c r="R253" s="29" t="b">
        <f>ISERROR(VLOOKUP(A253,'2017 05 09'!A:A,1,0))</f>
        <v>0</v>
      </c>
      <c r="S253" s="36" t="str">
        <f t="shared" si="11"/>
        <v>Kortemark HV</v>
      </c>
      <c r="T253" s="37">
        <f>VLOOKUP($E253,A!$A:$H,8,0)*I253</f>
        <v>1770.8320000000001</v>
      </c>
      <c r="U253" s="37">
        <f>VLOOKUP($E253,A!$A:$H,8,0)*J253</f>
        <v>0</v>
      </c>
      <c r="V253" s="37">
        <f>IF(U253&gt;T253,0,VLOOKUP($E253,A!$A:$H,8,0)*K253)</f>
        <v>1770.8320000000001</v>
      </c>
    </row>
    <row r="254" spans="1:22" x14ac:dyDescent="0.2">
      <c r="A254" s="27" t="str">
        <f t="shared" si="9"/>
        <v>12801216/605225ROZE</v>
      </c>
      <c r="B254" s="3" t="str">
        <f>VLOOKUP(VALUE($E254),A!$A:$T,19,0)</f>
        <v>Kortemark</v>
      </c>
      <c r="C254" s="3" t="str">
        <f>VLOOKUP(VALUE($E254),A!$A:$T,20,0)</f>
        <v>HV</v>
      </c>
      <c r="D254" s="14" t="s">
        <v>1187</v>
      </c>
      <c r="E254" s="5">
        <v>12801216</v>
      </c>
      <c r="F254" s="2" t="s">
        <v>72</v>
      </c>
      <c r="G254" s="3" t="s">
        <v>276</v>
      </c>
      <c r="H254" s="4" t="s">
        <v>159</v>
      </c>
      <c r="I254" s="4">
        <v>3260</v>
      </c>
      <c r="J254" s="4">
        <v>3260</v>
      </c>
      <c r="K254" s="48">
        <v>0</v>
      </c>
      <c r="L254" s="49">
        <v>0</v>
      </c>
      <c r="M254" s="53">
        <v>198.29</v>
      </c>
      <c r="N254" s="7">
        <f>IFERROR(VLOOKUP(VALUE(E254),PR00!$A:$C,3,0),"geen PR00")</f>
        <v>225</v>
      </c>
      <c r="O254" s="7">
        <f>VLOOKUP($E254,A!$A:$T,13,0)</f>
        <v>652</v>
      </c>
      <c r="P254" s="7">
        <f>VLOOKUP($E254,A!$A:$T,18,0)*O254</f>
        <v>1410.9280000000001</v>
      </c>
      <c r="Q254" s="3">
        <f t="shared" si="10"/>
        <v>5</v>
      </c>
      <c r="R254" s="29" t="b">
        <f>ISERROR(VLOOKUP(A254,'2017 05 09'!A:A,1,0))</f>
        <v>0</v>
      </c>
      <c r="S254" s="36" t="str">
        <f t="shared" si="11"/>
        <v>Kortemark HV</v>
      </c>
      <c r="T254" s="37">
        <f>VLOOKUP($E254,A!$A:$H,8,0)*I254</f>
        <v>4427.08</v>
      </c>
      <c r="U254" s="37">
        <f>VLOOKUP($E254,A!$A:$H,8,0)*J254</f>
        <v>4427.08</v>
      </c>
      <c r="V254" s="37">
        <f>IF(U254&gt;T254,0,VLOOKUP($E254,A!$A:$H,8,0)*K254)</f>
        <v>0</v>
      </c>
    </row>
    <row r="255" spans="1:22" x14ac:dyDescent="0.2">
      <c r="A255" s="27" t="str">
        <f t="shared" si="9"/>
        <v>12801216/705216REO</v>
      </c>
      <c r="B255" s="3" t="str">
        <f>VLOOKUP(VALUE($E255),A!$A:$T,19,0)</f>
        <v>Kortemark</v>
      </c>
      <c r="C255" s="3" t="str">
        <f>VLOOKUP(VALUE($E255),A!$A:$T,20,0)</f>
        <v>HV</v>
      </c>
      <c r="D255" s="14" t="s">
        <v>1671</v>
      </c>
      <c r="E255" s="5">
        <v>12801216</v>
      </c>
      <c r="F255" s="2" t="s">
        <v>72</v>
      </c>
      <c r="G255" s="3" t="s">
        <v>276</v>
      </c>
      <c r="H255" s="4" t="s">
        <v>159</v>
      </c>
      <c r="I255" s="4">
        <v>4564</v>
      </c>
      <c r="J255" s="4">
        <v>0</v>
      </c>
      <c r="K255" s="48">
        <v>4564</v>
      </c>
      <c r="L255" s="49">
        <v>80</v>
      </c>
      <c r="M255" s="53">
        <v>198.29</v>
      </c>
      <c r="N255" s="7">
        <f>IFERROR(VLOOKUP(VALUE(E255),PR00!$A:$C,3,0),"geen PR00")</f>
        <v>225</v>
      </c>
      <c r="O255" s="7">
        <f>VLOOKUP($E255,A!$A:$T,13,0)</f>
        <v>652</v>
      </c>
      <c r="P255" s="7">
        <f>VLOOKUP($E255,A!$A:$T,18,0)*O255</f>
        <v>1410.9280000000001</v>
      </c>
      <c r="Q255" s="3">
        <f t="shared" si="10"/>
        <v>7</v>
      </c>
      <c r="R255" s="29" t="b">
        <f>ISERROR(VLOOKUP(A255,'2017 05 09'!A:A,1,0))</f>
        <v>1</v>
      </c>
      <c r="S255" s="36" t="str">
        <f t="shared" si="11"/>
        <v>Kortemark HV</v>
      </c>
      <c r="T255" s="37">
        <f>VLOOKUP($E255,A!$A:$H,8,0)*I255</f>
        <v>6197.9120000000003</v>
      </c>
      <c r="U255" s="37">
        <f>VLOOKUP($E255,A!$A:$H,8,0)*J255</f>
        <v>0</v>
      </c>
      <c r="V255" s="37">
        <f>IF(U255&gt;T255,0,VLOOKUP($E255,A!$A:$H,8,0)*K255)</f>
        <v>6197.9120000000003</v>
      </c>
    </row>
    <row r="256" spans="1:22" x14ac:dyDescent="0.2">
      <c r="A256" s="27" t="str">
        <f t="shared" si="9"/>
        <v>1700021/000</v>
      </c>
      <c r="B256" s="3" t="str">
        <f>VLOOKUP(VALUE($E256),A!$A:$T,19,0)</f>
        <v>Maaseik</v>
      </c>
      <c r="C256" s="3" t="str">
        <f>VLOOKUP(VALUE($E256),A!$A:$T,20,0)</f>
        <v>RO</v>
      </c>
      <c r="D256" s="14" t="s">
        <v>454</v>
      </c>
      <c r="E256" s="5">
        <v>1700021</v>
      </c>
      <c r="F256" s="2" t="s">
        <v>74</v>
      </c>
      <c r="G256" s="3" t="s">
        <v>1010</v>
      </c>
      <c r="H256" s="4" t="s">
        <v>187</v>
      </c>
      <c r="I256" s="4">
        <v>10440</v>
      </c>
      <c r="J256" s="4">
        <v>0</v>
      </c>
      <c r="K256" s="48">
        <v>10440</v>
      </c>
      <c r="L256" s="49">
        <v>183</v>
      </c>
      <c r="M256" s="53">
        <v>171.8</v>
      </c>
      <c r="N256" s="7">
        <f>IFERROR(VLOOKUP(VALUE(E256),PR00!$A:$C,3,0),"geen PR00")</f>
        <v>225</v>
      </c>
      <c r="O256" s="7">
        <f>VLOOKUP($E256,A!$A:$T,13,0)</f>
        <v>360</v>
      </c>
      <c r="P256" s="7">
        <f>VLOOKUP($E256,A!$A:$T,18,0)*O256</f>
        <v>914.4</v>
      </c>
      <c r="Q256" s="3">
        <f t="shared" si="10"/>
        <v>29</v>
      </c>
      <c r="R256" s="29" t="b">
        <f>ISERROR(VLOOKUP(A256,'2017 05 09'!A:A,1,0))</f>
        <v>0</v>
      </c>
      <c r="S256" s="36" t="str">
        <f t="shared" si="11"/>
        <v>Maaseik RO</v>
      </c>
      <c r="T256" s="37">
        <f>VLOOKUP($E256,A!$A:$H,8,0)*I256</f>
        <v>12987.36</v>
      </c>
      <c r="U256" s="37">
        <f>VLOOKUP($E256,A!$A:$H,8,0)*J256</f>
        <v>0</v>
      </c>
      <c r="V256" s="37">
        <f>IF(U256&gt;T256,0,VLOOKUP($E256,A!$A:$H,8,0)*K256)</f>
        <v>12987.36</v>
      </c>
    </row>
    <row r="257" spans="1:22" x14ac:dyDescent="0.2">
      <c r="A257" s="27" t="str">
        <f t="shared" si="9"/>
        <v>12454018/637004KL</v>
      </c>
      <c r="B257" s="3" t="str">
        <f>VLOOKUP(VALUE($E257),A!$A:$T,19,0)</f>
        <v>Lanaken</v>
      </c>
      <c r="C257" s="3" t="str">
        <f>VLOOKUP(VALUE($E257),A!$A:$T,20,0)</f>
        <v>HV</v>
      </c>
      <c r="D257" s="14" t="s">
        <v>1000</v>
      </c>
      <c r="E257" s="5">
        <v>12454018</v>
      </c>
      <c r="F257" s="2" t="s">
        <v>75</v>
      </c>
      <c r="G257" s="3" t="s">
        <v>309</v>
      </c>
      <c r="H257" s="4" t="s">
        <v>159</v>
      </c>
      <c r="I257" s="4">
        <v>37332</v>
      </c>
      <c r="J257" s="4">
        <v>36108</v>
      </c>
      <c r="K257" s="48">
        <v>1224</v>
      </c>
      <c r="L257" s="49">
        <v>21</v>
      </c>
      <c r="M257" s="53">
        <v>206.38</v>
      </c>
      <c r="N257" s="7">
        <f>IFERROR(VLOOKUP(VALUE(E257),PR00!$A:$C,3,0),"geen PR00")</f>
        <v>225</v>
      </c>
      <c r="O257" s="7">
        <f>VLOOKUP($E257,A!$A:$T,13,0)</f>
        <v>612</v>
      </c>
      <c r="P257" s="7">
        <f>VLOOKUP($E257,A!$A:$T,18,0)*O257</f>
        <v>1481.04</v>
      </c>
      <c r="Q257" s="3">
        <f t="shared" si="10"/>
        <v>61</v>
      </c>
      <c r="R257" s="29" t="b">
        <f>ISERROR(VLOOKUP(A257,'2017 05 09'!A:A,1,0))</f>
        <v>0</v>
      </c>
      <c r="S257" s="36" t="str">
        <f t="shared" si="11"/>
        <v>Lanaken HV</v>
      </c>
      <c r="T257" s="37">
        <f>VLOOKUP($E257,A!$A:$H,8,0)*I257</f>
        <v>49651.560000000005</v>
      </c>
      <c r="U257" s="37">
        <f>VLOOKUP($E257,A!$A:$H,8,0)*J257</f>
        <v>48023.64</v>
      </c>
      <c r="V257" s="37">
        <f>IF(U257&gt;T257,0,VLOOKUP($E257,A!$A:$H,8,0)*K257)</f>
        <v>1627.92</v>
      </c>
    </row>
    <row r="258" spans="1:22" x14ac:dyDescent="0.2">
      <c r="A258" s="27" t="str">
        <f t="shared" ref="A258:A322" si="12">E258&amp;"/"&amp;D258</f>
        <v>12454018/637028KL</v>
      </c>
      <c r="B258" s="3" t="str">
        <f>VLOOKUP(VALUE($E258),A!$A:$T,19,0)</f>
        <v>Lanaken</v>
      </c>
      <c r="C258" s="3" t="str">
        <f>VLOOKUP(VALUE($E258),A!$A:$T,20,0)</f>
        <v>HV</v>
      </c>
      <c r="D258" s="14" t="s">
        <v>1115</v>
      </c>
      <c r="E258" s="5">
        <v>12454018</v>
      </c>
      <c r="F258" s="2" t="s">
        <v>75</v>
      </c>
      <c r="G258" s="3" t="s">
        <v>309</v>
      </c>
      <c r="H258" s="4" t="s">
        <v>159</v>
      </c>
      <c r="I258" s="4">
        <v>100980</v>
      </c>
      <c r="J258" s="4">
        <v>30600</v>
      </c>
      <c r="K258" s="48">
        <v>70380</v>
      </c>
      <c r="L258" s="49">
        <v>1234</v>
      </c>
      <c r="M258" s="53">
        <v>206.38</v>
      </c>
      <c r="N258" s="7">
        <f>IFERROR(VLOOKUP(VALUE(E258),PR00!$A:$C,3,0),"geen PR00")</f>
        <v>225</v>
      </c>
      <c r="O258" s="7">
        <f>VLOOKUP($E258,A!$A:$T,13,0)</f>
        <v>612</v>
      </c>
      <c r="P258" s="7">
        <f>VLOOKUP($E258,A!$A:$T,18,0)*O258</f>
        <v>1481.04</v>
      </c>
      <c r="Q258" s="3">
        <f t="shared" ref="Q258:Q322" si="13">I258/O258</f>
        <v>165</v>
      </c>
      <c r="R258" s="29" t="b">
        <f>ISERROR(VLOOKUP(A258,'2017 05 09'!A:A,1,0))</f>
        <v>0</v>
      </c>
      <c r="S258" s="36" t="str">
        <f t="shared" ref="S258:S322" si="14">B258&amp;" "&amp;C258</f>
        <v>Lanaken HV</v>
      </c>
      <c r="T258" s="37">
        <f>VLOOKUP($E258,A!$A:$H,8,0)*I258</f>
        <v>134303.4</v>
      </c>
      <c r="U258" s="37">
        <f>VLOOKUP($E258,A!$A:$H,8,0)*J258</f>
        <v>40698</v>
      </c>
      <c r="V258" s="37">
        <f>IF(U258&gt;T258,0,VLOOKUP($E258,A!$A:$H,8,0)*K258)</f>
        <v>93605.400000000009</v>
      </c>
    </row>
    <row r="259" spans="1:22" x14ac:dyDescent="0.2">
      <c r="A259" s="27" t="str">
        <f t="shared" si="12"/>
        <v>12808116/405256ROOD</v>
      </c>
      <c r="B259" s="3" t="str">
        <f>VLOOKUP(VALUE($E259),A!$A:$T,19,0)</f>
        <v>Kortemark</v>
      </c>
      <c r="C259" s="3" t="str">
        <f>VLOOKUP(VALUE($E259),A!$A:$T,20,0)</f>
        <v>HV</v>
      </c>
      <c r="D259" s="14" t="s">
        <v>478</v>
      </c>
      <c r="E259" s="5">
        <v>12808116</v>
      </c>
      <c r="F259" s="2" t="s">
        <v>72</v>
      </c>
      <c r="G259" s="3" t="s">
        <v>108</v>
      </c>
      <c r="H259" s="4" t="s">
        <v>159</v>
      </c>
      <c r="I259" s="4">
        <v>23472</v>
      </c>
      <c r="J259" s="4">
        <v>0</v>
      </c>
      <c r="K259" s="48">
        <v>23472</v>
      </c>
      <c r="L259" s="49">
        <v>411</v>
      </c>
      <c r="M259" s="53">
        <v>201.12</v>
      </c>
      <c r="N259" s="7">
        <f>IFERROR(VLOOKUP(VALUE(E259),PR00!$A:$C,3,0),"geen PR00")</f>
        <v>295</v>
      </c>
      <c r="O259" s="7">
        <f>VLOOKUP($E259,A!$A:$T,13,0)</f>
        <v>652</v>
      </c>
      <c r="P259" s="7">
        <f>VLOOKUP($E259,A!$A:$T,18,0)*O259</f>
        <v>1493.08</v>
      </c>
      <c r="Q259" s="3">
        <f t="shared" si="13"/>
        <v>36</v>
      </c>
      <c r="R259" s="29" t="b">
        <f>ISERROR(VLOOKUP(A259,'2017 05 09'!A:A,1,0))</f>
        <v>0</v>
      </c>
      <c r="S259" s="36" t="str">
        <f t="shared" si="14"/>
        <v>Kortemark HV</v>
      </c>
      <c r="T259" s="37">
        <f>VLOOKUP($E259,A!$A:$H,8,0)*I259</f>
        <v>31874.976000000002</v>
      </c>
      <c r="U259" s="37">
        <f>VLOOKUP($E259,A!$A:$H,8,0)*J259</f>
        <v>0</v>
      </c>
      <c r="V259" s="37">
        <f>IF(U259&gt;T259,0,VLOOKUP($E259,A!$A:$H,8,0)*K259)</f>
        <v>31874.976000000002</v>
      </c>
    </row>
    <row r="260" spans="1:22" x14ac:dyDescent="0.2">
      <c r="A260" s="27" t="str">
        <f t="shared" si="12"/>
        <v>12808116/405257BLEE</v>
      </c>
      <c r="B260" s="3" t="str">
        <f>VLOOKUP(VALUE($E260),A!$A:$T,19,0)</f>
        <v>Kortemark</v>
      </c>
      <c r="C260" s="3" t="str">
        <f>VLOOKUP(VALUE($E260),A!$A:$T,20,0)</f>
        <v>HV</v>
      </c>
      <c r="D260" s="14" t="s">
        <v>479</v>
      </c>
      <c r="E260" s="5">
        <v>12808116</v>
      </c>
      <c r="F260" s="2" t="s">
        <v>72</v>
      </c>
      <c r="G260" s="3" t="s">
        <v>108</v>
      </c>
      <c r="H260" s="4" t="s">
        <v>159</v>
      </c>
      <c r="I260" s="4">
        <v>9780</v>
      </c>
      <c r="J260" s="4">
        <v>8476</v>
      </c>
      <c r="K260" s="48">
        <v>1304</v>
      </c>
      <c r="L260" s="49">
        <v>22</v>
      </c>
      <c r="M260" s="53">
        <v>201.12</v>
      </c>
      <c r="N260" s="7">
        <f>IFERROR(VLOOKUP(VALUE(E260),PR00!$A:$C,3,0),"geen PR00")</f>
        <v>295</v>
      </c>
      <c r="O260" s="7">
        <f>VLOOKUP($E260,A!$A:$T,13,0)</f>
        <v>652</v>
      </c>
      <c r="P260" s="7">
        <f>VLOOKUP($E260,A!$A:$T,18,0)*O260</f>
        <v>1493.08</v>
      </c>
      <c r="Q260" s="3">
        <f t="shared" si="13"/>
        <v>15</v>
      </c>
      <c r="R260" s="29" t="b">
        <f>ISERROR(VLOOKUP(A260,'2017 05 09'!A:A,1,0))</f>
        <v>0</v>
      </c>
      <c r="S260" s="36" t="str">
        <f t="shared" si="14"/>
        <v>Kortemark HV</v>
      </c>
      <c r="T260" s="37">
        <f>VLOOKUP($E260,A!$A:$H,8,0)*I260</f>
        <v>13281.240000000002</v>
      </c>
      <c r="U260" s="37">
        <f>VLOOKUP($E260,A!$A:$H,8,0)*J260</f>
        <v>11510.408000000001</v>
      </c>
      <c r="V260" s="37">
        <f>IF(U260&gt;T260,0,VLOOKUP($E260,A!$A:$H,8,0)*K260)</f>
        <v>1770.8320000000001</v>
      </c>
    </row>
    <row r="261" spans="1:22" x14ac:dyDescent="0.2">
      <c r="A261" s="27" t="str">
        <f t="shared" si="12"/>
        <v>12808516/405263BLEE</v>
      </c>
      <c r="B261" s="3" t="str">
        <f>VLOOKUP(VALUE($E261),A!$A:$T,19,0)</f>
        <v>Kortemark</v>
      </c>
      <c r="C261" s="3" t="str">
        <f>VLOOKUP(VALUE($E261),A!$A:$T,20,0)</f>
        <v>HV</v>
      </c>
      <c r="D261" s="14" t="s">
        <v>481</v>
      </c>
      <c r="E261" s="5">
        <v>12808516</v>
      </c>
      <c r="F261" s="2" t="s">
        <v>72</v>
      </c>
      <c r="G261" s="3" t="s">
        <v>64</v>
      </c>
      <c r="H261" s="4" t="s">
        <v>159</v>
      </c>
      <c r="I261" s="4">
        <v>9128</v>
      </c>
      <c r="J261" s="4">
        <v>0</v>
      </c>
      <c r="K261" s="48">
        <v>9128</v>
      </c>
      <c r="L261" s="49">
        <v>160</v>
      </c>
      <c r="M261" s="53">
        <v>249.79</v>
      </c>
      <c r="N261" s="7">
        <f>IFERROR(VLOOKUP(VALUE(E261),PR00!$A:$C,3,0),"geen PR00")</f>
        <v>295</v>
      </c>
      <c r="O261" s="7">
        <f>VLOOKUP($E261,A!$A:$T,13,0)</f>
        <v>652</v>
      </c>
      <c r="P261" s="7">
        <f>VLOOKUP($E261,A!$A:$T,18,0)*O261</f>
        <v>1392.0199999999998</v>
      </c>
      <c r="Q261" s="3">
        <f t="shared" si="13"/>
        <v>14</v>
      </c>
      <c r="R261" s="29" t="b">
        <f>ISERROR(VLOOKUP(A261,'2017 05 09'!A:A,1,0))</f>
        <v>0</v>
      </c>
      <c r="S261" s="36" t="str">
        <f t="shared" si="14"/>
        <v>Kortemark HV</v>
      </c>
      <c r="T261" s="37">
        <f>VLOOKUP($E261,A!$A:$H,8,0)*I261</f>
        <v>12395.824000000001</v>
      </c>
      <c r="U261" s="37">
        <f>VLOOKUP($E261,A!$A:$H,8,0)*J261</f>
        <v>0</v>
      </c>
      <c r="V261" s="37">
        <f>IF(U261&gt;T261,0,VLOOKUP($E261,A!$A:$H,8,0)*K261)</f>
        <v>12395.824000000001</v>
      </c>
    </row>
    <row r="262" spans="1:22" x14ac:dyDescent="0.2">
      <c r="A262" s="27" t="str">
        <f t="shared" si="12"/>
        <v>12808516/505215BLEE</v>
      </c>
      <c r="B262" s="3" t="str">
        <f>VLOOKUP(VALUE($E262),A!$A:$T,19,0)</f>
        <v>Kortemark</v>
      </c>
      <c r="C262" s="3" t="str">
        <f>VLOOKUP(VALUE($E262),A!$A:$T,20,0)</f>
        <v>HV</v>
      </c>
      <c r="D262" s="14" t="s">
        <v>611</v>
      </c>
      <c r="E262" s="5">
        <v>12808516</v>
      </c>
      <c r="F262" s="2" t="s">
        <v>72</v>
      </c>
      <c r="G262" s="3" t="s">
        <v>64</v>
      </c>
      <c r="H262" s="4" t="s">
        <v>159</v>
      </c>
      <c r="I262" s="4">
        <v>2608</v>
      </c>
      <c r="J262" s="4">
        <v>0</v>
      </c>
      <c r="K262" s="48">
        <v>2608</v>
      </c>
      <c r="L262" s="49">
        <v>45</v>
      </c>
      <c r="M262" s="53">
        <v>249.79</v>
      </c>
      <c r="N262" s="7">
        <f>IFERROR(VLOOKUP(VALUE(E262),PR00!$A:$C,3,0),"geen PR00")</f>
        <v>295</v>
      </c>
      <c r="O262" s="7">
        <f>VLOOKUP($E262,A!$A:$T,13,0)</f>
        <v>652</v>
      </c>
      <c r="P262" s="7">
        <f>VLOOKUP($E262,A!$A:$T,18,0)*O262</f>
        <v>1392.0199999999998</v>
      </c>
      <c r="Q262" s="3">
        <f t="shared" si="13"/>
        <v>4</v>
      </c>
      <c r="R262" s="29" t="b">
        <f>ISERROR(VLOOKUP(A262,'2017 05 09'!A:A,1,0))</f>
        <v>0</v>
      </c>
      <c r="S262" s="36" t="str">
        <f t="shared" si="14"/>
        <v>Kortemark HV</v>
      </c>
      <c r="T262" s="37">
        <f>VLOOKUP($E262,A!$A:$H,8,0)*I262</f>
        <v>3541.6640000000002</v>
      </c>
      <c r="U262" s="37">
        <f>VLOOKUP($E262,A!$A:$H,8,0)*J262</f>
        <v>0</v>
      </c>
      <c r="V262" s="37">
        <f>IF(U262&gt;T262,0,VLOOKUP($E262,A!$A:$H,8,0)*K262)</f>
        <v>3541.6640000000002</v>
      </c>
    </row>
    <row r="263" spans="1:22" x14ac:dyDescent="0.2">
      <c r="A263" s="27" t="str">
        <f t="shared" si="12"/>
        <v>12808516/505403GRWI</v>
      </c>
      <c r="B263" s="3" t="str">
        <f>VLOOKUP(VALUE($E263),A!$A:$T,19,0)</f>
        <v>Kortemark</v>
      </c>
      <c r="C263" s="3" t="str">
        <f>VLOOKUP(VALUE($E263),A!$A:$T,20,0)</f>
        <v>HV</v>
      </c>
      <c r="D263" s="14" t="s">
        <v>693</v>
      </c>
      <c r="E263" s="5">
        <v>12808516</v>
      </c>
      <c r="F263" s="2" t="s">
        <v>72</v>
      </c>
      <c r="G263" s="3" t="s">
        <v>64</v>
      </c>
      <c r="H263" s="4" t="s">
        <v>159</v>
      </c>
      <c r="I263" s="4">
        <v>7824</v>
      </c>
      <c r="J263" s="4">
        <v>0</v>
      </c>
      <c r="K263" s="48">
        <v>7824</v>
      </c>
      <c r="L263" s="49">
        <v>137</v>
      </c>
      <c r="M263" s="53">
        <v>249.79</v>
      </c>
      <c r="N263" s="7">
        <f>IFERROR(VLOOKUP(VALUE(E263),PR00!$A:$C,3,0),"geen PR00")</f>
        <v>295</v>
      </c>
      <c r="O263" s="7">
        <f>VLOOKUP($E263,A!$A:$T,13,0)</f>
        <v>652</v>
      </c>
      <c r="P263" s="7">
        <f>VLOOKUP($E263,A!$A:$T,18,0)*O263</f>
        <v>1392.0199999999998</v>
      </c>
      <c r="Q263" s="3">
        <f t="shared" si="13"/>
        <v>12</v>
      </c>
      <c r="R263" s="29" t="b">
        <f>ISERROR(VLOOKUP(A263,'2017 05 09'!A:A,1,0))</f>
        <v>0</v>
      </c>
      <c r="S263" s="36" t="str">
        <f t="shared" si="14"/>
        <v>Kortemark HV</v>
      </c>
      <c r="T263" s="37">
        <f>VLOOKUP($E263,A!$A:$H,8,0)*I263</f>
        <v>10624.992</v>
      </c>
      <c r="U263" s="37">
        <f>VLOOKUP($E263,A!$A:$H,8,0)*J263</f>
        <v>0</v>
      </c>
      <c r="V263" s="37">
        <f>IF(U263&gt;T263,0,VLOOKUP($E263,A!$A:$H,8,0)*K263)</f>
        <v>10624.992</v>
      </c>
    </row>
    <row r="264" spans="1:22" x14ac:dyDescent="0.2">
      <c r="A264" s="27" t="str">
        <f t="shared" si="12"/>
        <v>12808316/505254BLEE</v>
      </c>
      <c r="B264" s="3" t="str">
        <f>VLOOKUP(VALUE($E264),A!$A:$T,19,0)</f>
        <v>Kortemark</v>
      </c>
      <c r="C264" s="3" t="str">
        <f>VLOOKUP(VALUE($E264),A!$A:$T,20,0)</f>
        <v>HV</v>
      </c>
      <c r="D264" s="14" t="s">
        <v>669</v>
      </c>
      <c r="E264" s="5">
        <v>12808316</v>
      </c>
      <c r="F264" s="2" t="s">
        <v>72</v>
      </c>
      <c r="G264" s="3" t="s">
        <v>109</v>
      </c>
      <c r="H264" s="4" t="s">
        <v>159</v>
      </c>
      <c r="I264" s="4">
        <v>1956</v>
      </c>
      <c r="J264" s="4">
        <v>0</v>
      </c>
      <c r="K264" s="48">
        <v>1956</v>
      </c>
      <c r="L264" s="49">
        <v>34</v>
      </c>
      <c r="M264" s="53">
        <v>252.84</v>
      </c>
      <c r="N264" s="7">
        <f>IFERROR(VLOOKUP(VALUE(E264),PR00!$A:$C,3,0),"geen PR00")</f>
        <v>295</v>
      </c>
      <c r="O264" s="7">
        <f>VLOOKUP($E264,A!$A:$T,13,0)</f>
        <v>652</v>
      </c>
      <c r="P264" s="7">
        <f>VLOOKUP($E264,A!$A:$T,18,0)*O264</f>
        <v>1392.0199999999998</v>
      </c>
      <c r="Q264" s="3">
        <f t="shared" si="13"/>
        <v>3</v>
      </c>
      <c r="R264" s="29" t="b">
        <f>ISERROR(VLOOKUP(A264,'2017 05 09'!A:A,1,0))</f>
        <v>0</v>
      </c>
      <c r="S264" s="36" t="str">
        <f t="shared" si="14"/>
        <v>Kortemark HV</v>
      </c>
      <c r="T264" s="37">
        <f>VLOOKUP($E264,A!$A:$H,8,0)*I264</f>
        <v>2656.248</v>
      </c>
      <c r="U264" s="37">
        <f>VLOOKUP($E264,A!$A:$H,8,0)*J264</f>
        <v>0</v>
      </c>
      <c r="V264" s="37">
        <f>IF(U264&gt;T264,0,VLOOKUP($E264,A!$A:$H,8,0)*K264)</f>
        <v>2656.248</v>
      </c>
    </row>
    <row r="265" spans="1:22" x14ac:dyDescent="0.2">
      <c r="A265" s="27" t="str">
        <f t="shared" si="12"/>
        <v>12808316/605211LRED</v>
      </c>
      <c r="B265" s="3" t="str">
        <f>VLOOKUP(VALUE($E265),A!$A:$T,19,0)</f>
        <v>Kortemark</v>
      </c>
      <c r="C265" s="3" t="str">
        <f>VLOOKUP(VALUE($E265),A!$A:$T,20,0)</f>
        <v>HV</v>
      </c>
      <c r="D265" s="14" t="s">
        <v>984</v>
      </c>
      <c r="E265" s="5">
        <v>12808316</v>
      </c>
      <c r="F265" s="2" t="s">
        <v>72</v>
      </c>
      <c r="G265" s="3" t="s">
        <v>109</v>
      </c>
      <c r="H265" s="4" t="s">
        <v>159</v>
      </c>
      <c r="I265" s="4">
        <v>9128</v>
      </c>
      <c r="J265" s="4">
        <v>9128</v>
      </c>
      <c r="K265" s="48">
        <v>0</v>
      </c>
      <c r="L265" s="49">
        <v>0</v>
      </c>
      <c r="M265" s="53">
        <v>252.84</v>
      </c>
      <c r="N265" s="7">
        <f>IFERROR(VLOOKUP(VALUE(E265),PR00!$A:$C,3,0),"geen PR00")</f>
        <v>295</v>
      </c>
      <c r="O265" s="7">
        <f>VLOOKUP($E265,A!$A:$T,13,0)</f>
        <v>652</v>
      </c>
      <c r="P265" s="7">
        <f>VLOOKUP($E265,A!$A:$T,18,0)*O265</f>
        <v>1392.0199999999998</v>
      </c>
      <c r="Q265" s="3">
        <f t="shared" si="13"/>
        <v>14</v>
      </c>
      <c r="R265" s="29" t="b">
        <f>ISERROR(VLOOKUP(A265,'2017 05 09'!A:A,1,0))</f>
        <v>0</v>
      </c>
      <c r="S265" s="36" t="str">
        <f t="shared" si="14"/>
        <v>Kortemark HV</v>
      </c>
      <c r="T265" s="37">
        <f>VLOOKUP($E265,A!$A:$H,8,0)*I265</f>
        <v>12395.824000000001</v>
      </c>
      <c r="U265" s="37">
        <f>VLOOKUP($E265,A!$A:$H,8,0)*J265</f>
        <v>12395.824000000001</v>
      </c>
      <c r="V265" s="37">
        <f>IF(U265&gt;T265,0,VLOOKUP($E265,A!$A:$H,8,0)*K265)</f>
        <v>0</v>
      </c>
    </row>
    <row r="266" spans="1:22" x14ac:dyDescent="0.2">
      <c r="A266" s="27" t="str">
        <f t="shared" si="12"/>
        <v>12808316/605212BLEE</v>
      </c>
      <c r="B266" s="3" t="str">
        <f>VLOOKUP(VALUE($E266),A!$A:$T,19,0)</f>
        <v>Kortemark</v>
      </c>
      <c r="C266" s="3" t="str">
        <f>VLOOKUP(VALUE($E266),A!$A:$T,20,0)</f>
        <v>HV</v>
      </c>
      <c r="D266" s="14" t="s">
        <v>985</v>
      </c>
      <c r="E266" s="5">
        <v>12808316</v>
      </c>
      <c r="F266" s="2" t="s">
        <v>72</v>
      </c>
      <c r="G266" s="3" t="s">
        <v>109</v>
      </c>
      <c r="H266" s="4" t="s">
        <v>159</v>
      </c>
      <c r="I266" s="4">
        <v>3260</v>
      </c>
      <c r="J266" s="4">
        <v>0</v>
      </c>
      <c r="K266" s="48">
        <v>3260</v>
      </c>
      <c r="L266" s="49">
        <v>57</v>
      </c>
      <c r="M266" s="53">
        <v>252.84</v>
      </c>
      <c r="N266" s="7">
        <f>IFERROR(VLOOKUP(VALUE(E266),PR00!$A:$C,3,0),"geen PR00")</f>
        <v>295</v>
      </c>
      <c r="O266" s="7">
        <f>VLOOKUP($E266,A!$A:$T,13,0)</f>
        <v>652</v>
      </c>
      <c r="P266" s="7">
        <f>VLOOKUP($E266,A!$A:$T,18,0)*O266</f>
        <v>1392.0199999999998</v>
      </c>
      <c r="Q266" s="3">
        <f t="shared" si="13"/>
        <v>5</v>
      </c>
      <c r="R266" s="29" t="b">
        <f>ISERROR(VLOOKUP(A266,'2017 05 09'!A:A,1,0))</f>
        <v>0</v>
      </c>
      <c r="S266" s="36" t="str">
        <f t="shared" si="14"/>
        <v>Kortemark HV</v>
      </c>
      <c r="T266" s="37">
        <f>VLOOKUP($E266,A!$A:$H,8,0)*I266</f>
        <v>4427.08</v>
      </c>
      <c r="U266" s="37">
        <f>VLOOKUP($E266,A!$A:$H,8,0)*J266</f>
        <v>0</v>
      </c>
      <c r="V266" s="37">
        <f>IF(U266&gt;T266,0,VLOOKUP($E266,A!$A:$H,8,0)*K266)</f>
        <v>4427.08</v>
      </c>
    </row>
    <row r="267" spans="1:22" x14ac:dyDescent="0.2">
      <c r="A267" s="27" t="str">
        <f t="shared" si="12"/>
        <v>12808316/605220ROGR</v>
      </c>
      <c r="B267" s="3" t="str">
        <f>VLOOKUP(VALUE($E267),A!$A:$T,19,0)</f>
        <v>Kortemark</v>
      </c>
      <c r="C267" s="3" t="str">
        <f>VLOOKUP(VALUE($E267),A!$A:$T,20,0)</f>
        <v>HV</v>
      </c>
      <c r="D267" s="14" t="s">
        <v>1119</v>
      </c>
      <c r="E267" s="5">
        <v>12808316</v>
      </c>
      <c r="F267" s="2" t="s">
        <v>72</v>
      </c>
      <c r="G267" s="3" t="s">
        <v>109</v>
      </c>
      <c r="H267" s="4" t="s">
        <v>159</v>
      </c>
      <c r="I267" s="4">
        <v>32600</v>
      </c>
      <c r="J267" s="4">
        <v>32600</v>
      </c>
      <c r="K267" s="48">
        <v>0</v>
      </c>
      <c r="L267" s="49">
        <v>0</v>
      </c>
      <c r="M267" s="53">
        <v>252.84</v>
      </c>
      <c r="N267" s="7">
        <f>IFERROR(VLOOKUP(VALUE(E267),PR00!$A:$C,3,0),"geen PR00")</f>
        <v>295</v>
      </c>
      <c r="O267" s="7">
        <f>VLOOKUP($E267,A!$A:$T,13,0)</f>
        <v>652</v>
      </c>
      <c r="P267" s="7">
        <f>VLOOKUP($E267,A!$A:$T,18,0)*O267</f>
        <v>1392.0199999999998</v>
      </c>
      <c r="Q267" s="3">
        <f t="shared" si="13"/>
        <v>50</v>
      </c>
      <c r="R267" s="29" t="b">
        <f>ISERROR(VLOOKUP(A267,'2017 05 09'!A:A,1,0))</f>
        <v>0</v>
      </c>
      <c r="S267" s="36" t="str">
        <f t="shared" si="14"/>
        <v>Kortemark HV</v>
      </c>
      <c r="T267" s="37">
        <f>VLOOKUP($E267,A!$A:$H,8,0)*I267</f>
        <v>44270.8</v>
      </c>
      <c r="U267" s="37">
        <f>VLOOKUP($E267,A!$A:$H,8,0)*J267</f>
        <v>44270.8</v>
      </c>
      <c r="V267" s="37">
        <f>IF(U267&gt;T267,0,VLOOKUP($E267,A!$A:$H,8,0)*K267)</f>
        <v>0</v>
      </c>
    </row>
    <row r="268" spans="1:22" x14ac:dyDescent="0.2">
      <c r="A268" s="27" t="str">
        <f t="shared" si="12"/>
        <v>12808316/605228LRED</v>
      </c>
      <c r="B268" s="3" t="str">
        <f>VLOOKUP(VALUE($E268),A!$A:$T,19,0)</f>
        <v>Kortemark</v>
      </c>
      <c r="C268" s="3" t="str">
        <f>VLOOKUP(VALUE($E268),A!$A:$T,20,0)</f>
        <v>HV</v>
      </c>
      <c r="D268" s="14" t="s">
        <v>1189</v>
      </c>
      <c r="E268" s="5">
        <v>12808316</v>
      </c>
      <c r="F268" s="2" t="s">
        <v>72</v>
      </c>
      <c r="G268" s="3" t="s">
        <v>109</v>
      </c>
      <c r="H268" s="4" t="s">
        <v>159</v>
      </c>
      <c r="I268" s="4">
        <v>7172</v>
      </c>
      <c r="J268" s="4">
        <v>0</v>
      </c>
      <c r="K268" s="48">
        <v>7172</v>
      </c>
      <c r="L268" s="49">
        <v>125</v>
      </c>
      <c r="M268" s="53">
        <v>252.84</v>
      </c>
      <c r="N268" s="7">
        <f>IFERROR(VLOOKUP(VALUE(E268),PR00!$A:$C,3,0),"geen PR00")</f>
        <v>295</v>
      </c>
      <c r="O268" s="7">
        <f>VLOOKUP($E268,A!$A:$T,13,0)</f>
        <v>652</v>
      </c>
      <c r="P268" s="7">
        <f>VLOOKUP($E268,A!$A:$T,18,0)*O268</f>
        <v>1392.0199999999998</v>
      </c>
      <c r="Q268" s="3">
        <f t="shared" si="13"/>
        <v>11</v>
      </c>
      <c r="R268" s="29" t="b">
        <f>ISERROR(VLOOKUP(A268,'2017 05 09'!A:A,1,0))</f>
        <v>0</v>
      </c>
      <c r="S268" s="36" t="str">
        <f t="shared" si="14"/>
        <v>Kortemark HV</v>
      </c>
      <c r="T268" s="37">
        <f>VLOOKUP($E268,A!$A:$H,8,0)*I268</f>
        <v>9739.5760000000009</v>
      </c>
      <c r="U268" s="37">
        <f>VLOOKUP($E268,A!$A:$H,8,0)*J268</f>
        <v>0</v>
      </c>
      <c r="V268" s="37">
        <f>IF(U268&gt;T268,0,VLOOKUP($E268,A!$A:$H,8,0)*K268)</f>
        <v>9739.5760000000009</v>
      </c>
    </row>
    <row r="269" spans="1:22" x14ac:dyDescent="0.2">
      <c r="A269" s="27" t="str">
        <f t="shared" si="12"/>
        <v>12808416/505225 UK</v>
      </c>
      <c r="B269" s="3" t="str">
        <f>VLOOKUP(VALUE($E269),A!$A:$T,19,0)</f>
        <v>Kortemark</v>
      </c>
      <c r="C269" s="3" t="str">
        <f>VLOOKUP(VALUE($E269),A!$A:$T,20,0)</f>
        <v>HV</v>
      </c>
      <c r="D269" s="14" t="s">
        <v>597</v>
      </c>
      <c r="E269" s="5">
        <v>12808416</v>
      </c>
      <c r="F269" s="2" t="s">
        <v>72</v>
      </c>
      <c r="G269" s="3" t="s">
        <v>63</v>
      </c>
      <c r="H269" s="4" t="s">
        <v>159</v>
      </c>
      <c r="I269" s="4">
        <v>97148</v>
      </c>
      <c r="J269" s="4">
        <v>15648</v>
      </c>
      <c r="K269" s="48">
        <v>81500</v>
      </c>
      <c r="L269" s="49">
        <v>1429</v>
      </c>
      <c r="M269" s="53">
        <v>190.76</v>
      </c>
      <c r="N269" s="7">
        <f>IFERROR(VLOOKUP(VALUE(E269),PR00!$A:$C,3,0),"geen PR00")</f>
        <v>240</v>
      </c>
      <c r="O269" s="7">
        <f>VLOOKUP($E269,A!$A:$T,13,0)</f>
        <v>652</v>
      </c>
      <c r="P269" s="7">
        <f>VLOOKUP($E269,A!$A:$T,18,0)*O269</f>
        <v>1473.5199999999998</v>
      </c>
      <c r="Q269" s="3">
        <f t="shared" si="13"/>
        <v>149</v>
      </c>
      <c r="R269" s="29" t="b">
        <f>ISERROR(VLOOKUP(A269,'2017 05 09'!A:A,1,0))</f>
        <v>0</v>
      </c>
      <c r="S269" s="36" t="str">
        <f t="shared" si="14"/>
        <v>Kortemark HV</v>
      </c>
      <c r="T269" s="37">
        <f>VLOOKUP($E269,A!$A:$H,8,0)*I269</f>
        <v>131926.984</v>
      </c>
      <c r="U269" s="37">
        <f>VLOOKUP($E269,A!$A:$H,8,0)*J269</f>
        <v>21249.984</v>
      </c>
      <c r="V269" s="37">
        <f>IF(U269&gt;T269,0,VLOOKUP($E269,A!$A:$H,8,0)*K269)</f>
        <v>110677.00000000001</v>
      </c>
    </row>
    <row r="270" spans="1:22" x14ac:dyDescent="0.2">
      <c r="A270" s="27" t="str">
        <f t="shared" si="12"/>
        <v>12808412/505037</v>
      </c>
      <c r="B270" s="3" t="str">
        <f>VLOOKUP(VALUE($E270),A!$A:$T,19,0)</f>
        <v>Kortemark</v>
      </c>
      <c r="C270" s="3" t="str">
        <f>VLOOKUP(VALUE($E270),A!$A:$T,20,0)</f>
        <v>HV</v>
      </c>
      <c r="D270" s="14" t="s">
        <v>1441</v>
      </c>
      <c r="E270" s="5">
        <v>12808412</v>
      </c>
      <c r="F270" s="2" t="s">
        <v>72</v>
      </c>
      <c r="G270" s="3" t="s">
        <v>1409</v>
      </c>
      <c r="H270" s="4" t="s">
        <v>187</v>
      </c>
      <c r="I270" s="4">
        <v>3260</v>
      </c>
      <c r="J270" s="4">
        <v>0</v>
      </c>
      <c r="K270" s="48">
        <v>3260</v>
      </c>
      <c r="L270" s="49">
        <v>57</v>
      </c>
      <c r="M270" s="53">
        <v>190.76</v>
      </c>
      <c r="N270" s="7">
        <f>IFERROR(VLOOKUP(VALUE(E270),PR00!$A:$C,3,0),"geen PR00")</f>
        <v>240</v>
      </c>
      <c r="O270" s="7">
        <f>VLOOKUP($E270,A!$A:$T,13,0)</f>
        <v>652</v>
      </c>
      <c r="P270" s="7">
        <f>VLOOKUP($E270,A!$A:$T,18,0)*O270</f>
        <v>1473.5199999999998</v>
      </c>
      <c r="Q270" s="3">
        <f t="shared" si="13"/>
        <v>5</v>
      </c>
      <c r="R270" s="29" t="b">
        <f>ISERROR(VLOOKUP(A270,'2017 05 09'!A:A,1,0))</f>
        <v>0</v>
      </c>
      <c r="S270" s="36" t="str">
        <f t="shared" si="14"/>
        <v>Kortemark HV</v>
      </c>
      <c r="T270" s="37">
        <f>VLOOKUP($E270,A!$A:$H,8,0)*I270</f>
        <v>4427.08</v>
      </c>
      <c r="U270" s="37">
        <f>VLOOKUP($E270,A!$A:$H,8,0)*J270</f>
        <v>0</v>
      </c>
      <c r="V270" s="37">
        <f>IF(U270&gt;T270,0,VLOOKUP($E270,A!$A:$H,8,0)*K270)</f>
        <v>4427.08</v>
      </c>
    </row>
    <row r="271" spans="1:22" x14ac:dyDescent="0.2">
      <c r="A271" s="27" t="str">
        <f t="shared" si="12"/>
        <v>12151018/729024KL</v>
      </c>
      <c r="B271" s="3" t="str">
        <f>VLOOKUP(VALUE($E271),A!$A:$T,19,0)</f>
        <v>Beerse</v>
      </c>
      <c r="C271" s="3" t="str">
        <f>VLOOKUP(VALUE($E271),A!$A:$T,20,0)</f>
        <v>Smo</v>
      </c>
      <c r="D271" s="14" t="s">
        <v>1509</v>
      </c>
      <c r="E271" s="5">
        <v>12151018</v>
      </c>
      <c r="F271" s="2" t="s">
        <v>120</v>
      </c>
      <c r="G271" s="3" t="s">
        <v>819</v>
      </c>
      <c r="H271" s="4" t="s">
        <v>159</v>
      </c>
      <c r="I271" s="4">
        <v>2640</v>
      </c>
      <c r="J271" s="4">
        <v>0</v>
      </c>
      <c r="K271" s="48">
        <v>2640</v>
      </c>
      <c r="L271" s="49">
        <v>46</v>
      </c>
      <c r="M271" s="53">
        <v>315.18</v>
      </c>
      <c r="N271" s="7">
        <f>IFERROR(VLOOKUP(VALUE(E271),PR00!$A:$C,3,0),"geen PR00")</f>
        <v>375</v>
      </c>
      <c r="O271" s="7">
        <f>VLOOKUP($E271,A!$A:$T,13,0)</f>
        <v>528</v>
      </c>
      <c r="P271" s="7">
        <f>VLOOKUP($E271,A!$A:$T,18,0)*O271</f>
        <v>1242.384</v>
      </c>
      <c r="Q271" s="3">
        <f t="shared" si="13"/>
        <v>5</v>
      </c>
      <c r="R271" s="29" t="b">
        <f>ISERROR(VLOOKUP(A271,'2017 05 09'!A:A,1,0))</f>
        <v>0</v>
      </c>
      <c r="S271" s="36" t="str">
        <f t="shared" si="14"/>
        <v>Beerse Smo</v>
      </c>
      <c r="T271" s="37">
        <f>VLOOKUP($E271,A!$A:$H,8,0)*I271</f>
        <v>3585.1200000000003</v>
      </c>
      <c r="U271" s="37">
        <f>VLOOKUP($E271,A!$A:$H,8,0)*J271</f>
        <v>0</v>
      </c>
      <c r="V271" s="37">
        <f>IF(U271&gt;T271,0,VLOOKUP($E271,A!$A:$H,8,0)*K271)</f>
        <v>3585.1200000000003</v>
      </c>
    </row>
    <row r="272" spans="1:22" x14ac:dyDescent="0.2">
      <c r="A272" s="27" t="str">
        <f t="shared" si="12"/>
        <v>12454218/437011KL</v>
      </c>
      <c r="B272" s="3" t="str">
        <f>VLOOKUP(VALUE($E272),A!$A:$T,19,0)</f>
        <v>Lanaken</v>
      </c>
      <c r="C272" s="3" t="str">
        <f>VLOOKUP(VALUE($E272),A!$A:$T,20,0)</f>
        <v>HV</v>
      </c>
      <c r="D272" s="14" t="s">
        <v>910</v>
      </c>
      <c r="E272" s="5">
        <v>12454218</v>
      </c>
      <c r="F272" s="2" t="s">
        <v>75</v>
      </c>
      <c r="G272" s="3" t="s">
        <v>99</v>
      </c>
      <c r="H272" s="4" t="s">
        <v>159</v>
      </c>
      <c r="I272" s="4">
        <v>12852</v>
      </c>
      <c r="J272" s="4">
        <v>12852</v>
      </c>
      <c r="K272" s="48">
        <v>0</v>
      </c>
      <c r="L272" s="49">
        <v>0</v>
      </c>
      <c r="M272" s="53">
        <v>202.73</v>
      </c>
      <c r="N272" s="7">
        <f>IFERROR(VLOOKUP(VALUE(E272),PR00!$A:$C,3,0),"geen PR00")</f>
        <v>225</v>
      </c>
      <c r="O272" s="7">
        <f>VLOOKUP($E272,A!$A:$T,13,0)</f>
        <v>612</v>
      </c>
      <c r="P272" s="7">
        <f>VLOOKUP($E272,A!$A:$T,18,0)*O272</f>
        <v>1407.6</v>
      </c>
      <c r="Q272" s="3">
        <f t="shared" si="13"/>
        <v>21</v>
      </c>
      <c r="R272" s="29" t="b">
        <f>ISERROR(VLOOKUP(A272,'2017 05 09'!A:A,1,0))</f>
        <v>0</v>
      </c>
      <c r="S272" s="36" t="str">
        <f t="shared" si="14"/>
        <v>Lanaken HV</v>
      </c>
      <c r="T272" s="37">
        <f>VLOOKUP($E272,A!$A:$H,8,0)*I272</f>
        <v>17093.16</v>
      </c>
      <c r="U272" s="37">
        <f>VLOOKUP($E272,A!$A:$H,8,0)*J272</f>
        <v>17093.16</v>
      </c>
      <c r="V272" s="37">
        <f>IF(U272&gt;T272,0,VLOOKUP($E272,A!$A:$H,8,0)*K272)</f>
        <v>0</v>
      </c>
    </row>
    <row r="273" spans="1:22" x14ac:dyDescent="0.2">
      <c r="A273" s="27" t="str">
        <f t="shared" si="12"/>
        <v>12454218/737038KL</v>
      </c>
      <c r="B273" s="3" t="str">
        <f>VLOOKUP(VALUE($E273),A!$A:$T,19,0)</f>
        <v>Lanaken</v>
      </c>
      <c r="C273" s="3" t="str">
        <f>VLOOKUP(VALUE($E273),A!$A:$T,20,0)</f>
        <v>HV</v>
      </c>
      <c r="D273" s="14" t="s">
        <v>1518</v>
      </c>
      <c r="E273" s="5">
        <v>12454218</v>
      </c>
      <c r="F273" s="2" t="s">
        <v>75</v>
      </c>
      <c r="G273" s="3" t="s">
        <v>99</v>
      </c>
      <c r="H273" s="4" t="s">
        <v>159</v>
      </c>
      <c r="I273" s="4">
        <v>14688</v>
      </c>
      <c r="J273" s="4">
        <v>0</v>
      </c>
      <c r="K273" s="48">
        <v>14688</v>
      </c>
      <c r="L273" s="49">
        <v>257</v>
      </c>
      <c r="M273" s="53">
        <v>202.73</v>
      </c>
      <c r="N273" s="7">
        <f>IFERROR(VLOOKUP(VALUE(E273),PR00!$A:$C,3,0),"geen PR00")</f>
        <v>225</v>
      </c>
      <c r="O273" s="7">
        <f>VLOOKUP($E273,A!$A:$T,13,0)</f>
        <v>612</v>
      </c>
      <c r="P273" s="7">
        <f>VLOOKUP($E273,A!$A:$T,18,0)*O273</f>
        <v>1407.6</v>
      </c>
      <c r="Q273" s="3">
        <f t="shared" si="13"/>
        <v>24</v>
      </c>
      <c r="R273" s="29" t="b">
        <f>ISERROR(VLOOKUP(A273,'2017 05 09'!A:A,1,0))</f>
        <v>0</v>
      </c>
      <c r="S273" s="36" t="str">
        <f t="shared" si="14"/>
        <v>Lanaken HV</v>
      </c>
      <c r="T273" s="37">
        <f>VLOOKUP($E273,A!$A:$H,8,0)*I273</f>
        <v>19535.04</v>
      </c>
      <c r="U273" s="37">
        <f>VLOOKUP($E273,A!$A:$H,8,0)*J273</f>
        <v>0</v>
      </c>
      <c r="V273" s="37">
        <f>IF(U273&gt;T273,0,VLOOKUP($E273,A!$A:$H,8,0)*K273)</f>
        <v>19535.04</v>
      </c>
    </row>
    <row r="274" spans="1:22" x14ac:dyDescent="0.2">
      <c r="A274" s="27" t="str">
        <f t="shared" si="12"/>
        <v>12702116/414362DA1B</v>
      </c>
      <c r="B274" s="3" t="str">
        <f>VLOOKUP(VALUE($E274),A!$A:$T,19,0)</f>
        <v>Peruwelz</v>
      </c>
      <c r="C274" s="3" t="str">
        <f>VLOOKUP(VALUE($E274),A!$A:$T,20,0)</f>
        <v>HV</v>
      </c>
      <c r="D274" s="14" t="s">
        <v>463</v>
      </c>
      <c r="E274" s="5">
        <v>12702116</v>
      </c>
      <c r="F274" s="2" t="s">
        <v>76</v>
      </c>
      <c r="G274" s="3" t="s">
        <v>575</v>
      </c>
      <c r="H274" s="4" t="s">
        <v>159</v>
      </c>
      <c r="I274" s="4">
        <v>2720</v>
      </c>
      <c r="J274" s="4">
        <v>2720</v>
      </c>
      <c r="K274" s="48">
        <v>0</v>
      </c>
      <c r="L274" s="49">
        <v>0</v>
      </c>
      <c r="M274" s="53">
        <v>189.17</v>
      </c>
      <c r="N274" s="7">
        <f>IFERROR(VLOOKUP(VALUE(E274),PR00!$A:$C,3,0),"geen PR00")</f>
        <v>225</v>
      </c>
      <c r="O274" s="7">
        <f>VLOOKUP($E274,A!$A:$T,13,0)</f>
        <v>680</v>
      </c>
      <c r="P274" s="7">
        <f>VLOOKUP($E274,A!$A:$T,18,0)*O274</f>
        <v>1598</v>
      </c>
      <c r="Q274" s="3">
        <f t="shared" si="13"/>
        <v>4</v>
      </c>
      <c r="R274" s="29" t="b">
        <f>ISERROR(VLOOKUP(A274,'2017 05 09'!A:A,1,0))</f>
        <v>0</v>
      </c>
      <c r="S274" s="36" t="str">
        <f t="shared" si="14"/>
        <v>Peruwelz HV</v>
      </c>
      <c r="T274" s="37">
        <f>VLOOKUP($E274,A!$A:$H,8,0)*I274</f>
        <v>3693.76</v>
      </c>
      <c r="U274" s="37">
        <f>VLOOKUP($E274,A!$A:$H,8,0)*J274</f>
        <v>3693.76</v>
      </c>
      <c r="V274" s="37">
        <f>IF(U274&gt;T274,0,VLOOKUP($E274,A!$A:$H,8,0)*K274)</f>
        <v>0</v>
      </c>
    </row>
    <row r="275" spans="1:22" x14ac:dyDescent="0.2">
      <c r="A275" s="27" t="str">
        <f t="shared" si="12"/>
        <v>12702116/714024DB6</v>
      </c>
      <c r="B275" s="3" t="str">
        <f>VLOOKUP(VALUE($E275),A!$A:$T,19,0)</f>
        <v>Peruwelz</v>
      </c>
      <c r="C275" s="3" t="str">
        <f>VLOOKUP(VALUE($E275),A!$A:$T,20,0)</f>
        <v>HV</v>
      </c>
      <c r="D275" s="14" t="s">
        <v>1661</v>
      </c>
      <c r="E275" s="5">
        <v>12702116</v>
      </c>
      <c r="F275" s="2" t="s">
        <v>76</v>
      </c>
      <c r="G275" s="3" t="s">
        <v>575</v>
      </c>
      <c r="H275" s="4" t="s">
        <v>159</v>
      </c>
      <c r="I275" s="4">
        <v>304640</v>
      </c>
      <c r="J275" s="4">
        <v>0</v>
      </c>
      <c r="K275" s="48">
        <v>304640</v>
      </c>
      <c r="L275" s="49">
        <v>5344</v>
      </c>
      <c r="M275" s="53">
        <v>189.17</v>
      </c>
      <c r="N275" s="7">
        <f>IFERROR(VLOOKUP(VALUE(E275),PR00!$A:$C,3,0),"geen PR00")</f>
        <v>225</v>
      </c>
      <c r="O275" s="7">
        <f>VLOOKUP($E275,A!$A:$T,13,0)</f>
        <v>680</v>
      </c>
      <c r="P275" s="7">
        <f>VLOOKUP($E275,A!$A:$T,18,0)*O275</f>
        <v>1598</v>
      </c>
      <c r="Q275" s="3">
        <f t="shared" si="13"/>
        <v>448</v>
      </c>
      <c r="R275" s="29" t="b">
        <f>ISERROR(VLOOKUP(A275,'2017 05 09'!A:A,1,0))</f>
        <v>1</v>
      </c>
      <c r="S275" s="36" t="str">
        <f t="shared" si="14"/>
        <v>Peruwelz HV</v>
      </c>
      <c r="T275" s="37">
        <f>VLOOKUP($E275,A!$A:$H,8,0)*I275</f>
        <v>413701.12000000005</v>
      </c>
      <c r="U275" s="37">
        <f>VLOOKUP($E275,A!$A:$H,8,0)*J275</f>
        <v>0</v>
      </c>
      <c r="V275" s="37">
        <f>IF(U275&gt;T275,0,VLOOKUP($E275,A!$A:$H,8,0)*K275)</f>
        <v>413701.12000000005</v>
      </c>
    </row>
    <row r="276" spans="1:22" x14ac:dyDescent="0.2">
      <c r="A276" s="27" t="str">
        <f t="shared" si="12"/>
        <v>12705316/414378DA1B</v>
      </c>
      <c r="B276" s="3" t="str">
        <f>VLOOKUP(VALUE($E276),A!$A:$T,19,0)</f>
        <v>Peruwelz</v>
      </c>
      <c r="C276" s="3" t="str">
        <f>VLOOKUP(VALUE($E276),A!$A:$T,20,0)</f>
        <v>HV</v>
      </c>
      <c r="D276" s="14" t="s">
        <v>1185</v>
      </c>
      <c r="E276" s="5">
        <v>12705316</v>
      </c>
      <c r="F276" s="2" t="s">
        <v>76</v>
      </c>
      <c r="G276" s="3" t="s">
        <v>728</v>
      </c>
      <c r="H276" s="4" t="s">
        <v>159</v>
      </c>
      <c r="I276" s="4">
        <v>5440</v>
      </c>
      <c r="J276" s="4">
        <v>5440</v>
      </c>
      <c r="K276" s="48">
        <v>0</v>
      </c>
      <c r="L276" s="49">
        <v>0</v>
      </c>
      <c r="M276" s="53">
        <v>197.84</v>
      </c>
      <c r="N276" s="7">
        <f>IFERROR(VLOOKUP(VALUE(E276),PR00!$A:$C,3,0),"geen PR00")</f>
        <v>225</v>
      </c>
      <c r="O276" s="7">
        <f>VLOOKUP($E276,A!$A:$T,13,0)</f>
        <v>680</v>
      </c>
      <c r="P276" s="7">
        <f>VLOOKUP($E276,A!$A:$T,18,0)*O276</f>
        <v>1653.76</v>
      </c>
      <c r="Q276" s="3">
        <f t="shared" si="13"/>
        <v>8</v>
      </c>
      <c r="R276" s="29" t="b">
        <f>ISERROR(VLOOKUP(A276,'2017 05 09'!A:A,1,0))</f>
        <v>0</v>
      </c>
      <c r="S276" s="36" t="str">
        <f t="shared" si="14"/>
        <v>Peruwelz HV</v>
      </c>
      <c r="T276" s="37">
        <f>VLOOKUP($E276,A!$A:$H,8,0)*I276</f>
        <v>7387.52</v>
      </c>
      <c r="U276" s="37">
        <f>VLOOKUP($E276,A!$A:$H,8,0)*J276</f>
        <v>7387.52</v>
      </c>
      <c r="V276" s="37">
        <f>IF(U276&gt;T276,0,VLOOKUP($E276,A!$A:$H,8,0)*K276)</f>
        <v>0</v>
      </c>
    </row>
    <row r="277" spans="1:22" x14ac:dyDescent="0.2">
      <c r="A277" s="27" t="str">
        <f t="shared" si="12"/>
        <v>12705316/714006TB11</v>
      </c>
      <c r="B277" s="3" t="str">
        <f>VLOOKUP(VALUE($E277),A!$A:$T,19,0)</f>
        <v>Peruwelz</v>
      </c>
      <c r="C277" s="3" t="str">
        <f>VLOOKUP(VALUE($E277),A!$A:$T,20,0)</f>
        <v>HV</v>
      </c>
      <c r="D277" s="14" t="s">
        <v>1579</v>
      </c>
      <c r="E277" s="5">
        <v>12705316</v>
      </c>
      <c r="F277" s="2" t="s">
        <v>76</v>
      </c>
      <c r="G277" s="3" t="s">
        <v>728</v>
      </c>
      <c r="H277" s="4" t="s">
        <v>159</v>
      </c>
      <c r="I277" s="4">
        <v>397800</v>
      </c>
      <c r="J277" s="4">
        <v>23120</v>
      </c>
      <c r="K277" s="48">
        <v>374680</v>
      </c>
      <c r="L277" s="49">
        <v>6573</v>
      </c>
      <c r="M277" s="53">
        <v>197.84</v>
      </c>
      <c r="N277" s="7">
        <f>IFERROR(VLOOKUP(VALUE(E277),PR00!$A:$C,3,0),"geen PR00")</f>
        <v>225</v>
      </c>
      <c r="O277" s="7">
        <f>VLOOKUP($E277,A!$A:$T,13,0)</f>
        <v>680</v>
      </c>
      <c r="P277" s="7">
        <f>VLOOKUP($E277,A!$A:$T,18,0)*O277</f>
        <v>1653.76</v>
      </c>
      <c r="Q277" s="3">
        <f t="shared" si="13"/>
        <v>585</v>
      </c>
      <c r="R277" s="29" t="b">
        <f>ISERROR(VLOOKUP(A277,'2017 05 09'!A:A,1,0))</f>
        <v>0</v>
      </c>
      <c r="S277" s="36" t="str">
        <f t="shared" si="14"/>
        <v>Peruwelz HV</v>
      </c>
      <c r="T277" s="37">
        <f>VLOOKUP($E277,A!$A:$H,8,0)*I277</f>
        <v>540212.4</v>
      </c>
      <c r="U277" s="37">
        <f>VLOOKUP($E277,A!$A:$H,8,0)*J277</f>
        <v>31396.960000000003</v>
      </c>
      <c r="V277" s="37">
        <f>IF(U277&gt;T277,0,VLOOKUP($E277,A!$A:$H,8,0)*K277)</f>
        <v>508815.44000000006</v>
      </c>
    </row>
    <row r="278" spans="1:22" x14ac:dyDescent="0.2">
      <c r="A278" s="27" t="str">
        <f t="shared" si="12"/>
        <v>12452818/537050KL</v>
      </c>
      <c r="B278" s="3" t="str">
        <f>VLOOKUP(VALUE($E278),A!$A:$T,19,0)</f>
        <v>Lanaken</v>
      </c>
      <c r="C278" s="3" t="str">
        <f>VLOOKUP(VALUE($E278),A!$A:$T,20,0)</f>
        <v>HV</v>
      </c>
      <c r="D278" s="14" t="s">
        <v>1573</v>
      </c>
      <c r="E278" s="5">
        <v>12452818</v>
      </c>
      <c r="F278" s="2" t="s">
        <v>75</v>
      </c>
      <c r="G278" s="3" t="s">
        <v>36</v>
      </c>
      <c r="H278" s="4" t="s">
        <v>159</v>
      </c>
      <c r="I278" s="4">
        <v>24480</v>
      </c>
      <c r="J278" s="4">
        <v>0</v>
      </c>
      <c r="K278" s="48">
        <v>24480</v>
      </c>
      <c r="L278" s="49">
        <v>429</v>
      </c>
      <c r="M278" s="53">
        <v>201.9</v>
      </c>
      <c r="N278" s="7">
        <f>IFERROR(VLOOKUP(VALUE(E278),PR00!$A:$C,3,0),"geen PR00")</f>
        <v>225</v>
      </c>
      <c r="O278" s="7">
        <f>VLOOKUP($E278,A!$A:$T,13,0)</f>
        <v>612</v>
      </c>
      <c r="P278" s="7">
        <f>VLOOKUP($E278,A!$A:$T,18,0)*O278</f>
        <v>1444.32</v>
      </c>
      <c r="Q278" s="3">
        <f t="shared" si="13"/>
        <v>40</v>
      </c>
      <c r="R278" s="29" t="b">
        <f>ISERROR(VLOOKUP(A278,'2017 05 09'!A:A,1,0))</f>
        <v>0</v>
      </c>
      <c r="S278" s="36" t="str">
        <f t="shared" si="14"/>
        <v>Lanaken HV</v>
      </c>
      <c r="T278" s="37">
        <f>VLOOKUP($E278,A!$A:$H,8,0)*I278</f>
        <v>32558.400000000001</v>
      </c>
      <c r="U278" s="37">
        <f>VLOOKUP($E278,A!$A:$H,8,0)*J278</f>
        <v>0</v>
      </c>
      <c r="V278" s="37">
        <f>IF(U278&gt;T278,0,VLOOKUP($E278,A!$A:$H,8,0)*K278)</f>
        <v>32558.400000000001</v>
      </c>
    </row>
    <row r="279" spans="1:22" x14ac:dyDescent="0.2">
      <c r="A279" s="27" t="str">
        <f t="shared" si="12"/>
        <v>12452818/737052KLW</v>
      </c>
      <c r="B279" s="3" t="str">
        <f>VLOOKUP(VALUE($E279),A!$A:$T,19,0)</f>
        <v>Lanaken</v>
      </c>
      <c r="C279" s="3" t="str">
        <f>VLOOKUP(VALUE($E279),A!$A:$T,20,0)</f>
        <v>HV</v>
      </c>
      <c r="D279" s="14" t="s">
        <v>1657</v>
      </c>
      <c r="E279" s="5">
        <v>12452818</v>
      </c>
      <c r="F279" s="2" t="s">
        <v>75</v>
      </c>
      <c r="G279" s="3" t="s">
        <v>36</v>
      </c>
      <c r="H279" s="4" t="s">
        <v>159</v>
      </c>
      <c r="I279" s="4">
        <v>30600</v>
      </c>
      <c r="J279" s="4">
        <v>0</v>
      </c>
      <c r="K279" s="48">
        <v>30600</v>
      </c>
      <c r="L279" s="49">
        <v>536</v>
      </c>
      <c r="M279" s="53">
        <v>201.9</v>
      </c>
      <c r="N279" s="7">
        <f>IFERROR(VLOOKUP(VALUE(E279),PR00!$A:$C,3,0),"geen PR00")</f>
        <v>225</v>
      </c>
      <c r="O279" s="7">
        <f>VLOOKUP($E279,A!$A:$T,13,0)</f>
        <v>612</v>
      </c>
      <c r="P279" s="7">
        <f>VLOOKUP($E279,A!$A:$T,18,0)*O279</f>
        <v>1444.32</v>
      </c>
      <c r="Q279" s="3">
        <f t="shared" si="13"/>
        <v>50</v>
      </c>
      <c r="R279" s="29" t="b">
        <f>ISERROR(VLOOKUP(A279,'2017 05 09'!A:A,1,0))</f>
        <v>1</v>
      </c>
      <c r="S279" s="36" t="str">
        <f t="shared" si="14"/>
        <v>Lanaken HV</v>
      </c>
      <c r="T279" s="37">
        <f>VLOOKUP($E279,A!$A:$H,8,0)*I279</f>
        <v>40698</v>
      </c>
      <c r="U279" s="37">
        <f>VLOOKUP($E279,A!$A:$H,8,0)*J279</f>
        <v>0</v>
      </c>
      <c r="V279" s="37">
        <f>IF(U279&gt;T279,0,VLOOKUP($E279,A!$A:$H,8,0)*K279)</f>
        <v>40698</v>
      </c>
    </row>
    <row r="280" spans="1:22" x14ac:dyDescent="0.2">
      <c r="A280" s="27" t="str">
        <f t="shared" si="12"/>
        <v>12452818/737052KLZ</v>
      </c>
      <c r="B280" s="3" t="str">
        <f>VLOOKUP(VALUE($E280),A!$A:$T,19,0)</f>
        <v>Lanaken</v>
      </c>
      <c r="C280" s="3" t="str">
        <f>VLOOKUP(VALUE($E280),A!$A:$T,20,0)</f>
        <v>HV</v>
      </c>
      <c r="D280" s="14" t="s">
        <v>1658</v>
      </c>
      <c r="E280" s="5">
        <v>12452818</v>
      </c>
      <c r="F280" s="2" t="s">
        <v>75</v>
      </c>
      <c r="G280" s="3" t="s">
        <v>36</v>
      </c>
      <c r="H280" s="4" t="s">
        <v>159</v>
      </c>
      <c r="I280" s="4">
        <v>17136</v>
      </c>
      <c r="J280" s="4">
        <v>0</v>
      </c>
      <c r="K280" s="48">
        <v>17136</v>
      </c>
      <c r="L280" s="49">
        <v>300</v>
      </c>
      <c r="M280" s="53">
        <v>201.9</v>
      </c>
      <c r="N280" s="7">
        <f>IFERROR(VLOOKUP(VALUE(E280),PR00!$A:$C,3,0),"geen PR00")</f>
        <v>225</v>
      </c>
      <c r="O280" s="7">
        <f>VLOOKUP($E280,A!$A:$T,13,0)</f>
        <v>612</v>
      </c>
      <c r="P280" s="7">
        <f>VLOOKUP($E280,A!$A:$T,18,0)*O280</f>
        <v>1444.32</v>
      </c>
      <c r="Q280" s="3">
        <f t="shared" si="13"/>
        <v>28</v>
      </c>
      <c r="R280" s="29" t="b">
        <f>ISERROR(VLOOKUP(A280,'2017 05 09'!A:A,1,0))</f>
        <v>1</v>
      </c>
      <c r="S280" s="36" t="str">
        <f t="shared" si="14"/>
        <v>Lanaken HV</v>
      </c>
      <c r="T280" s="37">
        <f>VLOOKUP($E280,A!$A:$H,8,0)*I280</f>
        <v>22790.880000000001</v>
      </c>
      <c r="U280" s="37">
        <f>VLOOKUP($E280,A!$A:$H,8,0)*J280</f>
        <v>0</v>
      </c>
      <c r="V280" s="37">
        <f>IF(U280&gt;T280,0,VLOOKUP($E280,A!$A:$H,8,0)*K280)</f>
        <v>22790.880000000001</v>
      </c>
    </row>
    <row r="281" spans="1:22" x14ac:dyDescent="0.2">
      <c r="A281" s="27" t="str">
        <f t="shared" si="12"/>
        <v>12706916/714010TD19</v>
      </c>
      <c r="B281" s="3" t="str">
        <f>VLOOKUP(VALUE($E281),A!$A:$T,19,0)</f>
        <v>Peruwelz</v>
      </c>
      <c r="C281" s="3" t="str">
        <f>VLOOKUP(VALUE($E281),A!$A:$T,20,0)</f>
        <v>HV</v>
      </c>
      <c r="D281" s="14" t="s">
        <v>1582</v>
      </c>
      <c r="E281" s="5">
        <v>12706916</v>
      </c>
      <c r="F281" s="2" t="s">
        <v>76</v>
      </c>
      <c r="G281" s="3" t="s">
        <v>36</v>
      </c>
      <c r="H281" s="4" t="s">
        <v>159</v>
      </c>
      <c r="I281" s="4">
        <v>118320</v>
      </c>
      <c r="J281" s="4">
        <v>0</v>
      </c>
      <c r="K281" s="48">
        <v>118320</v>
      </c>
      <c r="L281" s="49">
        <v>2075</v>
      </c>
      <c r="M281" s="53">
        <v>189.41</v>
      </c>
      <c r="N281" s="7">
        <f>IFERROR(VLOOKUP(VALUE(E281),PR00!$A:$C,3,0),"geen PR00")</f>
        <v>225</v>
      </c>
      <c r="O281" s="7">
        <f>VLOOKUP($E281,A!$A:$T,13,0)</f>
        <v>680</v>
      </c>
      <c r="P281" s="7">
        <f>VLOOKUP($E281,A!$A:$T,18,0)*O281</f>
        <v>1598</v>
      </c>
      <c r="Q281" s="3">
        <f t="shared" si="13"/>
        <v>174</v>
      </c>
      <c r="R281" s="29" t="b">
        <f>ISERROR(VLOOKUP(A281,'2017 05 09'!A:A,1,0))</f>
        <v>0</v>
      </c>
      <c r="S281" s="36" t="str">
        <f t="shared" si="14"/>
        <v>Peruwelz HV</v>
      </c>
      <c r="T281" s="37">
        <f>VLOOKUP($E281,A!$A:$H,8,0)*I281</f>
        <v>160678.56</v>
      </c>
      <c r="U281" s="37">
        <f>VLOOKUP($E281,A!$A:$H,8,0)*J281</f>
        <v>0</v>
      </c>
      <c r="V281" s="37">
        <f>IF(U281&gt;T281,0,VLOOKUP($E281,A!$A:$H,8,0)*K281)</f>
        <v>160678.56</v>
      </c>
    </row>
    <row r="282" spans="1:22" x14ac:dyDescent="0.2">
      <c r="A282" s="27" t="str">
        <f t="shared" si="12"/>
        <v>12706916/714010TD26</v>
      </c>
      <c r="B282" s="3" t="str">
        <f>VLOOKUP(VALUE($E282),A!$A:$T,19,0)</f>
        <v>Peruwelz</v>
      </c>
      <c r="C282" s="3" t="str">
        <f>VLOOKUP(VALUE($E282),A!$A:$T,20,0)</f>
        <v>HV</v>
      </c>
      <c r="D282" s="14" t="s">
        <v>1583</v>
      </c>
      <c r="E282" s="5">
        <v>12706916</v>
      </c>
      <c r="F282" s="2" t="s">
        <v>76</v>
      </c>
      <c r="G282" s="3" t="s">
        <v>36</v>
      </c>
      <c r="H282" s="4" t="s">
        <v>159</v>
      </c>
      <c r="I282" s="4">
        <v>130560</v>
      </c>
      <c r="J282" s="4">
        <v>0</v>
      </c>
      <c r="K282" s="48">
        <v>130560</v>
      </c>
      <c r="L282" s="49">
        <v>2290</v>
      </c>
      <c r="M282" s="53">
        <v>189.41</v>
      </c>
      <c r="N282" s="7">
        <f>IFERROR(VLOOKUP(VALUE(E282),PR00!$A:$C,3,0),"geen PR00")</f>
        <v>225</v>
      </c>
      <c r="O282" s="7">
        <f>VLOOKUP($E282,A!$A:$T,13,0)</f>
        <v>680</v>
      </c>
      <c r="P282" s="7">
        <f>VLOOKUP($E282,A!$A:$T,18,0)*O282</f>
        <v>1598</v>
      </c>
      <c r="Q282" s="3">
        <f t="shared" si="13"/>
        <v>192</v>
      </c>
      <c r="R282" s="29" t="b">
        <f>ISERROR(VLOOKUP(A282,'2017 05 09'!A:A,1,0))</f>
        <v>0</v>
      </c>
      <c r="S282" s="36" t="str">
        <f t="shared" si="14"/>
        <v>Peruwelz HV</v>
      </c>
      <c r="T282" s="37">
        <f>VLOOKUP($E282,A!$A:$H,8,0)*I282</f>
        <v>177300.48000000001</v>
      </c>
      <c r="U282" s="37">
        <f>VLOOKUP($E282,A!$A:$H,8,0)*J282</f>
        <v>0</v>
      </c>
      <c r="V282" s="37">
        <f>IF(U282&gt;T282,0,VLOOKUP($E282,A!$A:$H,8,0)*K282)</f>
        <v>177300.48000000001</v>
      </c>
    </row>
    <row r="283" spans="1:22" x14ac:dyDescent="0.2">
      <c r="A283" s="27" t="str">
        <f t="shared" si="12"/>
        <v>12801916/405240VLEK</v>
      </c>
      <c r="B283" s="3" t="str">
        <f>VLOOKUP(VALUE($E283),A!$A:$T,19,0)</f>
        <v>Kortemark</v>
      </c>
      <c r="C283" s="3" t="str">
        <f>VLOOKUP(VALUE($E283),A!$A:$T,20,0)</f>
        <v>HV</v>
      </c>
      <c r="D283" s="14" t="s">
        <v>472</v>
      </c>
      <c r="E283" s="5">
        <v>12801916</v>
      </c>
      <c r="F283" s="2" t="s">
        <v>72</v>
      </c>
      <c r="G283" s="3" t="s">
        <v>281</v>
      </c>
      <c r="H283" s="4" t="s">
        <v>159</v>
      </c>
      <c r="I283" s="4">
        <v>35860</v>
      </c>
      <c r="J283" s="4">
        <v>35860</v>
      </c>
      <c r="K283" s="48">
        <v>0</v>
      </c>
      <c r="L283" s="49">
        <v>0</v>
      </c>
      <c r="M283" s="53">
        <v>179.66</v>
      </c>
      <c r="N283" s="7">
        <f>IFERROR(VLOOKUP(VALUE(E283),PR00!$A:$C,3,0),"geen PR00")</f>
        <v>225</v>
      </c>
      <c r="O283" s="7">
        <f>VLOOKUP($E283,A!$A:$T,13,0)</f>
        <v>652</v>
      </c>
      <c r="P283" s="7">
        <f>VLOOKUP($E283,A!$A:$T,18,0)*O283</f>
        <v>1540.0240000000001</v>
      </c>
      <c r="Q283" s="3">
        <f t="shared" si="13"/>
        <v>55</v>
      </c>
      <c r="R283" s="29" t="b">
        <f>ISERROR(VLOOKUP(A283,'2017 05 09'!A:A,1,0))</f>
        <v>0</v>
      </c>
      <c r="S283" s="36" t="str">
        <f t="shared" si="14"/>
        <v>Kortemark HV</v>
      </c>
      <c r="T283" s="37">
        <f>VLOOKUP($E283,A!$A:$H,8,0)*I283</f>
        <v>48697.880000000005</v>
      </c>
      <c r="U283" s="37">
        <f>VLOOKUP($E283,A!$A:$H,8,0)*J283</f>
        <v>48697.880000000005</v>
      </c>
      <c r="V283" s="37">
        <f>IF(U283&gt;T283,0,VLOOKUP($E283,A!$A:$H,8,0)*K283)</f>
        <v>0</v>
      </c>
    </row>
    <row r="284" spans="1:22" x14ac:dyDescent="0.2">
      <c r="A284" s="27" t="str">
        <f t="shared" si="12"/>
        <v>12801912/505054</v>
      </c>
      <c r="B284" s="3" t="str">
        <f>VLOOKUP(VALUE($E284),A!$A:$T,19,0)</f>
        <v>Kortemark</v>
      </c>
      <c r="C284" s="3" t="str">
        <f>VLOOKUP(VALUE($E284),A!$A:$T,20,0)</f>
        <v>HV</v>
      </c>
      <c r="D284" s="14" t="s">
        <v>1672</v>
      </c>
      <c r="E284" s="5">
        <v>12801912</v>
      </c>
      <c r="F284" s="2" t="s">
        <v>72</v>
      </c>
      <c r="G284" s="3" t="s">
        <v>1272</v>
      </c>
      <c r="H284" s="4" t="s">
        <v>187</v>
      </c>
      <c r="I284" s="4">
        <v>50856</v>
      </c>
      <c r="J284" s="4">
        <v>43032</v>
      </c>
      <c r="K284" s="48">
        <v>7824</v>
      </c>
      <c r="L284" s="49">
        <v>137</v>
      </c>
      <c r="M284" s="53">
        <v>179</v>
      </c>
      <c r="N284" s="7">
        <v>225</v>
      </c>
      <c r="O284" s="7">
        <f>VLOOKUP($E284,A!$A:$T,13,0)</f>
        <v>652</v>
      </c>
      <c r="P284" s="7">
        <f>VLOOKUP($E284,A!$A:$T,18,0)*O284</f>
        <v>1540.0240000000001</v>
      </c>
      <c r="Q284" s="3">
        <f t="shared" si="13"/>
        <v>78</v>
      </c>
      <c r="R284" s="29" t="b">
        <f>ISERROR(VLOOKUP(A284,'2017 05 09'!A:A,1,0))</f>
        <v>1</v>
      </c>
      <c r="S284" s="36" t="str">
        <f t="shared" si="14"/>
        <v>Kortemark HV</v>
      </c>
      <c r="T284" s="37">
        <f>VLOOKUP($E284,A!$A:$H,8,0)*I284</f>
        <v>69062.448000000004</v>
      </c>
      <c r="U284" s="37">
        <f>VLOOKUP($E284,A!$A:$H,8,0)*J284</f>
        <v>58437.456000000006</v>
      </c>
      <c r="V284" s="37">
        <f>IF(U284&gt;T284,0,VLOOKUP($E284,A!$A:$H,8,0)*K284)</f>
        <v>10624.992</v>
      </c>
    </row>
    <row r="285" spans="1:22" x14ac:dyDescent="0.2">
      <c r="A285" s="27" t="str">
        <f t="shared" si="12"/>
        <v>12105118/ROSSO PR</v>
      </c>
      <c r="B285" s="3" t="str">
        <f>VLOOKUP(VALUE($E285),A!$A:$T,19,0)</f>
        <v>Beerse</v>
      </c>
      <c r="C285" s="3" t="str">
        <f>VLOOKUP(VALUE($E285),A!$A:$T,20,0)</f>
        <v>HV</v>
      </c>
      <c r="D285" s="14" t="s">
        <v>589</v>
      </c>
      <c r="E285" s="5">
        <v>12105118</v>
      </c>
      <c r="F285" s="2" t="s">
        <v>120</v>
      </c>
      <c r="G285" s="3" t="s">
        <v>437</v>
      </c>
      <c r="H285" s="4" t="s">
        <v>159</v>
      </c>
      <c r="I285" s="4">
        <v>1056</v>
      </c>
      <c r="J285" s="4">
        <v>1056</v>
      </c>
      <c r="K285" s="48">
        <v>0</v>
      </c>
      <c r="L285" s="49">
        <v>0</v>
      </c>
      <c r="M285" s="53">
        <v>252.02</v>
      </c>
      <c r="N285" s="7">
        <f>IFERROR(VLOOKUP(VALUE(E285),PR00!$A:$C,3,0),"geen PR00")</f>
        <v>225</v>
      </c>
      <c r="O285" s="7">
        <f>VLOOKUP($E285,A!$A:$T,13,0)</f>
        <v>528</v>
      </c>
      <c r="P285" s="7">
        <f>VLOOKUP($E285,A!$A:$T,18,0)*O285</f>
        <v>1254.528</v>
      </c>
      <c r="Q285" s="3">
        <f t="shared" si="13"/>
        <v>2</v>
      </c>
      <c r="R285" s="29" t="b">
        <f>ISERROR(VLOOKUP(A285,'2017 05 09'!A:A,1,0))</f>
        <v>0</v>
      </c>
      <c r="S285" s="36" t="str">
        <f t="shared" si="14"/>
        <v>Beerse HV</v>
      </c>
      <c r="T285" s="37">
        <f>VLOOKUP($E285,A!$A:$H,8,0)*I285</f>
        <v>1434.048</v>
      </c>
      <c r="U285" s="37">
        <f>VLOOKUP($E285,A!$A:$H,8,0)*J285</f>
        <v>1434.048</v>
      </c>
      <c r="V285" s="37">
        <f>IF(U285&gt;T285,0,VLOOKUP($E285,A!$A:$H,8,0)*K285)</f>
        <v>0</v>
      </c>
    </row>
    <row r="286" spans="1:22" x14ac:dyDescent="0.2">
      <c r="A286" s="27" t="str">
        <f t="shared" si="12"/>
        <v>172818/621009KS C</v>
      </c>
      <c r="B286" s="3" t="str">
        <f>VLOOKUP(VALUE($E286),A!$A:$T,19,0)</f>
        <v>Beerse</v>
      </c>
      <c r="C286" s="3" t="str">
        <f>VLOOKUP(VALUE($E286),A!$A:$T,20,0)</f>
        <v>Rust</v>
      </c>
      <c r="D286" s="14" t="s">
        <v>701</v>
      </c>
      <c r="E286" s="5">
        <v>172818</v>
      </c>
      <c r="F286" s="2" t="s">
        <v>120</v>
      </c>
      <c r="G286" s="3" t="s">
        <v>709</v>
      </c>
      <c r="H286" s="4" t="s">
        <v>159</v>
      </c>
      <c r="I286" s="4">
        <v>18360</v>
      </c>
      <c r="J286" s="4">
        <v>18360</v>
      </c>
      <c r="K286" s="48">
        <v>0</v>
      </c>
      <c r="L286" s="49">
        <v>0</v>
      </c>
      <c r="M286" s="53">
        <v>63.05</v>
      </c>
      <c r="N286" s="7">
        <f>IFERROR(VLOOKUP(VALUE(E286),PR00!$A:$C,3,0),"geen PR00")</f>
        <v>335</v>
      </c>
      <c r="O286" s="7">
        <f>VLOOKUP($E286,A!$A:$T,13,0)</f>
        <v>540</v>
      </c>
      <c r="P286" s="7">
        <f>VLOOKUP($E286,A!$A:$T,18,0)*O286</f>
        <v>1289.52</v>
      </c>
      <c r="Q286" s="3">
        <f t="shared" si="13"/>
        <v>34</v>
      </c>
      <c r="R286" s="29" t="b">
        <f>ISERROR(VLOOKUP(A286,'2017 05 09'!A:A,1,0))</f>
        <v>0</v>
      </c>
      <c r="S286" s="36" t="str">
        <f t="shared" si="14"/>
        <v>Beerse Rust</v>
      </c>
      <c r="T286" s="37">
        <f>VLOOKUP($E286,A!$A:$H,8,0)*I286</f>
        <v>24932.880000000001</v>
      </c>
      <c r="U286" s="37">
        <f>VLOOKUP($E286,A!$A:$H,8,0)*J286</f>
        <v>24932.880000000001</v>
      </c>
      <c r="V286" s="37">
        <f>IF(U286&gt;T286,0,VLOOKUP($E286,A!$A:$H,8,0)*K286)</f>
        <v>0</v>
      </c>
    </row>
    <row r="287" spans="1:22" x14ac:dyDescent="0.2">
      <c r="A287" s="27" t="str">
        <f t="shared" si="12"/>
        <v>172818/621010KSZC</v>
      </c>
      <c r="B287" s="3" t="str">
        <f>VLOOKUP(VALUE($E287),A!$A:$T,19,0)</f>
        <v>Beerse</v>
      </c>
      <c r="C287" s="3" t="str">
        <f>VLOOKUP(VALUE($E287),A!$A:$T,20,0)</f>
        <v>Rust</v>
      </c>
      <c r="D287" s="14" t="s">
        <v>702</v>
      </c>
      <c r="E287" s="5">
        <v>172818</v>
      </c>
      <c r="F287" s="2" t="s">
        <v>120</v>
      </c>
      <c r="G287" s="3" t="s">
        <v>709</v>
      </c>
      <c r="H287" s="4" t="s">
        <v>159</v>
      </c>
      <c r="I287" s="4">
        <v>7890</v>
      </c>
      <c r="J287" s="4">
        <v>6480</v>
      </c>
      <c r="K287" s="48">
        <v>1410</v>
      </c>
      <c r="L287" s="49">
        <v>24</v>
      </c>
      <c r="M287" s="53">
        <v>63.05</v>
      </c>
      <c r="N287" s="7">
        <f>IFERROR(VLOOKUP(VALUE(E287),PR00!$A:$C,3,0),"geen PR00")</f>
        <v>335</v>
      </c>
      <c r="O287" s="7">
        <f>VLOOKUP($E287,A!$A:$T,13,0)</f>
        <v>540</v>
      </c>
      <c r="P287" s="7">
        <f>VLOOKUP($E287,A!$A:$T,18,0)*O287</f>
        <v>1289.52</v>
      </c>
      <c r="Q287" s="3">
        <f t="shared" si="13"/>
        <v>14.611111111111111</v>
      </c>
      <c r="R287" s="29" t="b">
        <f>ISERROR(VLOOKUP(A287,'2017 05 09'!A:A,1,0))</f>
        <v>0</v>
      </c>
      <c r="S287" s="36" t="str">
        <f t="shared" si="14"/>
        <v>Beerse Rust</v>
      </c>
      <c r="T287" s="37">
        <f>VLOOKUP($E287,A!$A:$H,8,0)*I287</f>
        <v>10714.62</v>
      </c>
      <c r="U287" s="37">
        <f>VLOOKUP($E287,A!$A:$H,8,0)*J287</f>
        <v>8799.84</v>
      </c>
      <c r="V287" s="37">
        <f>IF(U287&gt;T287,0,VLOOKUP($E287,A!$A:$H,8,0)*K287)</f>
        <v>1914.7800000000002</v>
      </c>
    </row>
    <row r="288" spans="1:22" x14ac:dyDescent="0.2">
      <c r="A288" s="27" t="str">
        <f t="shared" si="12"/>
        <v>172818/721008KS C</v>
      </c>
      <c r="B288" s="3" t="str">
        <f>VLOOKUP(VALUE($E288),A!$A:$T,19,0)</f>
        <v>Beerse</v>
      </c>
      <c r="C288" s="3" t="str">
        <f>VLOOKUP(VALUE($E288),A!$A:$T,20,0)</f>
        <v>Rust</v>
      </c>
      <c r="D288" s="14" t="s">
        <v>1394</v>
      </c>
      <c r="E288" s="5">
        <v>172818</v>
      </c>
      <c r="F288" s="2" t="s">
        <v>120</v>
      </c>
      <c r="G288" s="3" t="s">
        <v>709</v>
      </c>
      <c r="H288" s="4" t="s">
        <v>159</v>
      </c>
      <c r="I288" s="4">
        <v>14040</v>
      </c>
      <c r="J288" s="4">
        <v>14040</v>
      </c>
      <c r="K288" s="48">
        <v>0</v>
      </c>
      <c r="L288" s="49">
        <v>0</v>
      </c>
      <c r="M288" s="53">
        <v>63.05</v>
      </c>
      <c r="N288" s="7">
        <f>IFERROR(VLOOKUP(VALUE(E288),PR00!$A:$C,3,0),"geen PR00")</f>
        <v>335</v>
      </c>
      <c r="O288" s="7">
        <f>VLOOKUP($E288,A!$A:$T,13,0)</f>
        <v>540</v>
      </c>
      <c r="P288" s="7">
        <f>VLOOKUP($E288,A!$A:$T,18,0)*O288</f>
        <v>1289.52</v>
      </c>
      <c r="Q288" s="3">
        <f t="shared" si="13"/>
        <v>26</v>
      </c>
      <c r="R288" s="29" t="b">
        <f>ISERROR(VLOOKUP(A288,'2017 05 09'!A:A,1,0))</f>
        <v>0</v>
      </c>
      <c r="S288" s="36" t="str">
        <f t="shared" si="14"/>
        <v>Beerse Rust</v>
      </c>
      <c r="T288" s="37">
        <f>VLOOKUP($E288,A!$A:$H,8,0)*I288</f>
        <v>19066.32</v>
      </c>
      <c r="U288" s="37">
        <f>VLOOKUP($E288,A!$A:$H,8,0)*J288</f>
        <v>19066.32</v>
      </c>
      <c r="V288" s="37">
        <f>IF(U288&gt;T288,0,VLOOKUP($E288,A!$A:$H,8,0)*K288)</f>
        <v>0</v>
      </c>
    </row>
    <row r="289" spans="1:22" x14ac:dyDescent="0.2">
      <c r="A289" s="27" t="str">
        <f t="shared" si="12"/>
        <v>172818/721023WE C</v>
      </c>
      <c r="B289" s="3" t="str">
        <f>VLOOKUP(VALUE($E289),A!$A:$T,19,0)</f>
        <v>Beerse</v>
      </c>
      <c r="C289" s="3" t="str">
        <f>VLOOKUP(VALUE($E289),A!$A:$T,20,0)</f>
        <v>Rust</v>
      </c>
      <c r="D289" s="14" t="s">
        <v>1649</v>
      </c>
      <c r="E289" s="5">
        <v>172818</v>
      </c>
      <c r="F289" s="2" t="s">
        <v>120</v>
      </c>
      <c r="G289" s="3" t="s">
        <v>709</v>
      </c>
      <c r="H289" s="4" t="s">
        <v>159</v>
      </c>
      <c r="I289" s="4">
        <v>128365</v>
      </c>
      <c r="J289" s="4">
        <v>0</v>
      </c>
      <c r="K289" s="48">
        <v>128365</v>
      </c>
      <c r="L289" s="49">
        <v>2252</v>
      </c>
      <c r="M289" s="53">
        <v>63.05</v>
      </c>
      <c r="N289" s="7">
        <f>IFERROR(VLOOKUP(VALUE(E289),PR00!$A:$C,3,0),"geen PR00")</f>
        <v>335</v>
      </c>
      <c r="O289" s="7">
        <f>VLOOKUP($E289,A!$A:$T,13,0)</f>
        <v>540</v>
      </c>
      <c r="P289" s="7">
        <f>VLOOKUP($E289,A!$A:$T,18,0)*O289</f>
        <v>1289.52</v>
      </c>
      <c r="Q289" s="3">
        <f t="shared" si="13"/>
        <v>237.71296296296296</v>
      </c>
      <c r="R289" s="29" t="b">
        <f>ISERROR(VLOOKUP(A289,'2017 05 09'!A:A,1,0))</f>
        <v>1</v>
      </c>
      <c r="S289" s="36" t="str">
        <f t="shared" si="14"/>
        <v>Beerse Rust</v>
      </c>
      <c r="T289" s="37">
        <f>VLOOKUP($E289,A!$A:$H,8,0)*I289</f>
        <v>174319.67</v>
      </c>
      <c r="U289" s="37">
        <f>VLOOKUP($E289,A!$A:$H,8,0)*J289</f>
        <v>0</v>
      </c>
      <c r="V289" s="37">
        <f>IF(U289&gt;T289,0,VLOOKUP($E289,A!$A:$H,8,0)*K289)</f>
        <v>174319.67</v>
      </c>
    </row>
    <row r="290" spans="1:22" x14ac:dyDescent="0.2">
      <c r="A290" s="27" t="str">
        <f t="shared" si="12"/>
        <v>172818/ROY/WES ZC</v>
      </c>
      <c r="B290" s="3" t="str">
        <f>VLOOKUP(VALUE($E290),A!$A:$T,19,0)</f>
        <v>Beerse</v>
      </c>
      <c r="C290" s="3" t="str">
        <f>VLOOKUP(VALUE($E290),A!$A:$T,20,0)</f>
        <v>Rust</v>
      </c>
      <c r="D290" s="14" t="s">
        <v>1650</v>
      </c>
      <c r="E290" s="5">
        <v>172818</v>
      </c>
      <c r="F290" s="2" t="s">
        <v>120</v>
      </c>
      <c r="G290" s="3" t="s">
        <v>709</v>
      </c>
      <c r="H290" s="4" t="s">
        <v>159</v>
      </c>
      <c r="I290" s="4">
        <v>38185</v>
      </c>
      <c r="J290" s="4">
        <v>0</v>
      </c>
      <c r="K290" s="48">
        <v>38185</v>
      </c>
      <c r="L290" s="49">
        <v>669</v>
      </c>
      <c r="M290" s="53">
        <v>63.05</v>
      </c>
      <c r="N290" s="7">
        <f>IFERROR(VLOOKUP(VALUE(E290),PR00!$A:$C,3,0),"geen PR00")</f>
        <v>335</v>
      </c>
      <c r="O290" s="7">
        <f>VLOOKUP($E290,A!$A:$T,13,0)</f>
        <v>540</v>
      </c>
      <c r="P290" s="7">
        <f>VLOOKUP($E290,A!$A:$T,18,0)*O290</f>
        <v>1289.52</v>
      </c>
      <c r="Q290" s="3">
        <f t="shared" si="13"/>
        <v>70.712962962962962</v>
      </c>
      <c r="R290" s="29" t="b">
        <f>ISERROR(VLOOKUP(A290,'2017 05 09'!A:A,1,0))</f>
        <v>1</v>
      </c>
      <c r="S290" s="36" t="str">
        <f t="shared" si="14"/>
        <v>Beerse Rust</v>
      </c>
      <c r="T290" s="37">
        <f>VLOOKUP($E290,A!$A:$H,8,0)*I290</f>
        <v>51855.23</v>
      </c>
      <c r="U290" s="37">
        <f>VLOOKUP($E290,A!$A:$H,8,0)*J290</f>
        <v>0</v>
      </c>
      <c r="V290" s="37">
        <f>IF(U290&gt;T290,0,VLOOKUP($E290,A!$A:$H,8,0)*K290)</f>
        <v>51855.23</v>
      </c>
    </row>
    <row r="291" spans="1:22" x14ac:dyDescent="0.2">
      <c r="A291" s="27" t="str">
        <f t="shared" si="12"/>
        <v>12460008/739010W</v>
      </c>
      <c r="B291" s="3" t="str">
        <f>VLOOKUP(VALUE($E291),A!$A:$T,19,0)</f>
        <v>Lanaken</v>
      </c>
      <c r="C291" s="3" t="str">
        <f>VLOOKUP(VALUE($E291),A!$A:$T,20,0)</f>
        <v>Rust</v>
      </c>
      <c r="D291" s="14" t="s">
        <v>1660</v>
      </c>
      <c r="E291" s="5">
        <v>12460008</v>
      </c>
      <c r="F291" s="2" t="s">
        <v>75</v>
      </c>
      <c r="G291" s="3" t="s">
        <v>709</v>
      </c>
      <c r="H291" s="4" t="s">
        <v>159</v>
      </c>
      <c r="I291" s="4">
        <v>56304</v>
      </c>
      <c r="J291" s="4">
        <v>113832</v>
      </c>
      <c r="K291" s="48">
        <v>-57528</v>
      </c>
      <c r="L291" s="49">
        <v>-1009</v>
      </c>
      <c r="M291" s="53">
        <v>278.44</v>
      </c>
      <c r="N291" s="7">
        <f>IFERROR(VLOOKUP(VALUE(E291),PR00!$A:$C,3,0),"geen PR00")</f>
        <v>335</v>
      </c>
      <c r="O291" s="7">
        <f>VLOOKUP($E291,A!$A:$T,13,0)</f>
        <v>612</v>
      </c>
      <c r="P291" s="7">
        <f>VLOOKUP($E291,A!$A:$T,18,0)*O291</f>
        <v>1396.5840000000001</v>
      </c>
      <c r="Q291" s="3">
        <f t="shared" si="13"/>
        <v>92</v>
      </c>
      <c r="R291" s="29" t="b">
        <f>ISERROR(VLOOKUP(A291,'2017 05 09'!A:A,1,0))</f>
        <v>1</v>
      </c>
      <c r="S291" s="36" t="str">
        <f t="shared" si="14"/>
        <v>Lanaken Rust</v>
      </c>
      <c r="T291" s="37">
        <f>VLOOKUP($E291,A!$A:$H,8,0)*I291</f>
        <v>74940.623999999996</v>
      </c>
      <c r="U291" s="37">
        <f>VLOOKUP($E291,A!$A:$H,8,0)*J291</f>
        <v>151510.39199999999</v>
      </c>
      <c r="V291" s="37">
        <f>IF(U291&gt;T291,0,VLOOKUP($E291,A!$A:$H,8,0)*K291)</f>
        <v>0</v>
      </c>
    </row>
    <row r="292" spans="1:22" x14ac:dyDescent="0.2">
      <c r="A292" s="27" t="str">
        <f t="shared" si="12"/>
        <v>12716310/741751 F13</v>
      </c>
      <c r="B292" s="3" t="str">
        <f>VLOOKUP(VALUE($E292),A!$A:$T,19,0)</f>
        <v>Peruwelz</v>
      </c>
      <c r="C292" s="3" t="str">
        <f>VLOOKUP(VALUE($E292),A!$A:$T,20,0)</f>
        <v>Rust</v>
      </c>
      <c r="D292" s="14" t="s">
        <v>1591</v>
      </c>
      <c r="E292" s="5">
        <v>12716310</v>
      </c>
      <c r="F292" s="2" t="s">
        <v>76</v>
      </c>
      <c r="G292" s="3" t="s">
        <v>735</v>
      </c>
      <c r="H292" s="4" t="s">
        <v>159</v>
      </c>
      <c r="I292" s="4">
        <v>69600</v>
      </c>
      <c r="J292" s="4">
        <v>15600</v>
      </c>
      <c r="K292" s="48">
        <v>54000</v>
      </c>
      <c r="L292" s="49">
        <v>947</v>
      </c>
      <c r="M292" s="53">
        <v>308.10000000000002</v>
      </c>
      <c r="N292" s="7">
        <f>IFERROR(VLOOKUP(VALUE(E292),PR00!$A:$C,3,0),"geen PR00")</f>
        <v>335</v>
      </c>
      <c r="O292" s="7">
        <f>VLOOKUP($E292,A!$A:$T,13,0)</f>
        <v>600</v>
      </c>
      <c r="P292" s="7">
        <f>VLOOKUP($E292,A!$A:$T,18,0)*O292</f>
        <v>1386</v>
      </c>
      <c r="Q292" s="3">
        <f t="shared" si="13"/>
        <v>116</v>
      </c>
      <c r="R292" s="29" t="b">
        <f>ISERROR(VLOOKUP(A292,'2017 05 09'!A:A,1,0))</f>
        <v>0</v>
      </c>
      <c r="S292" s="36" t="str">
        <f t="shared" si="14"/>
        <v>Peruwelz Rust</v>
      </c>
      <c r="T292" s="37">
        <f>VLOOKUP($E292,A!$A:$H,8,0)*I292</f>
        <v>94516.800000000003</v>
      </c>
      <c r="U292" s="37">
        <f>VLOOKUP($E292,A!$A:$H,8,0)*J292</f>
        <v>21184.800000000003</v>
      </c>
      <c r="V292" s="37">
        <f>IF(U292&gt;T292,0,VLOOKUP($E292,A!$A:$H,8,0)*K292)</f>
        <v>73332</v>
      </c>
    </row>
    <row r="293" spans="1:22" x14ac:dyDescent="0.2">
      <c r="A293" s="27" t="str">
        <f t="shared" si="12"/>
        <v>12715718/641333LITU</v>
      </c>
      <c r="B293" s="3" t="str">
        <f>VLOOKUP(VALUE($E293),A!$A:$T,19,0)</f>
        <v>Peruwelz</v>
      </c>
      <c r="C293" s="3" t="str">
        <f>VLOOKUP(VALUE($E293),A!$A:$T,20,0)</f>
        <v>Rust</v>
      </c>
      <c r="D293" s="14" t="s">
        <v>1436</v>
      </c>
      <c r="E293" s="5">
        <v>12715718</v>
      </c>
      <c r="F293" s="2" t="s">
        <v>76</v>
      </c>
      <c r="G293" s="3" t="s">
        <v>1405</v>
      </c>
      <c r="H293" s="4" t="s">
        <v>159</v>
      </c>
      <c r="I293" s="4">
        <v>177000</v>
      </c>
      <c r="J293" s="4">
        <v>15000</v>
      </c>
      <c r="K293" s="48">
        <v>162000</v>
      </c>
      <c r="L293" s="49">
        <v>2842</v>
      </c>
      <c r="M293" s="53">
        <v>299.02999999999997</v>
      </c>
      <c r="N293" s="7">
        <f>IFERROR(VLOOKUP(VALUE(E293),PR00!$A:$C,3,0),"geen PR00")</f>
        <v>335</v>
      </c>
      <c r="O293" s="7">
        <f>VLOOKUP($E293,A!$A:$T,13,0)</f>
        <v>600</v>
      </c>
      <c r="P293" s="7">
        <f>VLOOKUP($E293,A!$A:$T,18,0)*O293</f>
        <v>1248</v>
      </c>
      <c r="Q293" s="3">
        <f t="shared" si="13"/>
        <v>295</v>
      </c>
      <c r="R293" s="29" t="b">
        <f>ISERROR(VLOOKUP(A293,'2017 05 09'!A:A,1,0))</f>
        <v>0</v>
      </c>
      <c r="S293" s="36" t="str">
        <f t="shared" si="14"/>
        <v>Peruwelz Rust</v>
      </c>
      <c r="T293" s="37">
        <f>VLOOKUP($E293,A!$A:$H,8,0)*I293</f>
        <v>240366.00000000003</v>
      </c>
      <c r="U293" s="37">
        <f>VLOOKUP($E293,A!$A:$H,8,0)*J293</f>
        <v>20370</v>
      </c>
      <c r="V293" s="37">
        <f>IF(U293&gt;T293,0,VLOOKUP($E293,A!$A:$H,8,0)*K293)</f>
        <v>219996.00000000003</v>
      </c>
    </row>
    <row r="294" spans="1:22" x14ac:dyDescent="0.2">
      <c r="A294" s="27" t="str">
        <f t="shared" si="12"/>
        <v>12460811/639027N</v>
      </c>
      <c r="B294" s="3" t="str">
        <f>VLOOKUP(VALUE($E294),A!$A:$T,19,0)</f>
        <v>Lanaken</v>
      </c>
      <c r="C294" s="3" t="str">
        <f>VLOOKUP(VALUE($E294),A!$A:$T,20,0)</f>
        <v>Rust</v>
      </c>
      <c r="D294" s="14" t="s">
        <v>1130</v>
      </c>
      <c r="E294" s="5">
        <v>12460811</v>
      </c>
      <c r="F294" s="2" t="s">
        <v>75</v>
      </c>
      <c r="G294" s="3" t="s">
        <v>723</v>
      </c>
      <c r="H294" s="4" t="s">
        <v>187</v>
      </c>
      <c r="I294" s="4">
        <v>3060</v>
      </c>
      <c r="J294" s="4">
        <v>0</v>
      </c>
      <c r="K294" s="48">
        <v>3060</v>
      </c>
      <c r="L294" s="49">
        <v>53</v>
      </c>
      <c r="M294" s="53">
        <v>344.94</v>
      </c>
      <c r="N294" s="7">
        <f>IFERROR(VLOOKUP(VALUE(E294),PR00!$A:$C,3,0),"geen PR00")</f>
        <v>335</v>
      </c>
      <c r="O294" s="7">
        <f>VLOOKUP($E294,A!$A:$T,13,0)</f>
        <v>612</v>
      </c>
      <c r="P294" s="7">
        <f>VLOOKUP($E294,A!$A:$T,18,0)*O294</f>
        <v>1396.5840000000001</v>
      </c>
      <c r="Q294" s="3">
        <f t="shared" si="13"/>
        <v>5</v>
      </c>
      <c r="R294" s="29" t="b">
        <f>ISERROR(VLOOKUP(A294,'2017 05 09'!A:A,1,0))</f>
        <v>0</v>
      </c>
      <c r="S294" s="36" t="str">
        <f t="shared" si="14"/>
        <v>Lanaken Rust</v>
      </c>
      <c r="T294" s="37">
        <f>VLOOKUP($E294,A!$A:$H,8,0)*I294</f>
        <v>4051.44</v>
      </c>
      <c r="U294" s="37">
        <f>VLOOKUP($E294,A!$A:$H,8,0)*J294</f>
        <v>0</v>
      </c>
      <c r="V294" s="37">
        <f>IF(U294&gt;T294,0,VLOOKUP($E294,A!$A:$H,8,0)*K294)</f>
        <v>4051.44</v>
      </c>
    </row>
    <row r="295" spans="1:22" x14ac:dyDescent="0.2">
      <c r="A295" s="27" t="str">
        <f t="shared" si="12"/>
        <v>12461610/639011N</v>
      </c>
      <c r="B295" s="3" t="str">
        <f>VLOOKUP(VALUE($E295),A!$A:$T,19,0)</f>
        <v>Lanaken</v>
      </c>
      <c r="C295" s="3" t="str">
        <f>VLOOKUP(VALUE($E295),A!$A:$T,20,0)</f>
        <v>Rust</v>
      </c>
      <c r="D295" s="14" t="s">
        <v>1040</v>
      </c>
      <c r="E295" s="5">
        <v>12461610</v>
      </c>
      <c r="F295" s="2" t="s">
        <v>75</v>
      </c>
      <c r="G295" s="3" t="s">
        <v>724</v>
      </c>
      <c r="H295" s="4" t="s">
        <v>187</v>
      </c>
      <c r="I295" s="4">
        <v>3060</v>
      </c>
      <c r="J295" s="4">
        <v>1836</v>
      </c>
      <c r="K295" s="48">
        <v>1224</v>
      </c>
      <c r="L295" s="49">
        <v>21</v>
      </c>
      <c r="M295" s="53">
        <v>331.98</v>
      </c>
      <c r="N295" s="7">
        <f>IFERROR(VLOOKUP(VALUE(E295),PR00!$A:$C,3,0),"geen PR00")</f>
        <v>335</v>
      </c>
      <c r="O295" s="7">
        <f>VLOOKUP($E295,A!$A:$T,13,0)</f>
        <v>612</v>
      </c>
      <c r="P295" s="7">
        <f>VLOOKUP($E295,A!$A:$T,18,0)*O295</f>
        <v>1396.5840000000001</v>
      </c>
      <c r="Q295" s="3">
        <f t="shared" si="13"/>
        <v>5</v>
      </c>
      <c r="R295" s="29" t="b">
        <f>ISERROR(VLOOKUP(A295,'2017 05 09'!A:A,1,0))</f>
        <v>0</v>
      </c>
      <c r="S295" s="36" t="str">
        <f t="shared" si="14"/>
        <v>Lanaken Rust</v>
      </c>
      <c r="T295" s="37">
        <f>VLOOKUP($E295,A!$A:$H,8,0)*I295</f>
        <v>4051.44</v>
      </c>
      <c r="U295" s="37">
        <f>VLOOKUP($E295,A!$A:$H,8,0)*J295</f>
        <v>2430.864</v>
      </c>
      <c r="V295" s="37">
        <f>IF(U295&gt;T295,0,VLOOKUP($E295,A!$A:$H,8,0)*K295)</f>
        <v>1620.576</v>
      </c>
    </row>
    <row r="296" spans="1:22" x14ac:dyDescent="0.2">
      <c r="A296" s="27" t="str">
        <f t="shared" si="12"/>
        <v>12702616/714004D C1</v>
      </c>
      <c r="B296" s="3" t="str">
        <f>VLOOKUP(VALUE($E296),A!$A:$T,19,0)</f>
        <v>Peruwelz</v>
      </c>
      <c r="C296" s="3" t="str">
        <f>VLOOKUP(VALUE($E296),A!$A:$T,20,0)</f>
        <v>HV</v>
      </c>
      <c r="D296" s="14" t="s">
        <v>1576</v>
      </c>
      <c r="E296" s="5">
        <v>12702616</v>
      </c>
      <c r="F296" s="2" t="s">
        <v>76</v>
      </c>
      <c r="G296" s="3" t="s">
        <v>727</v>
      </c>
      <c r="H296" s="4" t="s">
        <v>159</v>
      </c>
      <c r="I296" s="4">
        <v>44200</v>
      </c>
      <c r="J296" s="4">
        <v>0</v>
      </c>
      <c r="K296" s="48">
        <v>44200</v>
      </c>
      <c r="L296" s="49">
        <v>775</v>
      </c>
      <c r="M296" s="53">
        <v>189.44</v>
      </c>
      <c r="N296" s="7">
        <f>IFERROR(VLOOKUP(VALUE(E296),PR00!$A:$C,3,0),"geen PR00")</f>
        <v>225</v>
      </c>
      <c r="O296" s="7">
        <f>VLOOKUP($E296,A!$A:$T,13,0)</f>
        <v>680</v>
      </c>
      <c r="P296" s="7">
        <f>VLOOKUP($E296,A!$A:$T,18,0)*O296</f>
        <v>1598</v>
      </c>
      <c r="Q296" s="3">
        <f t="shared" si="13"/>
        <v>65</v>
      </c>
      <c r="R296" s="29" t="b">
        <f>ISERROR(VLOOKUP(A296,'2017 05 09'!A:A,1,0))</f>
        <v>0</v>
      </c>
      <c r="S296" s="36" t="str">
        <f t="shared" si="14"/>
        <v>Peruwelz HV</v>
      </c>
      <c r="T296" s="37">
        <f>VLOOKUP($E296,A!$A:$H,8,0)*I296</f>
        <v>60023.600000000006</v>
      </c>
      <c r="U296" s="37">
        <f>VLOOKUP($E296,A!$A:$H,8,0)*J296</f>
        <v>0</v>
      </c>
      <c r="V296" s="37">
        <f>IF(U296&gt;T296,0,VLOOKUP($E296,A!$A:$H,8,0)*K296)</f>
        <v>60023.600000000006</v>
      </c>
    </row>
    <row r="297" spans="1:22" x14ac:dyDescent="0.2">
      <c r="A297" s="27" t="str">
        <f t="shared" si="12"/>
        <v>12702616/714004D D5</v>
      </c>
      <c r="B297" s="3" t="str">
        <f>VLOOKUP(VALUE($E297),A!$A:$T,19,0)</f>
        <v>Peruwelz</v>
      </c>
      <c r="C297" s="3" t="str">
        <f>VLOOKUP(VALUE($E297),A!$A:$T,20,0)</f>
        <v>HV</v>
      </c>
      <c r="D297" s="14" t="s">
        <v>1577</v>
      </c>
      <c r="E297" s="5">
        <v>12702616</v>
      </c>
      <c r="F297" s="2" t="s">
        <v>76</v>
      </c>
      <c r="G297" s="3" t="s">
        <v>727</v>
      </c>
      <c r="H297" s="4" t="s">
        <v>159</v>
      </c>
      <c r="I297" s="4">
        <v>122400</v>
      </c>
      <c r="J297" s="4">
        <v>0</v>
      </c>
      <c r="K297" s="48">
        <v>122400</v>
      </c>
      <c r="L297" s="49">
        <v>2147</v>
      </c>
      <c r="M297" s="53">
        <v>189.44</v>
      </c>
      <c r="N297" s="7">
        <f>IFERROR(VLOOKUP(VALUE(E297),PR00!$A:$C,3,0),"geen PR00")</f>
        <v>225</v>
      </c>
      <c r="O297" s="7">
        <f>VLOOKUP($E297,A!$A:$T,13,0)</f>
        <v>680</v>
      </c>
      <c r="P297" s="7">
        <f>VLOOKUP($E297,A!$A:$T,18,0)*O297</f>
        <v>1598</v>
      </c>
      <c r="Q297" s="3">
        <f t="shared" si="13"/>
        <v>180</v>
      </c>
      <c r="R297" s="29" t="b">
        <f>ISERROR(VLOOKUP(A297,'2017 05 09'!A:A,1,0))</f>
        <v>0</v>
      </c>
      <c r="S297" s="36" t="str">
        <f t="shared" si="14"/>
        <v>Peruwelz HV</v>
      </c>
      <c r="T297" s="37">
        <f>VLOOKUP($E297,A!$A:$H,8,0)*I297</f>
        <v>166219.20000000001</v>
      </c>
      <c r="U297" s="37">
        <f>VLOOKUP($E297,A!$A:$H,8,0)*J297</f>
        <v>0</v>
      </c>
      <c r="V297" s="37">
        <f>IF(U297&gt;T297,0,VLOOKUP($E297,A!$A:$H,8,0)*K297)</f>
        <v>166219.20000000001</v>
      </c>
    </row>
    <row r="298" spans="1:22" x14ac:dyDescent="0.2">
      <c r="A298" s="27" t="str">
        <f t="shared" si="12"/>
        <v>12702616/714004DD25</v>
      </c>
      <c r="B298" s="3" t="str">
        <f>VLOOKUP(VALUE($E298),A!$A:$T,19,0)</f>
        <v>Peruwelz</v>
      </c>
      <c r="C298" s="3" t="str">
        <f>VLOOKUP(VALUE($E298),A!$A:$T,20,0)</f>
        <v>HV</v>
      </c>
      <c r="D298" s="14" t="s">
        <v>1578</v>
      </c>
      <c r="E298" s="5">
        <v>12702616</v>
      </c>
      <c r="F298" s="2" t="s">
        <v>76</v>
      </c>
      <c r="G298" s="3" t="s">
        <v>727</v>
      </c>
      <c r="H298" s="4" t="s">
        <v>159</v>
      </c>
      <c r="I298" s="4">
        <v>152320</v>
      </c>
      <c r="J298" s="4">
        <v>0</v>
      </c>
      <c r="K298" s="48">
        <v>152320</v>
      </c>
      <c r="L298" s="49">
        <v>2672</v>
      </c>
      <c r="M298" s="53">
        <v>189.44</v>
      </c>
      <c r="N298" s="7">
        <f>IFERROR(VLOOKUP(VALUE(E298),PR00!$A:$C,3,0),"geen PR00")</f>
        <v>225</v>
      </c>
      <c r="O298" s="7">
        <f>VLOOKUP($E298,A!$A:$T,13,0)</f>
        <v>680</v>
      </c>
      <c r="P298" s="7">
        <f>VLOOKUP($E298,A!$A:$T,18,0)*O298</f>
        <v>1598</v>
      </c>
      <c r="Q298" s="3">
        <f t="shared" si="13"/>
        <v>224</v>
      </c>
      <c r="R298" s="29" t="b">
        <f>ISERROR(VLOOKUP(A298,'2017 05 09'!A:A,1,0))</f>
        <v>0</v>
      </c>
      <c r="S298" s="36" t="str">
        <f t="shared" si="14"/>
        <v>Peruwelz HV</v>
      </c>
      <c r="T298" s="37">
        <f>VLOOKUP($E298,A!$A:$H,8,0)*I298</f>
        <v>206850.56000000003</v>
      </c>
      <c r="U298" s="37">
        <f>VLOOKUP($E298,A!$A:$H,8,0)*J298</f>
        <v>0</v>
      </c>
      <c r="V298" s="37">
        <f>IF(U298&gt;T298,0,VLOOKUP($E298,A!$A:$H,8,0)*K298)</f>
        <v>206850.56000000003</v>
      </c>
    </row>
    <row r="299" spans="1:22" x14ac:dyDescent="0.2">
      <c r="A299" s="27" t="str">
        <f t="shared" si="12"/>
        <v>12702616/714004DD6</v>
      </c>
      <c r="B299" s="3" t="str">
        <f>VLOOKUP(VALUE($E299),A!$A:$T,19,0)</f>
        <v>Peruwelz</v>
      </c>
      <c r="C299" s="3" t="str">
        <f>VLOOKUP(VALUE($E299),A!$A:$T,20,0)</f>
        <v>HV</v>
      </c>
      <c r="D299" s="14" t="s">
        <v>1520</v>
      </c>
      <c r="E299" s="5">
        <v>12702616</v>
      </c>
      <c r="F299" s="2" t="s">
        <v>76</v>
      </c>
      <c r="G299" s="3" t="s">
        <v>727</v>
      </c>
      <c r="H299" s="4" t="s">
        <v>159</v>
      </c>
      <c r="I299" s="4">
        <v>146880</v>
      </c>
      <c r="J299" s="4">
        <v>0</v>
      </c>
      <c r="K299" s="48">
        <v>146880</v>
      </c>
      <c r="L299" s="49">
        <v>2576</v>
      </c>
      <c r="M299" s="53">
        <v>189.44</v>
      </c>
      <c r="N299" s="7">
        <f>IFERROR(VLOOKUP(VALUE(E299),PR00!$A:$C,3,0),"geen PR00")</f>
        <v>225</v>
      </c>
      <c r="O299" s="7">
        <f>VLOOKUP($E299,A!$A:$T,13,0)</f>
        <v>680</v>
      </c>
      <c r="P299" s="7">
        <f>VLOOKUP($E299,A!$A:$T,18,0)*O299</f>
        <v>1598</v>
      </c>
      <c r="Q299" s="3">
        <f t="shared" si="13"/>
        <v>216</v>
      </c>
      <c r="R299" s="29" t="b">
        <f>ISERROR(VLOOKUP(A299,'2017 05 09'!A:A,1,0))</f>
        <v>0</v>
      </c>
      <c r="S299" s="36" t="str">
        <f t="shared" si="14"/>
        <v>Peruwelz HV</v>
      </c>
      <c r="T299" s="37">
        <f>VLOOKUP($E299,A!$A:$H,8,0)*I299</f>
        <v>199463.04000000001</v>
      </c>
      <c r="U299" s="37">
        <f>VLOOKUP($E299,A!$A:$H,8,0)*J299</f>
        <v>0</v>
      </c>
      <c r="V299" s="37">
        <f>IF(U299&gt;T299,0,VLOOKUP($E299,A!$A:$H,8,0)*K299)</f>
        <v>199463.04000000001</v>
      </c>
    </row>
    <row r="300" spans="1:22" x14ac:dyDescent="0.2">
      <c r="A300" s="27" t="str">
        <f t="shared" si="12"/>
        <v>1151718/428032KL</v>
      </c>
      <c r="B300" s="3" t="str">
        <f>VLOOKUP(VALUE($E300),A!$A:$T,19,0)</f>
        <v>Beerse</v>
      </c>
      <c r="C300" s="3" t="str">
        <f>VLOOKUP(VALUE($E300),A!$A:$T,20,0)</f>
        <v>Smo</v>
      </c>
      <c r="D300" s="14" t="s">
        <v>450</v>
      </c>
      <c r="E300" s="5">
        <v>1151718</v>
      </c>
      <c r="F300" s="2" t="s">
        <v>120</v>
      </c>
      <c r="G300" s="3" t="s">
        <v>811</v>
      </c>
      <c r="H300" s="4" t="s">
        <v>159</v>
      </c>
      <c r="I300" s="4">
        <v>12144</v>
      </c>
      <c r="J300" s="4">
        <v>13200</v>
      </c>
      <c r="K300" s="48">
        <v>-1056</v>
      </c>
      <c r="L300" s="49">
        <v>-18</v>
      </c>
      <c r="M300" s="53">
        <v>416.64</v>
      </c>
      <c r="N300" s="7">
        <f>IFERROR(VLOOKUP(VALUE(E300),PR00!$A:$C,3,0),"geen PR00")</f>
        <v>380</v>
      </c>
      <c r="O300" s="7">
        <f>VLOOKUP($E300,A!$A:$T,13,0)</f>
        <v>528</v>
      </c>
      <c r="P300" s="7">
        <f>VLOOKUP($E300,A!$A:$T,18,0)*O300</f>
        <v>1316.3039999999999</v>
      </c>
      <c r="Q300" s="3">
        <f t="shared" si="13"/>
        <v>23</v>
      </c>
      <c r="R300" s="29" t="b">
        <f>ISERROR(VLOOKUP(A300,'2017 05 09'!A:A,1,0))</f>
        <v>0</v>
      </c>
      <c r="S300" s="36" t="str">
        <f t="shared" si="14"/>
        <v>Beerse Smo</v>
      </c>
      <c r="T300" s="37">
        <f>VLOOKUP($E300,A!$A:$H,8,0)*I300</f>
        <v>15787.2</v>
      </c>
      <c r="U300" s="37">
        <f>VLOOKUP($E300,A!$A:$H,8,0)*J300</f>
        <v>17160</v>
      </c>
      <c r="V300" s="37">
        <f>IF(U300&gt;T300,0,VLOOKUP($E300,A!$A:$H,8,0)*K300)</f>
        <v>0</v>
      </c>
    </row>
    <row r="301" spans="1:22" x14ac:dyDescent="0.2">
      <c r="A301" s="27" t="str">
        <f t="shared" si="12"/>
        <v>1151718/528069KL</v>
      </c>
      <c r="B301" s="3" t="str">
        <f>VLOOKUP(VALUE($E301),A!$A:$T,19,0)</f>
        <v>Beerse</v>
      </c>
      <c r="C301" s="3" t="str">
        <f>VLOOKUP(VALUE($E301),A!$A:$T,20,0)</f>
        <v>Smo</v>
      </c>
      <c r="D301" s="14" t="s">
        <v>1651</v>
      </c>
      <c r="E301" s="5">
        <v>1151718</v>
      </c>
      <c r="F301" s="2" t="s">
        <v>120</v>
      </c>
      <c r="G301" s="3" t="s">
        <v>811</v>
      </c>
      <c r="H301" s="4" t="s">
        <v>159</v>
      </c>
      <c r="I301" s="4">
        <v>1584</v>
      </c>
      <c r="J301" s="4">
        <v>0</v>
      </c>
      <c r="K301" s="48">
        <v>1584</v>
      </c>
      <c r="L301" s="49">
        <v>27</v>
      </c>
      <c r="M301" s="53">
        <v>416.64</v>
      </c>
      <c r="N301" s="7">
        <f>IFERROR(VLOOKUP(VALUE(E301),PR00!$A:$C,3,0),"geen PR00")</f>
        <v>380</v>
      </c>
      <c r="O301" s="7">
        <f>VLOOKUP($E301,A!$A:$T,13,0)</f>
        <v>528</v>
      </c>
      <c r="P301" s="7">
        <f>VLOOKUP($E301,A!$A:$T,18,0)*O301</f>
        <v>1316.3039999999999</v>
      </c>
      <c r="Q301" s="3">
        <f t="shared" si="13"/>
        <v>3</v>
      </c>
      <c r="R301" s="29" t="b">
        <f>ISERROR(VLOOKUP(A301,'2017 05 09'!A:A,1,0))</f>
        <v>1</v>
      </c>
      <c r="S301" s="36" t="str">
        <f t="shared" si="14"/>
        <v>Beerse Smo</v>
      </c>
      <c r="T301" s="37">
        <f>VLOOKUP($E301,A!$A:$H,8,0)*I301</f>
        <v>2059.2000000000003</v>
      </c>
      <c r="U301" s="37">
        <f>VLOOKUP($E301,A!$A:$H,8,0)*J301</f>
        <v>0</v>
      </c>
      <c r="V301" s="37">
        <f>IF(U301&gt;T301,0,VLOOKUP($E301,A!$A:$H,8,0)*K301)</f>
        <v>2059.2000000000003</v>
      </c>
    </row>
    <row r="302" spans="1:22" x14ac:dyDescent="0.2">
      <c r="A302" s="27" t="str">
        <f t="shared" si="12"/>
        <v>12802516/305096OXRE</v>
      </c>
      <c r="B302" s="3" t="str">
        <f>VLOOKUP(VALUE($E302),A!$A:$T,19,0)</f>
        <v>Kortemark</v>
      </c>
      <c r="C302" s="3" t="str">
        <f>VLOOKUP(VALUE($E302),A!$A:$T,20,0)</f>
        <v>HV</v>
      </c>
      <c r="D302" s="14" t="s">
        <v>473</v>
      </c>
      <c r="E302" s="5">
        <v>12802516</v>
      </c>
      <c r="F302" s="2" t="s">
        <v>72</v>
      </c>
      <c r="G302" s="3" t="s">
        <v>287</v>
      </c>
      <c r="H302" s="4" t="s">
        <v>159</v>
      </c>
      <c r="I302" s="4">
        <v>7172</v>
      </c>
      <c r="J302" s="4">
        <v>0</v>
      </c>
      <c r="K302" s="48">
        <v>7172</v>
      </c>
      <c r="L302" s="49">
        <v>125</v>
      </c>
      <c r="M302" s="53">
        <v>194.73</v>
      </c>
      <c r="N302" s="7">
        <f>IFERROR(VLOOKUP(VALUE(E302),PR00!$A:$C,3,0),"geen PR00")</f>
        <v>225</v>
      </c>
      <c r="O302" s="7">
        <f>VLOOKUP($E302,A!$A:$T,13,0)</f>
        <v>652</v>
      </c>
      <c r="P302" s="7">
        <f>VLOOKUP($E302,A!$A:$T,18,0)*O302</f>
        <v>1540.0240000000001</v>
      </c>
      <c r="Q302" s="3">
        <f t="shared" si="13"/>
        <v>11</v>
      </c>
      <c r="R302" s="29" t="b">
        <f>ISERROR(VLOOKUP(A302,'2017 05 09'!A:A,1,0))</f>
        <v>0</v>
      </c>
      <c r="S302" s="36" t="str">
        <f t="shared" si="14"/>
        <v>Kortemark HV</v>
      </c>
      <c r="T302" s="37">
        <f>VLOOKUP($E302,A!$A:$H,8,0)*I302</f>
        <v>9739.5760000000009</v>
      </c>
      <c r="U302" s="37">
        <f>VLOOKUP($E302,A!$A:$H,8,0)*J302</f>
        <v>0</v>
      </c>
      <c r="V302" s="37">
        <f>IF(U302&gt;T302,0,VLOOKUP($E302,A!$A:$H,8,0)*K302)</f>
        <v>9739.5760000000009</v>
      </c>
    </row>
    <row r="303" spans="1:22" x14ac:dyDescent="0.2">
      <c r="A303" s="27" t="str">
        <f t="shared" si="12"/>
        <v>12802516/405400GEEL</v>
      </c>
      <c r="B303" s="3" t="str">
        <f>VLOOKUP(VALUE($E303),A!$A:$T,19,0)</f>
        <v>Kortemark</v>
      </c>
      <c r="C303" s="3" t="str">
        <f>VLOOKUP(VALUE($E303),A!$A:$T,20,0)</f>
        <v>HV</v>
      </c>
      <c r="D303" s="14" t="s">
        <v>474</v>
      </c>
      <c r="E303" s="5">
        <v>12802516</v>
      </c>
      <c r="F303" s="2" t="s">
        <v>72</v>
      </c>
      <c r="G303" s="3" t="s">
        <v>287</v>
      </c>
      <c r="H303" s="4" t="s">
        <v>159</v>
      </c>
      <c r="I303" s="4">
        <v>11736</v>
      </c>
      <c r="J303" s="4">
        <v>7172</v>
      </c>
      <c r="K303" s="48">
        <v>4564</v>
      </c>
      <c r="L303" s="49">
        <v>80</v>
      </c>
      <c r="M303" s="53">
        <v>194.73</v>
      </c>
      <c r="N303" s="7">
        <f>IFERROR(VLOOKUP(VALUE(E303),PR00!$A:$C,3,0),"geen PR00")</f>
        <v>225</v>
      </c>
      <c r="O303" s="7">
        <f>VLOOKUP($E303,A!$A:$T,13,0)</f>
        <v>652</v>
      </c>
      <c r="P303" s="7">
        <f>VLOOKUP($E303,A!$A:$T,18,0)*O303</f>
        <v>1540.0240000000001</v>
      </c>
      <c r="Q303" s="3">
        <f t="shared" si="13"/>
        <v>18</v>
      </c>
      <c r="R303" s="29" t="b">
        <f>ISERROR(VLOOKUP(A303,'2017 05 09'!A:A,1,0))</f>
        <v>0</v>
      </c>
      <c r="S303" s="36" t="str">
        <f t="shared" si="14"/>
        <v>Kortemark HV</v>
      </c>
      <c r="T303" s="37">
        <f>VLOOKUP($E303,A!$A:$H,8,0)*I303</f>
        <v>15937.488000000001</v>
      </c>
      <c r="U303" s="37">
        <f>VLOOKUP($E303,A!$A:$H,8,0)*J303</f>
        <v>9739.5760000000009</v>
      </c>
      <c r="V303" s="37">
        <f>IF(U303&gt;T303,0,VLOOKUP($E303,A!$A:$H,8,0)*K303)</f>
        <v>6197.9120000000003</v>
      </c>
    </row>
    <row r="304" spans="1:22" x14ac:dyDescent="0.2">
      <c r="A304" s="27" t="str">
        <f t="shared" si="12"/>
        <v>12802516/605218BLEE</v>
      </c>
      <c r="B304" s="3" t="str">
        <f>VLOOKUP(VALUE($E304),A!$A:$T,19,0)</f>
        <v>Kortemark</v>
      </c>
      <c r="C304" s="3" t="str">
        <f>VLOOKUP(VALUE($E304),A!$A:$T,20,0)</f>
        <v>HV</v>
      </c>
      <c r="D304" s="14" t="s">
        <v>1004</v>
      </c>
      <c r="E304" s="5">
        <v>12802516</v>
      </c>
      <c r="F304" s="2" t="s">
        <v>72</v>
      </c>
      <c r="G304" s="3" t="s">
        <v>287</v>
      </c>
      <c r="H304" s="4" t="s">
        <v>159</v>
      </c>
      <c r="I304" s="4">
        <v>13040</v>
      </c>
      <c r="J304" s="4">
        <v>0</v>
      </c>
      <c r="K304" s="48">
        <v>13040</v>
      </c>
      <c r="L304" s="49">
        <v>228</v>
      </c>
      <c r="M304" s="53">
        <v>194.73</v>
      </c>
      <c r="N304" s="7">
        <f>IFERROR(VLOOKUP(VALUE(E304),PR00!$A:$C,3,0),"geen PR00")</f>
        <v>225</v>
      </c>
      <c r="O304" s="7">
        <f>VLOOKUP($E304,A!$A:$T,13,0)</f>
        <v>652</v>
      </c>
      <c r="P304" s="7">
        <f>VLOOKUP($E304,A!$A:$T,18,0)*O304</f>
        <v>1540.0240000000001</v>
      </c>
      <c r="Q304" s="3">
        <f t="shared" si="13"/>
        <v>20</v>
      </c>
      <c r="R304" s="29" t="b">
        <f>ISERROR(VLOOKUP(A304,'2017 05 09'!A:A,1,0))</f>
        <v>0</v>
      </c>
      <c r="S304" s="36" t="str">
        <f t="shared" si="14"/>
        <v>Kortemark HV</v>
      </c>
      <c r="T304" s="37">
        <f>VLOOKUP($E304,A!$A:$H,8,0)*I304</f>
        <v>17708.32</v>
      </c>
      <c r="U304" s="37">
        <f>VLOOKUP($E304,A!$A:$H,8,0)*J304</f>
        <v>0</v>
      </c>
      <c r="V304" s="37">
        <f>IF(U304&gt;T304,0,VLOOKUP($E304,A!$A:$H,8,0)*K304)</f>
        <v>17708.32</v>
      </c>
    </row>
    <row r="305" spans="1:22" x14ac:dyDescent="0.2">
      <c r="A305" s="27" t="str">
        <f t="shared" si="12"/>
        <v>12802516/605219REOX</v>
      </c>
      <c r="B305" s="3" t="str">
        <f>VLOOKUP(VALUE($E305),A!$A:$T,19,0)</f>
        <v>Kortemark</v>
      </c>
      <c r="C305" s="3" t="str">
        <f>VLOOKUP(VALUE($E305),A!$A:$T,20,0)</f>
        <v>HV</v>
      </c>
      <c r="D305" s="14" t="s">
        <v>1117</v>
      </c>
      <c r="E305" s="5">
        <v>12802516</v>
      </c>
      <c r="F305" s="2" t="s">
        <v>72</v>
      </c>
      <c r="G305" s="3" t="s">
        <v>287</v>
      </c>
      <c r="H305" s="4" t="s">
        <v>159</v>
      </c>
      <c r="I305" s="4">
        <v>5216</v>
      </c>
      <c r="J305" s="4">
        <v>0</v>
      </c>
      <c r="K305" s="48">
        <v>5216</v>
      </c>
      <c r="L305" s="49">
        <v>91</v>
      </c>
      <c r="M305" s="53">
        <v>194.73</v>
      </c>
      <c r="N305" s="7">
        <f>IFERROR(VLOOKUP(VALUE(E305),PR00!$A:$C,3,0),"geen PR00")</f>
        <v>225</v>
      </c>
      <c r="O305" s="7">
        <f>VLOOKUP($E305,A!$A:$T,13,0)</f>
        <v>652</v>
      </c>
      <c r="P305" s="7">
        <f>VLOOKUP($E305,A!$A:$T,18,0)*O305</f>
        <v>1540.0240000000001</v>
      </c>
      <c r="Q305" s="3">
        <f t="shared" si="13"/>
        <v>8</v>
      </c>
      <c r="R305" s="29" t="b">
        <f>ISERROR(VLOOKUP(A305,'2017 05 09'!A:A,1,0))</f>
        <v>0</v>
      </c>
      <c r="S305" s="36" t="str">
        <f t="shared" si="14"/>
        <v>Kortemark HV</v>
      </c>
      <c r="T305" s="37">
        <f>VLOOKUP($E305,A!$A:$H,8,0)*I305</f>
        <v>7083.3280000000004</v>
      </c>
      <c r="U305" s="37">
        <f>VLOOKUP($E305,A!$A:$H,8,0)*J305</f>
        <v>0</v>
      </c>
      <c r="V305" s="37">
        <f>IF(U305&gt;T305,0,VLOOKUP($E305,A!$A:$H,8,0)*K305)</f>
        <v>7083.3280000000004</v>
      </c>
    </row>
    <row r="306" spans="1:22" x14ac:dyDescent="0.2">
      <c r="A306" s="27" t="str">
        <f t="shared" si="12"/>
        <v>12802516/605233OXRE</v>
      </c>
      <c r="B306" s="3" t="str">
        <f>VLOOKUP(VALUE($E306),A!$A:$T,19,0)</f>
        <v>Kortemark</v>
      </c>
      <c r="C306" s="3" t="str">
        <f>VLOOKUP(VALUE($E306),A!$A:$T,20,0)</f>
        <v>HV</v>
      </c>
      <c r="D306" s="14" t="s">
        <v>1315</v>
      </c>
      <c r="E306" s="5">
        <v>12802516</v>
      </c>
      <c r="F306" s="2" t="s">
        <v>72</v>
      </c>
      <c r="G306" s="3" t="s">
        <v>287</v>
      </c>
      <c r="H306" s="4" t="s">
        <v>159</v>
      </c>
      <c r="I306" s="4">
        <v>8476</v>
      </c>
      <c r="J306" s="4">
        <v>8476</v>
      </c>
      <c r="K306" s="48">
        <v>0</v>
      </c>
      <c r="L306" s="49">
        <v>0</v>
      </c>
      <c r="M306" s="53">
        <v>194.73</v>
      </c>
      <c r="N306" s="7">
        <f>IFERROR(VLOOKUP(VALUE(E306),PR00!$A:$C,3,0),"geen PR00")</f>
        <v>225</v>
      </c>
      <c r="O306" s="7">
        <f>VLOOKUP($E306,A!$A:$T,13,0)</f>
        <v>652</v>
      </c>
      <c r="P306" s="7">
        <f>VLOOKUP($E306,A!$A:$T,18,0)*O306</f>
        <v>1540.0240000000001</v>
      </c>
      <c r="Q306" s="3">
        <f t="shared" si="13"/>
        <v>13</v>
      </c>
      <c r="R306" s="29" t="b">
        <f>ISERROR(VLOOKUP(A306,'2017 05 09'!A:A,1,0))</f>
        <v>0</v>
      </c>
      <c r="S306" s="36" t="str">
        <f t="shared" si="14"/>
        <v>Kortemark HV</v>
      </c>
      <c r="T306" s="37">
        <f>VLOOKUP($E306,A!$A:$H,8,0)*I306</f>
        <v>11510.408000000001</v>
      </c>
      <c r="U306" s="37">
        <f>VLOOKUP($E306,A!$A:$H,8,0)*J306</f>
        <v>11510.408000000001</v>
      </c>
      <c r="V306" s="37">
        <f>IF(U306&gt;T306,0,VLOOKUP($E306,A!$A:$H,8,0)*K306)</f>
        <v>0</v>
      </c>
    </row>
    <row r="307" spans="1:22" x14ac:dyDescent="0.2">
      <c r="A307" s="27" t="str">
        <f t="shared" si="12"/>
        <v>12802516/705217RE0</v>
      </c>
      <c r="B307" s="3" t="str">
        <f>VLOOKUP(VALUE($E307),A!$A:$T,19,0)</f>
        <v>Kortemark</v>
      </c>
      <c r="C307" s="3" t="str">
        <f>VLOOKUP(VALUE($E307),A!$A:$T,20,0)</f>
        <v>HV</v>
      </c>
      <c r="D307" s="14" t="s">
        <v>1673</v>
      </c>
      <c r="E307" s="5">
        <v>12802516</v>
      </c>
      <c r="F307" s="2" t="s">
        <v>72</v>
      </c>
      <c r="G307" s="3" t="s">
        <v>287</v>
      </c>
      <c r="H307" s="4" t="s">
        <v>159</v>
      </c>
      <c r="I307" s="4">
        <v>9780</v>
      </c>
      <c r="J307" s="4">
        <v>0</v>
      </c>
      <c r="K307" s="48">
        <v>9780</v>
      </c>
      <c r="L307" s="49">
        <v>171</v>
      </c>
      <c r="M307" s="53">
        <v>194.73</v>
      </c>
      <c r="N307" s="7">
        <f>IFERROR(VLOOKUP(VALUE(E307),PR00!$A:$C,3,0),"geen PR00")</f>
        <v>225</v>
      </c>
      <c r="O307" s="7">
        <f>VLOOKUP($E307,A!$A:$T,13,0)</f>
        <v>652</v>
      </c>
      <c r="P307" s="7">
        <f>VLOOKUP($E307,A!$A:$T,18,0)*O307</f>
        <v>1540.0240000000001</v>
      </c>
      <c r="Q307" s="3">
        <f t="shared" si="13"/>
        <v>15</v>
      </c>
      <c r="R307" s="29" t="b">
        <f>ISERROR(VLOOKUP(A307,'2017 05 09'!A:A,1,0))</f>
        <v>1</v>
      </c>
      <c r="S307" s="36" t="str">
        <f t="shared" si="14"/>
        <v>Kortemark HV</v>
      </c>
      <c r="T307" s="37">
        <f>VLOOKUP($E307,A!$A:$H,8,0)*I307</f>
        <v>13281.240000000002</v>
      </c>
      <c r="U307" s="37">
        <f>VLOOKUP($E307,A!$A:$H,8,0)*J307</f>
        <v>0</v>
      </c>
      <c r="V307" s="37">
        <f>IF(U307&gt;T307,0,VLOOKUP($E307,A!$A:$H,8,0)*K307)</f>
        <v>13281.240000000002</v>
      </c>
    </row>
    <row r="308" spans="1:22" x14ac:dyDescent="0.2">
      <c r="A308" s="27" t="str">
        <f t="shared" si="12"/>
        <v>12802516/705218OVER</v>
      </c>
      <c r="B308" s="3" t="str">
        <f>VLOOKUP(VALUE($E308),A!$A:$T,19,0)</f>
        <v>Kortemark</v>
      </c>
      <c r="C308" s="3" t="str">
        <f>VLOOKUP(VALUE($E308),A!$A:$T,20,0)</f>
        <v>HV</v>
      </c>
      <c r="D308" s="14" t="s">
        <v>1674</v>
      </c>
      <c r="E308" s="5">
        <v>12802516</v>
      </c>
      <c r="F308" s="2" t="s">
        <v>72</v>
      </c>
      <c r="G308" s="3" t="s">
        <v>287</v>
      </c>
      <c r="H308" s="4" t="s">
        <v>159</v>
      </c>
      <c r="I308" s="4">
        <v>8476</v>
      </c>
      <c r="J308" s="4">
        <v>0</v>
      </c>
      <c r="K308" s="48">
        <v>8476</v>
      </c>
      <c r="L308" s="49">
        <v>148</v>
      </c>
      <c r="M308" s="53">
        <v>194.73</v>
      </c>
      <c r="N308" s="7">
        <f>IFERROR(VLOOKUP(VALUE(E308),PR00!$A:$C,3,0),"geen PR00")</f>
        <v>225</v>
      </c>
      <c r="O308" s="7">
        <f>VLOOKUP($E308,A!$A:$T,13,0)</f>
        <v>652</v>
      </c>
      <c r="P308" s="7">
        <f>VLOOKUP($E308,A!$A:$T,18,0)*O308</f>
        <v>1540.0240000000001</v>
      </c>
      <c r="Q308" s="3">
        <f t="shared" si="13"/>
        <v>13</v>
      </c>
      <c r="R308" s="29" t="b">
        <f>ISERROR(VLOOKUP(A308,'2017 05 09'!A:A,1,0))</f>
        <v>1</v>
      </c>
      <c r="S308" s="36" t="str">
        <f t="shared" si="14"/>
        <v>Kortemark HV</v>
      </c>
      <c r="T308" s="37">
        <f>VLOOKUP($E308,A!$A:$H,8,0)*I308</f>
        <v>11510.408000000001</v>
      </c>
      <c r="U308" s="37">
        <f>VLOOKUP($E308,A!$A:$H,8,0)*J308</f>
        <v>0</v>
      </c>
      <c r="V308" s="37">
        <f>IF(U308&gt;T308,0,VLOOKUP($E308,A!$A:$H,8,0)*K308)</f>
        <v>11510.408000000001</v>
      </c>
    </row>
    <row r="309" spans="1:22" x14ac:dyDescent="0.2">
      <c r="A309" s="27" t="str">
        <f t="shared" si="12"/>
        <v>12802516/705219 MTK</v>
      </c>
      <c r="B309" s="3" t="str">
        <f>VLOOKUP(VALUE($E309),A!$A:$T,19,0)</f>
        <v>Kortemark</v>
      </c>
      <c r="C309" s="3" t="str">
        <f>VLOOKUP(VALUE($E309),A!$A:$T,20,0)</f>
        <v>HV</v>
      </c>
      <c r="D309" s="14" t="s">
        <v>1675</v>
      </c>
      <c r="E309" s="5">
        <v>12802516</v>
      </c>
      <c r="F309" s="2" t="s">
        <v>72</v>
      </c>
      <c r="G309" s="3" t="s">
        <v>287</v>
      </c>
      <c r="H309" s="4" t="s">
        <v>159</v>
      </c>
      <c r="I309" s="4">
        <v>10432</v>
      </c>
      <c r="J309" s="4">
        <v>0</v>
      </c>
      <c r="K309" s="48">
        <v>10432</v>
      </c>
      <c r="L309" s="49">
        <v>183</v>
      </c>
      <c r="M309" s="53">
        <v>194.73</v>
      </c>
      <c r="N309" s="7">
        <f>IFERROR(VLOOKUP(VALUE(E309),PR00!$A:$C,3,0),"geen PR00")</f>
        <v>225</v>
      </c>
      <c r="O309" s="7">
        <f>VLOOKUP($E309,A!$A:$T,13,0)</f>
        <v>652</v>
      </c>
      <c r="P309" s="7">
        <f>VLOOKUP($E309,A!$A:$T,18,0)*O309</f>
        <v>1540.0240000000001</v>
      </c>
      <c r="Q309" s="3">
        <f t="shared" si="13"/>
        <v>16</v>
      </c>
      <c r="R309" s="29" t="b">
        <f>ISERROR(VLOOKUP(A309,'2017 05 09'!A:A,1,0))</f>
        <v>1</v>
      </c>
      <c r="S309" s="36" t="str">
        <f t="shared" si="14"/>
        <v>Kortemark HV</v>
      </c>
      <c r="T309" s="37">
        <f>VLOOKUP($E309,A!$A:$H,8,0)*I309</f>
        <v>14166.656000000001</v>
      </c>
      <c r="U309" s="37">
        <f>VLOOKUP($E309,A!$A:$H,8,0)*J309</f>
        <v>0</v>
      </c>
      <c r="V309" s="37">
        <f>IF(U309&gt;T309,0,VLOOKUP($E309,A!$A:$H,8,0)*K309)</f>
        <v>14166.656000000001</v>
      </c>
    </row>
    <row r="310" spans="1:22" x14ac:dyDescent="0.2">
      <c r="A310" s="27" t="str">
        <f t="shared" si="12"/>
        <v>12802916/605215ROZE</v>
      </c>
      <c r="B310" s="3" t="str">
        <f>VLOOKUP(VALUE($E310),A!$A:$T,19,0)</f>
        <v>Kortemark</v>
      </c>
      <c r="C310" s="3" t="str">
        <f>VLOOKUP(VALUE($E310),A!$A:$T,20,0)</f>
        <v>HV</v>
      </c>
      <c r="D310" s="14" t="s">
        <v>1005</v>
      </c>
      <c r="E310" s="5">
        <v>12802916</v>
      </c>
      <c r="F310" s="2" t="s">
        <v>72</v>
      </c>
      <c r="G310" s="3" t="s">
        <v>342</v>
      </c>
      <c r="H310" s="4" t="s">
        <v>159</v>
      </c>
      <c r="I310" s="4">
        <v>9128</v>
      </c>
      <c r="J310" s="4">
        <v>0</v>
      </c>
      <c r="K310" s="48">
        <v>9128</v>
      </c>
      <c r="L310" s="49">
        <v>160</v>
      </c>
      <c r="M310" s="53">
        <v>203.72</v>
      </c>
      <c r="N310" s="7">
        <f>IFERROR(VLOOKUP(VALUE(E310),PR00!$A:$C,3,0),"geen PR00")</f>
        <v>225</v>
      </c>
      <c r="O310" s="7">
        <f>VLOOKUP($E310,A!$A:$T,13,0)</f>
        <v>652</v>
      </c>
      <c r="P310" s="7">
        <f>VLOOKUP($E310,A!$A:$T,18,0)*O310</f>
        <v>1349.6399999999999</v>
      </c>
      <c r="Q310" s="3">
        <f t="shared" si="13"/>
        <v>14</v>
      </c>
      <c r="R310" s="29" t="b">
        <f>ISERROR(VLOOKUP(A310,'2017 05 09'!A:A,1,0))</f>
        <v>0</v>
      </c>
      <c r="S310" s="36" t="str">
        <f t="shared" si="14"/>
        <v>Kortemark HV</v>
      </c>
      <c r="T310" s="37">
        <f>VLOOKUP($E310,A!$A:$H,8,0)*I310</f>
        <v>12395.824000000001</v>
      </c>
      <c r="U310" s="37">
        <f>VLOOKUP($E310,A!$A:$H,8,0)*J310</f>
        <v>0</v>
      </c>
      <c r="V310" s="37">
        <f>IF(U310&gt;T310,0,VLOOKUP($E310,A!$A:$H,8,0)*K310)</f>
        <v>12395.824000000001</v>
      </c>
    </row>
    <row r="311" spans="1:22" x14ac:dyDescent="0.2">
      <c r="A311" s="27" t="str">
        <f t="shared" si="12"/>
        <v>1701021/000</v>
      </c>
      <c r="B311" s="3" t="str">
        <f>VLOOKUP(VALUE($E311),A!$A:$T,19,0)</f>
        <v>Maaseik</v>
      </c>
      <c r="C311" s="3" t="str">
        <f>VLOOKUP(VALUE($E311),A!$A:$T,20,0)</f>
        <v>RO</v>
      </c>
      <c r="D311" s="14" t="s">
        <v>454</v>
      </c>
      <c r="E311" s="5">
        <v>1701021</v>
      </c>
      <c r="F311" s="2" t="s">
        <v>74</v>
      </c>
      <c r="G311" s="3" t="s">
        <v>1012</v>
      </c>
      <c r="H311" s="4" t="s">
        <v>187</v>
      </c>
      <c r="I311" s="4">
        <v>24840</v>
      </c>
      <c r="J311" s="4">
        <v>12960</v>
      </c>
      <c r="K311" s="48">
        <v>11880</v>
      </c>
      <c r="L311" s="49">
        <v>208</v>
      </c>
      <c r="M311" s="53">
        <v>179.24</v>
      </c>
      <c r="N311" s="7">
        <f>IFERROR(VLOOKUP(VALUE(E311),PR00!$A:$C,3,0),"geen PR00")</f>
        <v>225</v>
      </c>
      <c r="O311" s="7">
        <f>VLOOKUP($E311,A!$A:$T,13,0)</f>
        <v>360</v>
      </c>
      <c r="P311" s="7">
        <f>VLOOKUP($E311,A!$A:$T,18,0)*O311</f>
        <v>889.92</v>
      </c>
      <c r="Q311" s="3">
        <f t="shared" si="13"/>
        <v>69</v>
      </c>
      <c r="R311" s="29" t="b">
        <f>ISERROR(VLOOKUP(A311,'2017 05 09'!A:A,1,0))</f>
        <v>0</v>
      </c>
      <c r="S311" s="36" t="str">
        <f t="shared" si="14"/>
        <v>Maaseik RO</v>
      </c>
      <c r="T311" s="37">
        <f>VLOOKUP($E311,A!$A:$H,8,0)*I311</f>
        <v>31521.96</v>
      </c>
      <c r="U311" s="37">
        <f>VLOOKUP($E311,A!$A:$H,8,0)*J311</f>
        <v>16446.239999999998</v>
      </c>
      <c r="V311" s="37">
        <f>IF(U311&gt;T311,0,VLOOKUP($E311,A!$A:$H,8,0)*K311)</f>
        <v>15075.72</v>
      </c>
    </row>
    <row r="312" spans="1:22" x14ac:dyDescent="0.2">
      <c r="A312" s="27" t="str">
        <f t="shared" si="12"/>
        <v>12353198/DUN</v>
      </c>
      <c r="B312" s="3" t="str">
        <f>VLOOKUP(VALUE($E312),A!$A:$T,19,0)</f>
        <v>Maaseik</v>
      </c>
      <c r="C312" s="3" t="str">
        <f>VLOOKUP(VALUE($E312),A!$A:$T,20,0)</f>
        <v>RO</v>
      </c>
      <c r="D312" s="14" t="s">
        <v>1306</v>
      </c>
      <c r="E312" s="5">
        <v>12353198</v>
      </c>
      <c r="F312" s="2" t="s">
        <v>74</v>
      </c>
      <c r="G312" s="3" t="s">
        <v>1253</v>
      </c>
      <c r="H312" s="4" t="s">
        <v>159</v>
      </c>
      <c r="I312" s="4">
        <v>23134</v>
      </c>
      <c r="J312" s="4">
        <v>0</v>
      </c>
      <c r="K312" s="48">
        <v>23134</v>
      </c>
      <c r="L312" s="49">
        <v>405</v>
      </c>
      <c r="M312" s="53">
        <v>490.29</v>
      </c>
      <c r="N312" s="7">
        <f>IFERROR(VLOOKUP(VALUE(E312),PR00!$A:$C,3,0),"geen PR00")</f>
        <v>225</v>
      </c>
      <c r="O312" s="7">
        <f>VLOOKUP($E312,A!$A:$T,13,0)</f>
        <v>450</v>
      </c>
      <c r="P312" s="7">
        <f>VLOOKUP($E312,A!$A:$T,18,0)*O312</f>
        <v>1192.5</v>
      </c>
      <c r="Q312" s="3">
        <f t="shared" si="13"/>
        <v>51.408888888888889</v>
      </c>
      <c r="R312" s="29" t="b">
        <f>ISERROR(VLOOKUP(A312,'2017 05 09'!A:A,1,0))</f>
        <v>0</v>
      </c>
      <c r="S312" s="36" t="str">
        <f t="shared" si="14"/>
        <v>Maaseik RO</v>
      </c>
      <c r="T312" s="37">
        <f>VLOOKUP($E312,A!$A:$H,8,0)*I312</f>
        <v>30444.344000000001</v>
      </c>
      <c r="U312" s="37">
        <f>VLOOKUP($E312,A!$A:$H,8,0)*J312</f>
        <v>0</v>
      </c>
      <c r="V312" s="37">
        <f>IF(U312&gt;T312,0,VLOOKUP($E312,A!$A:$H,8,0)*K312)</f>
        <v>30444.344000000001</v>
      </c>
    </row>
    <row r="313" spans="1:22" x14ac:dyDescent="0.2">
      <c r="A313" s="27" t="str">
        <f t="shared" si="12"/>
        <v>12353191/000</v>
      </c>
      <c r="B313" s="3" t="str">
        <f>VLOOKUP(VALUE($E313),A!$A:$T,19,0)</f>
        <v>Maaseik</v>
      </c>
      <c r="C313" s="3" t="str">
        <f>VLOOKUP(VALUE($E313),A!$A:$T,20,0)</f>
        <v>RO</v>
      </c>
      <c r="D313" s="14" t="s">
        <v>454</v>
      </c>
      <c r="E313" s="5">
        <v>12353191</v>
      </c>
      <c r="F313" s="2" t="s">
        <v>74</v>
      </c>
      <c r="G313" s="3" t="s">
        <v>1534</v>
      </c>
      <c r="H313" s="4" t="s">
        <v>187</v>
      </c>
      <c r="I313" s="4">
        <v>1020</v>
      </c>
      <c r="J313" s="4">
        <v>0</v>
      </c>
      <c r="K313" s="48">
        <v>1020</v>
      </c>
      <c r="L313" s="49">
        <v>17</v>
      </c>
      <c r="M313" s="53">
        <v>612.07000000000005</v>
      </c>
      <c r="N313" s="7">
        <f>IFERROR(VLOOKUP(VALUE(E313),PR00!$A:$C,3,0),"geen PR00")</f>
        <v>380</v>
      </c>
      <c r="O313" s="7">
        <f>VLOOKUP($E313,A!$A:$T,13,0)</f>
        <v>360</v>
      </c>
      <c r="P313" s="7">
        <f>VLOOKUP($E313,A!$A:$T,18,0)*O313</f>
        <v>954</v>
      </c>
      <c r="Q313" s="3">
        <f t="shared" si="13"/>
        <v>2.8333333333333335</v>
      </c>
      <c r="R313" s="29" t="b">
        <f>ISERROR(VLOOKUP(A313,'2017 05 09'!A:A,1,0))</f>
        <v>0</v>
      </c>
      <c r="S313" s="36" t="str">
        <f t="shared" si="14"/>
        <v>Maaseik RO</v>
      </c>
      <c r="T313" s="37">
        <f>VLOOKUP($E313,A!$A:$H,8,0)*I313</f>
        <v>1342.3200000000002</v>
      </c>
      <c r="U313" s="37">
        <f>VLOOKUP($E313,A!$A:$H,8,0)*J313</f>
        <v>0</v>
      </c>
      <c r="V313" s="37">
        <f>IF(U313&gt;T313,0,VLOOKUP($E313,A!$A:$H,8,0)*K313)</f>
        <v>1342.3200000000002</v>
      </c>
    </row>
    <row r="314" spans="1:22" x14ac:dyDescent="0.2">
      <c r="A314" s="27" t="str">
        <f t="shared" si="12"/>
        <v>1703021/000</v>
      </c>
      <c r="B314" s="3" t="str">
        <f>VLOOKUP(VALUE($E314),A!$A:$T,19,0)</f>
        <v>Maaseik</v>
      </c>
      <c r="C314" s="3" t="str">
        <f>VLOOKUP(VALUE($E314),A!$A:$T,20,0)</f>
        <v>RO</v>
      </c>
      <c r="D314" s="14" t="s">
        <v>454</v>
      </c>
      <c r="E314" s="5">
        <v>1703021</v>
      </c>
      <c r="F314" s="2" t="s">
        <v>74</v>
      </c>
      <c r="G314" s="3" t="s">
        <v>1014</v>
      </c>
      <c r="H314" s="4" t="s">
        <v>187</v>
      </c>
      <c r="I314" s="4">
        <v>11520</v>
      </c>
      <c r="J314" s="4">
        <v>0</v>
      </c>
      <c r="K314" s="48">
        <v>11520</v>
      </c>
      <c r="L314" s="49">
        <v>202</v>
      </c>
      <c r="M314" s="53">
        <v>175.54</v>
      </c>
      <c r="N314" s="7">
        <f>IFERROR(VLOOKUP(VALUE(E314),PR00!$A:$C,3,0),"geen PR00")</f>
        <v>225</v>
      </c>
      <c r="O314" s="7">
        <f>VLOOKUP($E314,A!$A:$T,13,0)</f>
        <v>360</v>
      </c>
      <c r="P314" s="7">
        <f>VLOOKUP($E314,A!$A:$T,18,0)*O314</f>
        <v>889.92</v>
      </c>
      <c r="Q314" s="3">
        <f t="shared" si="13"/>
        <v>32</v>
      </c>
      <c r="R314" s="29" t="b">
        <f>ISERROR(VLOOKUP(A314,'2017 05 09'!A:A,1,0))</f>
        <v>0</v>
      </c>
      <c r="S314" s="36" t="str">
        <f t="shared" si="14"/>
        <v>Maaseik RO</v>
      </c>
      <c r="T314" s="37">
        <f>VLOOKUP($E314,A!$A:$H,8,0)*I314</f>
        <v>14906.880000000001</v>
      </c>
      <c r="U314" s="37">
        <f>VLOOKUP($E314,A!$A:$H,8,0)*J314</f>
        <v>0</v>
      </c>
      <c r="V314" s="37">
        <f>IF(U314&gt;T314,0,VLOOKUP($E314,A!$A:$H,8,0)*K314)</f>
        <v>14906.880000000001</v>
      </c>
    </row>
    <row r="315" spans="1:22" x14ac:dyDescent="0.2">
      <c r="A315" s="27" t="str">
        <f t="shared" si="12"/>
        <v>12470618/J8</v>
      </c>
      <c r="B315" s="3" t="str">
        <f>VLOOKUP(VALUE($E315),A!$A:$T,19,0)</f>
        <v>Lanaken</v>
      </c>
      <c r="C315" s="3" t="str">
        <f>VLOOKUP(VALUE($E315),A!$A:$T,20,0)</f>
        <v>Smo</v>
      </c>
      <c r="D315" s="14" t="s">
        <v>500</v>
      </c>
      <c r="E315" s="5">
        <v>12470618</v>
      </c>
      <c r="F315" s="2" t="s">
        <v>75</v>
      </c>
      <c r="G315" s="3" t="s">
        <v>90</v>
      </c>
      <c r="H315" s="4" t="s">
        <v>159</v>
      </c>
      <c r="I315" s="4">
        <v>8064</v>
      </c>
      <c r="J315" s="4">
        <v>8064</v>
      </c>
      <c r="K315" s="48">
        <v>0</v>
      </c>
      <c r="L315" s="49">
        <v>0</v>
      </c>
      <c r="M315" s="53">
        <v>431.42</v>
      </c>
      <c r="N315" s="7">
        <f>IFERROR(VLOOKUP(VALUE(E315),PR00!$A:$C,3,0),"geen PR00")</f>
        <v>380</v>
      </c>
      <c r="O315" s="7">
        <f>VLOOKUP($E315,A!$A:$T,13,0)</f>
        <v>576</v>
      </c>
      <c r="P315" s="7">
        <f>VLOOKUP($E315,A!$A:$T,18,0)*O315</f>
        <v>1315.008</v>
      </c>
      <c r="Q315" s="3">
        <f t="shared" si="13"/>
        <v>14</v>
      </c>
      <c r="R315" s="29" t="b">
        <f>ISERROR(VLOOKUP(A315,'2017 05 09'!A:A,1,0))</f>
        <v>0</v>
      </c>
      <c r="S315" s="36" t="str">
        <f t="shared" si="14"/>
        <v>Lanaken Smo</v>
      </c>
      <c r="T315" s="37">
        <f>VLOOKUP($E315,A!$A:$H,8,0)*I315</f>
        <v>10676.736000000001</v>
      </c>
      <c r="U315" s="37">
        <f>VLOOKUP($E315,A!$A:$H,8,0)*J315</f>
        <v>10676.736000000001</v>
      </c>
      <c r="V315" s="37">
        <f>IF(U315&gt;T315,0,VLOOKUP($E315,A!$A:$H,8,0)*K315)</f>
        <v>0</v>
      </c>
    </row>
    <row r="316" spans="1:22" x14ac:dyDescent="0.2">
      <c r="A316" s="27" t="str">
        <f t="shared" si="12"/>
        <v>12151507/133706-3GL</v>
      </c>
      <c r="B316" s="3" t="str">
        <f>VLOOKUP(VALUE($E316),A!$A:$T,19,0)</f>
        <v>Beerse</v>
      </c>
      <c r="C316" s="3" t="str">
        <f>VLOOKUP(VALUE($E316),A!$A:$T,20,0)</f>
        <v>Smo</v>
      </c>
      <c r="D316" s="14" t="s">
        <v>453</v>
      </c>
      <c r="E316" s="5">
        <v>12151507</v>
      </c>
      <c r="F316" s="2" t="s">
        <v>120</v>
      </c>
      <c r="G316" s="3" t="s">
        <v>821</v>
      </c>
      <c r="H316" s="4" t="s">
        <v>187</v>
      </c>
      <c r="I316" s="4">
        <v>980</v>
      </c>
      <c r="J316" s="4">
        <v>0</v>
      </c>
      <c r="K316" s="48">
        <v>980</v>
      </c>
      <c r="L316" s="49">
        <v>24</v>
      </c>
      <c r="M316" s="53">
        <v>2336.17</v>
      </c>
      <c r="N316" s="7">
        <f>IFERROR(VLOOKUP(VALUE(E316),PR00!$A:$C,3,0),"geen PR00")</f>
        <v>2000</v>
      </c>
      <c r="O316" s="7">
        <f>VLOOKUP($E316,A!$A:$T,13,0)</f>
        <v>165</v>
      </c>
      <c r="P316" s="7">
        <f>VLOOKUP($E316,A!$A:$T,18,0)*O316</f>
        <v>754.05000000000007</v>
      </c>
      <c r="Q316" s="3">
        <f t="shared" si="13"/>
        <v>5.9393939393939394</v>
      </c>
      <c r="R316" s="29" t="b">
        <f>ISERROR(VLOOKUP(A316,'2017 05 09'!A:A,1,0))</f>
        <v>0</v>
      </c>
      <c r="S316" s="36" t="str">
        <f t="shared" si="14"/>
        <v>Beerse Smo</v>
      </c>
      <c r="T316" s="37">
        <f>VLOOKUP($E316,A!$A:$H,8,0)*I316</f>
        <v>1911</v>
      </c>
      <c r="U316" s="37">
        <f>VLOOKUP($E316,A!$A:$H,8,0)*J316</f>
        <v>0</v>
      </c>
      <c r="V316" s="37">
        <f>IF(U316&gt;T316,0,VLOOKUP($E316,A!$A:$H,8,0)*K316)</f>
        <v>1911</v>
      </c>
    </row>
    <row r="317" spans="1:22" x14ac:dyDescent="0.2">
      <c r="A317" s="27" t="str">
        <f t="shared" si="12"/>
        <v>12151507/533318_245</v>
      </c>
      <c r="B317" s="3" t="str">
        <f>VLOOKUP(VALUE($E317),A!$A:$T,19,0)</f>
        <v>Beerse</v>
      </c>
      <c r="C317" s="3" t="str">
        <f>VLOOKUP(VALUE($E317),A!$A:$T,20,0)</f>
        <v>Smo</v>
      </c>
      <c r="D317" s="14" t="s">
        <v>564</v>
      </c>
      <c r="E317" s="5">
        <v>12151507</v>
      </c>
      <c r="F317" s="2" t="s">
        <v>120</v>
      </c>
      <c r="G317" s="3" t="s">
        <v>821</v>
      </c>
      <c r="H317" s="4" t="s">
        <v>187</v>
      </c>
      <c r="I317" s="4">
        <v>1763</v>
      </c>
      <c r="J317" s="4">
        <v>0</v>
      </c>
      <c r="K317" s="48">
        <v>1763</v>
      </c>
      <c r="L317" s="49">
        <v>44</v>
      </c>
      <c r="M317" s="53">
        <v>2336.17</v>
      </c>
      <c r="N317" s="7">
        <f>IFERROR(VLOOKUP(VALUE(E317),PR00!$A:$C,3,0),"geen PR00")</f>
        <v>2000</v>
      </c>
      <c r="O317" s="34">
        <v>245</v>
      </c>
      <c r="P317" s="7">
        <f>VLOOKUP($E317,A!$A:$T,18,0)*O317</f>
        <v>1119.6500000000001</v>
      </c>
      <c r="Q317" s="3">
        <f t="shared" si="13"/>
        <v>7.1959183673469385</v>
      </c>
      <c r="R317" s="29" t="b">
        <f>ISERROR(VLOOKUP(A317,'2017 05 09'!A:A,1,0))</f>
        <v>0</v>
      </c>
      <c r="S317" s="36" t="str">
        <f t="shared" si="14"/>
        <v>Beerse Smo</v>
      </c>
      <c r="T317" s="37">
        <f>VLOOKUP($E317,A!$A:$H,8,0)*I317</f>
        <v>3437.85</v>
      </c>
      <c r="U317" s="37">
        <f>VLOOKUP($E317,A!$A:$H,8,0)*J317</f>
        <v>0</v>
      </c>
      <c r="V317" s="37">
        <f>IF(U317&gt;T317,0,VLOOKUP($E317,A!$A:$H,8,0)*K317)</f>
        <v>3437.85</v>
      </c>
    </row>
    <row r="318" spans="1:22" x14ac:dyDescent="0.2">
      <c r="A318" s="27" t="str">
        <f t="shared" si="12"/>
        <v>12150108/634008</v>
      </c>
      <c r="B318" s="3" t="str">
        <f>VLOOKUP(VALUE($E318),A!$A:$T,19,0)</f>
        <v>Beerse</v>
      </c>
      <c r="C318" s="3" t="str">
        <f>VLOOKUP(VALUE($E318),A!$A:$T,20,0)</f>
        <v>Smo</v>
      </c>
      <c r="D318" s="14" t="s">
        <v>980</v>
      </c>
      <c r="E318" s="5">
        <v>12150108</v>
      </c>
      <c r="F318" s="2" t="s">
        <v>120</v>
      </c>
      <c r="G318" s="3" t="s">
        <v>818</v>
      </c>
      <c r="H318" s="4" t="s">
        <v>159</v>
      </c>
      <c r="I318" s="4">
        <v>1470</v>
      </c>
      <c r="J318" s="4">
        <v>0</v>
      </c>
      <c r="K318" s="48">
        <v>1470</v>
      </c>
      <c r="L318" s="49">
        <v>40</v>
      </c>
      <c r="M318" s="53">
        <v>2476.77</v>
      </c>
      <c r="N318" s="7">
        <f>IFERROR(VLOOKUP(VALUE(E318),PR00!$A:$C,3,0),"geen PR00")</f>
        <v>2350</v>
      </c>
      <c r="O318" s="7">
        <f>VLOOKUP($E318,A!$A:$T,13,0)</f>
        <v>245</v>
      </c>
      <c r="P318" s="7">
        <f>VLOOKUP($E318,A!$A:$T,18,0)*O318</f>
        <v>926.09999999999991</v>
      </c>
      <c r="Q318" s="3">
        <f t="shared" si="13"/>
        <v>6</v>
      </c>
      <c r="R318" s="29" t="b">
        <f>ISERROR(VLOOKUP(A318,'2017 05 09'!A:A,1,0))</f>
        <v>0</v>
      </c>
      <c r="S318" s="36" t="str">
        <f t="shared" si="14"/>
        <v>Beerse Smo</v>
      </c>
      <c r="T318" s="37">
        <f>VLOOKUP($E318,A!$A:$H,8,0)*I318</f>
        <v>2856.21</v>
      </c>
      <c r="U318" s="37">
        <f>VLOOKUP($E318,A!$A:$H,8,0)*J318</f>
        <v>0</v>
      </c>
      <c r="V318" s="37">
        <f>IF(U318&gt;T318,0,VLOOKUP($E318,A!$A:$H,8,0)*K318)</f>
        <v>2856.21</v>
      </c>
    </row>
    <row r="319" spans="1:22" x14ac:dyDescent="0.2">
      <c r="A319" s="27" t="str">
        <f t="shared" si="12"/>
        <v>12150108/GRIJS/DG</v>
      </c>
      <c r="B319" s="3" t="str">
        <f>VLOOKUP(VALUE($E319),A!$A:$T,19,0)</f>
        <v>Beerse</v>
      </c>
      <c r="C319" s="3" t="str">
        <f>VLOOKUP(VALUE($E319),A!$A:$T,20,0)</f>
        <v>Smo</v>
      </c>
      <c r="D319" s="14" t="s">
        <v>1566</v>
      </c>
      <c r="E319" s="5">
        <v>12150108</v>
      </c>
      <c r="F319" s="2" t="s">
        <v>120</v>
      </c>
      <c r="G319" s="3" t="s">
        <v>818</v>
      </c>
      <c r="H319" s="4" t="s">
        <v>159</v>
      </c>
      <c r="I319" s="4">
        <v>1103</v>
      </c>
      <c r="J319" s="4">
        <v>0</v>
      </c>
      <c r="K319" s="48">
        <v>1103</v>
      </c>
      <c r="L319" s="49">
        <v>30</v>
      </c>
      <c r="M319" s="53">
        <v>2476.77</v>
      </c>
      <c r="N319" s="7">
        <f>IFERROR(VLOOKUP(VALUE(E319),PR00!$A:$C,3,0),"geen PR00")</f>
        <v>2350</v>
      </c>
      <c r="O319" s="7">
        <f>VLOOKUP($E319,A!$A:$T,13,0)</f>
        <v>245</v>
      </c>
      <c r="P319" s="7">
        <f>VLOOKUP($E319,A!$A:$T,18,0)*O319</f>
        <v>926.09999999999991</v>
      </c>
      <c r="Q319" s="3">
        <f t="shared" si="13"/>
        <v>4.5020408163265309</v>
      </c>
      <c r="R319" s="29" t="b">
        <f>ISERROR(VLOOKUP(A319,'2017 05 09'!A:A,1,0))</f>
        <v>0</v>
      </c>
      <c r="S319" s="36" t="str">
        <f t="shared" si="14"/>
        <v>Beerse Smo</v>
      </c>
      <c r="T319" s="37">
        <f>VLOOKUP($E319,A!$A:$H,8,0)*I319</f>
        <v>2143.1289999999999</v>
      </c>
      <c r="U319" s="37">
        <f>VLOOKUP($E319,A!$A:$H,8,0)*J319</f>
        <v>0</v>
      </c>
      <c r="V319" s="37">
        <f>IF(U319&gt;T319,0,VLOOKUP($E319,A!$A:$H,8,0)*K319)</f>
        <v>2143.1289999999999</v>
      </c>
    </row>
    <row r="320" spans="1:22" x14ac:dyDescent="0.2">
      <c r="A320" s="27" t="str">
        <f t="shared" si="12"/>
        <v>12150108/GRIJS/LG</v>
      </c>
      <c r="B320" s="3" t="str">
        <f>VLOOKUP(VALUE($E320),A!$A:$T,19,0)</f>
        <v>Beerse</v>
      </c>
      <c r="C320" s="3" t="str">
        <f>VLOOKUP(VALUE($E320),A!$A:$T,20,0)</f>
        <v>Smo</v>
      </c>
      <c r="D320" s="14" t="s">
        <v>1567</v>
      </c>
      <c r="E320" s="5">
        <v>12150108</v>
      </c>
      <c r="F320" s="2" t="s">
        <v>120</v>
      </c>
      <c r="G320" s="3" t="s">
        <v>818</v>
      </c>
      <c r="H320" s="4" t="s">
        <v>159</v>
      </c>
      <c r="I320" s="4">
        <v>490</v>
      </c>
      <c r="J320" s="4">
        <v>0</v>
      </c>
      <c r="K320" s="48">
        <v>490</v>
      </c>
      <c r="L320" s="49">
        <v>13</v>
      </c>
      <c r="M320" s="53">
        <v>2476.77</v>
      </c>
      <c r="N320" s="7">
        <f>IFERROR(VLOOKUP(VALUE(E320),PR00!$A:$C,3,0),"geen PR00")</f>
        <v>2350</v>
      </c>
      <c r="O320" s="7">
        <f>VLOOKUP($E320,A!$A:$T,13,0)</f>
        <v>245</v>
      </c>
      <c r="P320" s="7">
        <f>VLOOKUP($E320,A!$A:$T,18,0)*O320</f>
        <v>926.09999999999991</v>
      </c>
      <c r="Q320" s="3">
        <f t="shared" si="13"/>
        <v>2</v>
      </c>
      <c r="R320" s="29" t="b">
        <f>ISERROR(VLOOKUP(A320,'2017 05 09'!A:A,1,0))</f>
        <v>0</v>
      </c>
      <c r="S320" s="36" t="str">
        <f t="shared" si="14"/>
        <v>Beerse Smo</v>
      </c>
      <c r="T320" s="37">
        <f>VLOOKUP($E320,A!$A:$H,8,0)*I320</f>
        <v>952.07</v>
      </c>
      <c r="U320" s="37">
        <f>VLOOKUP($E320,A!$A:$H,8,0)*J320</f>
        <v>0</v>
      </c>
      <c r="V320" s="37">
        <f>IF(U320&gt;T320,0,VLOOKUP($E320,A!$A:$H,8,0)*K320)</f>
        <v>952.07</v>
      </c>
    </row>
    <row r="321" spans="1:22" x14ac:dyDescent="0.2">
      <c r="A321" s="27" t="str">
        <f t="shared" si="12"/>
        <v>12150108/GRIJS/WIT</v>
      </c>
      <c r="B321" s="3" t="str">
        <f>VLOOKUP(VALUE($E321),A!$A:$T,19,0)</f>
        <v>Beerse</v>
      </c>
      <c r="C321" s="3" t="str">
        <f>VLOOKUP(VALUE($E321),A!$A:$T,20,0)</f>
        <v>Smo</v>
      </c>
      <c r="D321" s="14" t="s">
        <v>1568</v>
      </c>
      <c r="E321" s="5">
        <v>12150108</v>
      </c>
      <c r="F321" s="2" t="s">
        <v>120</v>
      </c>
      <c r="G321" s="3" t="s">
        <v>818</v>
      </c>
      <c r="H321" s="4" t="s">
        <v>159</v>
      </c>
      <c r="I321" s="4">
        <v>1715</v>
      </c>
      <c r="J321" s="4">
        <v>0</v>
      </c>
      <c r="K321" s="48">
        <v>1715</v>
      </c>
      <c r="L321" s="49">
        <v>47</v>
      </c>
      <c r="M321" s="53">
        <v>2476.77</v>
      </c>
      <c r="N321" s="7">
        <f>IFERROR(VLOOKUP(VALUE(E321),PR00!$A:$C,3,0),"geen PR00")</f>
        <v>2350</v>
      </c>
      <c r="O321" s="7">
        <f>VLOOKUP($E321,A!$A:$T,13,0)</f>
        <v>245</v>
      </c>
      <c r="P321" s="7">
        <f>VLOOKUP($E321,A!$A:$T,18,0)*O321</f>
        <v>926.09999999999991</v>
      </c>
      <c r="Q321" s="3">
        <f t="shared" si="13"/>
        <v>7</v>
      </c>
      <c r="R321" s="29" t="b">
        <f>ISERROR(VLOOKUP(A321,'2017 05 09'!A:A,1,0))</f>
        <v>0</v>
      </c>
      <c r="S321" s="36" t="str">
        <f t="shared" si="14"/>
        <v>Beerse Smo</v>
      </c>
      <c r="T321" s="37">
        <f>VLOOKUP($E321,A!$A:$H,8,0)*I321</f>
        <v>3332.2449999999999</v>
      </c>
      <c r="U321" s="37">
        <f>VLOOKUP($E321,A!$A:$H,8,0)*J321</f>
        <v>0</v>
      </c>
      <c r="V321" s="37">
        <f>IF(U321&gt;T321,0,VLOOKUP($E321,A!$A:$H,8,0)*K321)</f>
        <v>3332.2449999999999</v>
      </c>
    </row>
    <row r="322" spans="1:22" x14ac:dyDescent="0.2">
      <c r="A322" s="27" t="str">
        <f t="shared" si="12"/>
        <v>12100538/634010KL2X</v>
      </c>
      <c r="B322" s="3" t="str">
        <f>VLOOKUP(VALUE($E322),A!$A:$T,19,0)</f>
        <v>Beerse</v>
      </c>
      <c r="C322" s="3" t="str">
        <f>VLOOKUP(VALUE($E322),A!$A:$T,20,0)</f>
        <v>HV</v>
      </c>
      <c r="D322" s="14" t="s">
        <v>1426</v>
      </c>
      <c r="E322" s="5">
        <v>12100538</v>
      </c>
      <c r="F322" s="2" t="s">
        <v>120</v>
      </c>
      <c r="G322" s="3" t="s">
        <v>1049</v>
      </c>
      <c r="H322" s="4" t="s">
        <v>159</v>
      </c>
      <c r="I322" s="4">
        <v>3185</v>
      </c>
      <c r="J322" s="4">
        <v>0</v>
      </c>
      <c r="K322" s="48">
        <v>3185</v>
      </c>
      <c r="L322" s="49">
        <v>88</v>
      </c>
      <c r="M322" s="53">
        <v>1278.77</v>
      </c>
      <c r="N322" s="7">
        <f>IFERROR(VLOOKUP(VALUE(E322),PR00!$A:$C,3,0),"geen PR00")</f>
        <v>1200</v>
      </c>
      <c r="O322" s="7">
        <f>VLOOKUP($E322,A!$A:$T,13,0)</f>
        <v>245</v>
      </c>
      <c r="P322" s="7">
        <f>VLOOKUP($E322,A!$A:$T,18,0)*O322</f>
        <v>1092.7</v>
      </c>
      <c r="Q322" s="3">
        <f t="shared" si="13"/>
        <v>13</v>
      </c>
      <c r="R322" s="29" t="b">
        <f>ISERROR(VLOOKUP(A322,'2017 05 09'!A:A,1,0))</f>
        <v>0</v>
      </c>
      <c r="S322" s="36" t="str">
        <f t="shared" si="14"/>
        <v>Beerse HV</v>
      </c>
      <c r="T322" s="37">
        <f>VLOOKUP($E322,A!$A:$H,8,0)*I322</f>
        <v>6188.4549999999999</v>
      </c>
      <c r="U322" s="37">
        <f>VLOOKUP($E322,A!$A:$H,8,0)*J322</f>
        <v>0</v>
      </c>
      <c r="V322" s="37">
        <f>IF(U322&gt;T322,0,VLOOKUP($E322,A!$A:$H,8,0)*K322)</f>
        <v>6188.4549999999999</v>
      </c>
    </row>
    <row r="323" spans="1:22" x14ac:dyDescent="0.2">
      <c r="I323" s="4"/>
      <c r="M323" s="53"/>
      <c r="N323" s="3"/>
    </row>
    <row r="324" spans="1:22" x14ac:dyDescent="0.2">
      <c r="I324" s="4"/>
      <c r="M324" s="53"/>
      <c r="N324" s="3"/>
    </row>
    <row r="325" spans="1:22" x14ac:dyDescent="0.2">
      <c r="I325" s="4"/>
      <c r="M325" s="53"/>
      <c r="N325" s="3"/>
    </row>
    <row r="326" spans="1:22" x14ac:dyDescent="0.2">
      <c r="I326" s="4"/>
      <c r="M326" s="53"/>
      <c r="N326" s="3"/>
    </row>
    <row r="327" spans="1:22" x14ac:dyDescent="0.2">
      <c r="I327" s="4"/>
      <c r="M327" s="53"/>
      <c r="N327" s="3"/>
    </row>
    <row r="328" spans="1:22" x14ac:dyDescent="0.2">
      <c r="I328" s="4"/>
      <c r="M328" s="53"/>
      <c r="N328" s="3"/>
    </row>
    <row r="329" spans="1:22" x14ac:dyDescent="0.2">
      <c r="I329" s="4"/>
      <c r="M329" s="53"/>
      <c r="N329" s="3"/>
    </row>
    <row r="330" spans="1:22" x14ac:dyDescent="0.2">
      <c r="I330" s="4"/>
      <c r="M330" s="53"/>
      <c r="N330" s="3"/>
    </row>
    <row r="331" spans="1:22" x14ac:dyDescent="0.2">
      <c r="I331" s="4"/>
      <c r="M331" s="53"/>
      <c r="N331" s="3"/>
    </row>
    <row r="332" spans="1:22" x14ac:dyDescent="0.2">
      <c r="I332" s="4"/>
      <c r="M332" s="53"/>
      <c r="N332" s="3"/>
    </row>
    <row r="333" spans="1:22" x14ac:dyDescent="0.2">
      <c r="I333" s="4"/>
      <c r="M333" s="53"/>
      <c r="N333" s="3"/>
    </row>
    <row r="334" spans="1:22" x14ac:dyDescent="0.2">
      <c r="I334" s="4"/>
      <c r="M334" s="53"/>
      <c r="N334" s="3"/>
    </row>
    <row r="335" spans="1:22" x14ac:dyDescent="0.2">
      <c r="I335" s="4"/>
      <c r="M335" s="53"/>
      <c r="N335" s="3"/>
    </row>
    <row r="336" spans="1:22" x14ac:dyDescent="0.2">
      <c r="I336" s="4"/>
      <c r="M336" s="53"/>
      <c r="N336" s="3"/>
    </row>
    <row r="337" spans="9:14" x14ac:dyDescent="0.2">
      <c r="I337" s="4"/>
      <c r="M337" s="53"/>
      <c r="N337" s="3"/>
    </row>
    <row r="338" spans="9:14" x14ac:dyDescent="0.2">
      <c r="I338" s="4"/>
      <c r="M338" s="53"/>
      <c r="N338" s="3"/>
    </row>
    <row r="339" spans="9:14" x14ac:dyDescent="0.2">
      <c r="I339" s="4"/>
      <c r="M339" s="53"/>
      <c r="N339" s="3"/>
    </row>
    <row r="340" spans="9:14" x14ac:dyDescent="0.2">
      <c r="I340" s="4"/>
      <c r="M340" s="53"/>
      <c r="N340" s="3"/>
    </row>
    <row r="341" spans="9:14" x14ac:dyDescent="0.2">
      <c r="I341" s="4"/>
      <c r="M341" s="53"/>
      <c r="N341" s="3"/>
    </row>
    <row r="342" spans="9:14" x14ac:dyDescent="0.2">
      <c r="I342" s="4"/>
      <c r="M342" s="53"/>
      <c r="N342" s="3"/>
    </row>
    <row r="343" spans="9:14" x14ac:dyDescent="0.2">
      <c r="I343" s="4"/>
      <c r="M343" s="53"/>
      <c r="N343" s="3"/>
    </row>
    <row r="344" spans="9:14" x14ac:dyDescent="0.2">
      <c r="I344" s="4"/>
      <c r="M344" s="53"/>
      <c r="N344" s="3"/>
    </row>
    <row r="345" spans="9:14" x14ac:dyDescent="0.2">
      <c r="I345" s="4"/>
      <c r="M345" s="53"/>
      <c r="N345" s="3"/>
    </row>
    <row r="346" spans="9:14" x14ac:dyDescent="0.2">
      <c r="I346" s="4"/>
      <c r="M346" s="53"/>
      <c r="N346" s="3"/>
    </row>
    <row r="347" spans="9:14" x14ac:dyDescent="0.2">
      <c r="I347" s="4"/>
      <c r="M347" s="53"/>
      <c r="N347" s="3"/>
    </row>
    <row r="348" spans="9:14" x14ac:dyDescent="0.2">
      <c r="I348" s="4"/>
      <c r="M348" s="53"/>
      <c r="N348" s="3"/>
    </row>
    <row r="349" spans="9:14" x14ac:dyDescent="0.2">
      <c r="I349" s="4"/>
      <c r="M349" s="53"/>
      <c r="N349" s="3"/>
    </row>
    <row r="350" spans="9:14" x14ac:dyDescent="0.2">
      <c r="I350" s="4"/>
      <c r="M350" s="53"/>
      <c r="N350" s="3"/>
    </row>
    <row r="351" spans="9:14" x14ac:dyDescent="0.2">
      <c r="I351" s="4"/>
      <c r="M351" s="53"/>
      <c r="N351" s="3"/>
    </row>
    <row r="352" spans="9:14" x14ac:dyDescent="0.2">
      <c r="I352" s="4"/>
      <c r="M352" s="53"/>
      <c r="N352" s="3"/>
    </row>
    <row r="353" spans="9:14" x14ac:dyDescent="0.2">
      <c r="I353" s="4"/>
      <c r="M353" s="53"/>
      <c r="N353" s="3"/>
    </row>
    <row r="354" spans="9:14" x14ac:dyDescent="0.2">
      <c r="I354" s="4"/>
      <c r="M354" s="53"/>
      <c r="N354" s="3"/>
    </row>
    <row r="355" spans="9:14" x14ac:dyDescent="0.2">
      <c r="I355" s="4"/>
      <c r="M355" s="53"/>
      <c r="N355" s="3"/>
    </row>
    <row r="356" spans="9:14" x14ac:dyDescent="0.2">
      <c r="I356" s="4"/>
      <c r="M356" s="53"/>
      <c r="N356" s="3"/>
    </row>
    <row r="357" spans="9:14" x14ac:dyDescent="0.2">
      <c r="I357" s="4"/>
      <c r="M357" s="53"/>
      <c r="N357" s="3"/>
    </row>
    <row r="358" spans="9:14" x14ac:dyDescent="0.2">
      <c r="I358" s="4"/>
      <c r="M358" s="53"/>
      <c r="N358" s="3"/>
    </row>
    <row r="359" spans="9:14" x14ac:dyDescent="0.2">
      <c r="I359" s="4"/>
      <c r="M359" s="53"/>
      <c r="N359" s="3"/>
    </row>
    <row r="360" spans="9:14" x14ac:dyDescent="0.2">
      <c r="I360" s="4"/>
      <c r="M360" s="53"/>
      <c r="N360" s="3"/>
    </row>
    <row r="361" spans="9:14" x14ac:dyDescent="0.2">
      <c r="I361" s="4"/>
      <c r="M361" s="53"/>
      <c r="N361" s="3"/>
    </row>
    <row r="362" spans="9:14" x14ac:dyDescent="0.2">
      <c r="I362" s="4"/>
      <c r="M362" s="53"/>
      <c r="N362" s="3"/>
    </row>
    <row r="363" spans="9:14" x14ac:dyDescent="0.2">
      <c r="I363" s="4"/>
      <c r="M363" s="53"/>
      <c r="N363" s="3"/>
    </row>
    <row r="364" spans="9:14" x14ac:dyDescent="0.2">
      <c r="I364" s="4"/>
      <c r="M364" s="53"/>
      <c r="N364" s="3"/>
    </row>
    <row r="365" spans="9:14" x14ac:dyDescent="0.2">
      <c r="I365" s="4"/>
      <c r="M365" s="53"/>
      <c r="N365" s="3"/>
    </row>
    <row r="366" spans="9:14" x14ac:dyDescent="0.2">
      <c r="I366" s="4"/>
      <c r="M366" s="53"/>
      <c r="N366" s="3"/>
    </row>
    <row r="367" spans="9:14" x14ac:dyDescent="0.2">
      <c r="I367" s="4"/>
      <c r="M367" s="53"/>
      <c r="N367" s="3"/>
    </row>
    <row r="368" spans="9:14" x14ac:dyDescent="0.2">
      <c r="I368" s="4"/>
      <c r="M368" s="53"/>
      <c r="N368" s="3"/>
    </row>
    <row r="369" spans="9:14" x14ac:dyDescent="0.2">
      <c r="I369" s="4"/>
      <c r="M369" s="53"/>
      <c r="N369" s="3"/>
    </row>
    <row r="370" spans="9:14" x14ac:dyDescent="0.2">
      <c r="I370" s="4"/>
      <c r="M370" s="53"/>
      <c r="N370" s="3"/>
    </row>
    <row r="371" spans="9:14" x14ac:dyDescent="0.2">
      <c r="I371" s="4"/>
      <c r="M371" s="53"/>
      <c r="N371" s="3"/>
    </row>
    <row r="372" spans="9:14" x14ac:dyDescent="0.2">
      <c r="I372" s="4"/>
      <c r="M372" s="53"/>
      <c r="N372" s="3"/>
    </row>
    <row r="373" spans="9:14" x14ac:dyDescent="0.2">
      <c r="I373" s="4"/>
      <c r="M373" s="53"/>
      <c r="N373" s="3"/>
    </row>
    <row r="374" spans="9:14" x14ac:dyDescent="0.2">
      <c r="I374" s="4"/>
      <c r="M374" s="53"/>
      <c r="N374" s="3"/>
    </row>
    <row r="375" spans="9:14" x14ac:dyDescent="0.2">
      <c r="I375" s="4"/>
      <c r="M375" s="53"/>
      <c r="N375" s="3"/>
    </row>
    <row r="376" spans="9:14" x14ac:dyDescent="0.2">
      <c r="I376" s="4"/>
      <c r="M376" s="53"/>
      <c r="N376" s="3"/>
    </row>
    <row r="377" spans="9:14" x14ac:dyDescent="0.2">
      <c r="I377" s="4"/>
      <c r="M377" s="53"/>
      <c r="N377" s="3"/>
    </row>
    <row r="378" spans="9:14" x14ac:dyDescent="0.2">
      <c r="I378" s="4"/>
      <c r="M378" s="53"/>
      <c r="N378" s="3"/>
    </row>
    <row r="379" spans="9:14" x14ac:dyDescent="0.2">
      <c r="I379" s="4"/>
      <c r="M379" s="53"/>
      <c r="N379" s="3"/>
    </row>
    <row r="380" spans="9:14" x14ac:dyDescent="0.2">
      <c r="I380" s="4"/>
      <c r="M380" s="53"/>
      <c r="N380" s="3"/>
    </row>
    <row r="381" spans="9:14" x14ac:dyDescent="0.2">
      <c r="I381" s="4"/>
      <c r="M381" s="53"/>
      <c r="N381" s="3"/>
    </row>
    <row r="382" spans="9:14" x14ac:dyDescent="0.2">
      <c r="I382" s="4"/>
      <c r="M382" s="53"/>
      <c r="N382" s="3"/>
    </row>
    <row r="383" spans="9:14" x14ac:dyDescent="0.2">
      <c r="I383" s="4"/>
      <c r="M383" s="53"/>
      <c r="N383" s="3"/>
    </row>
    <row r="384" spans="9:14" x14ac:dyDescent="0.2">
      <c r="I384" s="4"/>
      <c r="M384" s="53"/>
      <c r="N384" s="3"/>
    </row>
    <row r="385" spans="9:14" x14ac:dyDescent="0.2">
      <c r="I385" s="4"/>
      <c r="M385" s="53"/>
      <c r="N385" s="3"/>
    </row>
    <row r="386" spans="9:14" x14ac:dyDescent="0.2">
      <c r="I386" s="4"/>
      <c r="M386" s="53"/>
      <c r="N386" s="3"/>
    </row>
    <row r="387" spans="9:14" x14ac:dyDescent="0.2">
      <c r="I387" s="4"/>
      <c r="M387" s="53"/>
      <c r="N387" s="3"/>
    </row>
    <row r="388" spans="9:14" x14ac:dyDescent="0.2">
      <c r="I388" s="4"/>
      <c r="M388" s="53"/>
      <c r="N388" s="3"/>
    </row>
    <row r="389" spans="9:14" x14ac:dyDescent="0.2">
      <c r="I389" s="4"/>
      <c r="M389" s="53"/>
      <c r="N389" s="3"/>
    </row>
    <row r="390" spans="9:14" x14ac:dyDescent="0.2">
      <c r="I390" s="4"/>
      <c r="M390" s="53"/>
      <c r="N390" s="3"/>
    </row>
    <row r="391" spans="9:14" x14ac:dyDescent="0.2">
      <c r="I391" s="4"/>
      <c r="M391" s="53"/>
      <c r="N391" s="3"/>
    </row>
    <row r="392" spans="9:14" x14ac:dyDescent="0.2">
      <c r="I392" s="4"/>
      <c r="M392" s="53"/>
      <c r="N392" s="3"/>
    </row>
    <row r="393" spans="9:14" x14ac:dyDescent="0.2">
      <c r="I393" s="4"/>
      <c r="M393" s="53"/>
      <c r="N393" s="3"/>
    </row>
    <row r="394" spans="9:14" x14ac:dyDescent="0.2">
      <c r="I394" s="4"/>
      <c r="M394" s="53"/>
      <c r="N394" s="3"/>
    </row>
    <row r="395" spans="9:14" x14ac:dyDescent="0.2">
      <c r="I395" s="4"/>
      <c r="M395" s="53"/>
      <c r="N395" s="3"/>
    </row>
    <row r="396" spans="9:14" x14ac:dyDescent="0.2">
      <c r="I396" s="4"/>
      <c r="M396" s="53"/>
      <c r="N396" s="3"/>
    </row>
    <row r="397" spans="9:14" x14ac:dyDescent="0.2">
      <c r="I397" s="4"/>
      <c r="M397" s="53"/>
      <c r="N397" s="3"/>
    </row>
    <row r="398" spans="9:14" x14ac:dyDescent="0.2">
      <c r="I398" s="4"/>
      <c r="M398" s="53"/>
      <c r="N398" s="3"/>
    </row>
    <row r="399" spans="9:14" x14ac:dyDescent="0.2">
      <c r="I399" s="4"/>
      <c r="M399" s="53"/>
      <c r="N399" s="3"/>
    </row>
    <row r="400" spans="9:14" x14ac:dyDescent="0.2">
      <c r="I400" s="4"/>
      <c r="M400" s="53"/>
      <c r="N400" s="3"/>
    </row>
    <row r="401" spans="9:14" x14ac:dyDescent="0.2">
      <c r="I401" s="4"/>
      <c r="M401" s="53"/>
      <c r="N401" s="3"/>
    </row>
    <row r="402" spans="9:14" x14ac:dyDescent="0.2">
      <c r="I402" s="4"/>
      <c r="M402" s="53"/>
      <c r="N402" s="3"/>
    </row>
    <row r="403" spans="9:14" x14ac:dyDescent="0.2">
      <c r="I403" s="4"/>
      <c r="M403" s="53"/>
      <c r="N403" s="3"/>
    </row>
    <row r="404" spans="9:14" x14ac:dyDescent="0.2">
      <c r="I404" s="4"/>
      <c r="M404" s="53"/>
      <c r="N404" s="3"/>
    </row>
    <row r="405" spans="9:14" x14ac:dyDescent="0.2">
      <c r="I405" s="4"/>
      <c r="M405" s="53"/>
      <c r="N405" s="3"/>
    </row>
    <row r="406" spans="9:14" x14ac:dyDescent="0.2">
      <c r="I406" s="4"/>
      <c r="M406" s="53"/>
      <c r="N406" s="3"/>
    </row>
    <row r="407" spans="9:14" x14ac:dyDescent="0.2">
      <c r="I407" s="4"/>
      <c r="M407" s="53"/>
      <c r="N407" s="3"/>
    </row>
    <row r="408" spans="9:14" x14ac:dyDescent="0.2">
      <c r="I408" s="4"/>
      <c r="M408" s="53"/>
      <c r="N408" s="3"/>
    </row>
    <row r="409" spans="9:14" x14ac:dyDescent="0.2">
      <c r="I409" s="4"/>
      <c r="M409" s="53"/>
      <c r="N409" s="3"/>
    </row>
    <row r="410" spans="9:14" x14ac:dyDescent="0.2">
      <c r="I410" s="4"/>
      <c r="M410" s="53"/>
      <c r="N410" s="3"/>
    </row>
    <row r="411" spans="9:14" x14ac:dyDescent="0.2">
      <c r="I411" s="4"/>
      <c r="M411" s="53"/>
      <c r="N411" s="3"/>
    </row>
    <row r="412" spans="9:14" x14ac:dyDescent="0.2">
      <c r="I412" s="4"/>
      <c r="M412" s="53"/>
    </row>
    <row r="413" spans="9:14" x14ac:dyDescent="0.2">
      <c r="I413" s="4"/>
      <c r="M413" s="53"/>
    </row>
    <row r="414" spans="9:14" x14ac:dyDescent="0.2">
      <c r="I414" s="4"/>
      <c r="M414" s="53"/>
    </row>
    <row r="415" spans="9:14" x14ac:dyDescent="0.2">
      <c r="I415" s="4"/>
      <c r="M415" s="53"/>
    </row>
    <row r="416" spans="9:14" x14ac:dyDescent="0.2">
      <c r="I416" s="4"/>
      <c r="M416" s="53"/>
    </row>
    <row r="417" spans="9:13" x14ac:dyDescent="0.2">
      <c r="I417" s="4"/>
      <c r="M417" s="53"/>
    </row>
    <row r="418" spans="9:13" x14ac:dyDescent="0.2">
      <c r="I418" s="4"/>
      <c r="M418" s="53"/>
    </row>
    <row r="419" spans="9:13" x14ac:dyDescent="0.2">
      <c r="I419" s="4"/>
      <c r="M419" s="53"/>
    </row>
    <row r="420" spans="9:13" x14ac:dyDescent="0.2">
      <c r="I420" s="4"/>
      <c r="M420" s="53"/>
    </row>
    <row r="421" spans="9:13" x14ac:dyDescent="0.2">
      <c r="I421" s="4"/>
      <c r="M421" s="53"/>
    </row>
    <row r="422" spans="9:13" x14ac:dyDescent="0.2">
      <c r="I422" s="4"/>
      <c r="M422" s="53"/>
    </row>
    <row r="423" spans="9:13" x14ac:dyDescent="0.2">
      <c r="I423" s="4"/>
      <c r="M423" s="53"/>
    </row>
    <row r="424" spans="9:13" x14ac:dyDescent="0.2">
      <c r="I424" s="4"/>
      <c r="M424" s="53"/>
    </row>
    <row r="425" spans="9:13" x14ac:dyDescent="0.2">
      <c r="I425" s="4"/>
      <c r="M425" s="53"/>
    </row>
    <row r="426" spans="9:13" x14ac:dyDescent="0.2">
      <c r="I426" s="4"/>
      <c r="M426" s="53"/>
    </row>
    <row r="427" spans="9:13" x14ac:dyDescent="0.2">
      <c r="I427" s="4"/>
      <c r="M427" s="53"/>
    </row>
    <row r="428" spans="9:13" x14ac:dyDescent="0.2">
      <c r="I428" s="4"/>
      <c r="M428" s="53"/>
    </row>
    <row r="429" spans="9:13" x14ac:dyDescent="0.2">
      <c r="I429" s="4"/>
      <c r="M429" s="53"/>
    </row>
    <row r="430" spans="9:13" x14ac:dyDescent="0.2">
      <c r="I430" s="4"/>
      <c r="M430" s="53"/>
    </row>
    <row r="431" spans="9:13" x14ac:dyDescent="0.2">
      <c r="I431" s="4"/>
      <c r="M431" s="53"/>
    </row>
    <row r="432" spans="9:13" x14ac:dyDescent="0.2">
      <c r="I432" s="4"/>
      <c r="M432" s="53"/>
    </row>
    <row r="433" spans="9:13" x14ac:dyDescent="0.2">
      <c r="I433" s="4"/>
      <c r="M433" s="53"/>
    </row>
    <row r="434" spans="9:13" x14ac:dyDescent="0.2">
      <c r="I434" s="4"/>
      <c r="M434" s="53"/>
    </row>
    <row r="435" spans="9:13" x14ac:dyDescent="0.2">
      <c r="I435" s="4"/>
      <c r="M435" s="53"/>
    </row>
    <row r="436" spans="9:13" x14ac:dyDescent="0.2">
      <c r="I436" s="4"/>
      <c r="M436" s="53"/>
    </row>
    <row r="437" spans="9:13" x14ac:dyDescent="0.2">
      <c r="I437" s="4"/>
      <c r="M437" s="53"/>
    </row>
    <row r="438" spans="9:13" x14ac:dyDescent="0.2">
      <c r="I438" s="4"/>
      <c r="M438" s="53"/>
    </row>
    <row r="439" spans="9:13" x14ac:dyDescent="0.2">
      <c r="I439" s="4"/>
      <c r="M439" s="53"/>
    </row>
    <row r="440" spans="9:13" x14ac:dyDescent="0.2">
      <c r="I440" s="4"/>
      <c r="M440" s="53"/>
    </row>
    <row r="441" spans="9:13" x14ac:dyDescent="0.2">
      <c r="I441" s="4"/>
      <c r="M441" s="53"/>
    </row>
    <row r="442" spans="9:13" x14ac:dyDescent="0.2">
      <c r="I442" s="4"/>
      <c r="M442" s="53"/>
    </row>
    <row r="443" spans="9:13" x14ac:dyDescent="0.2">
      <c r="I443" s="4"/>
      <c r="M443" s="53"/>
    </row>
    <row r="444" spans="9:13" x14ac:dyDescent="0.2">
      <c r="I444" s="4"/>
      <c r="M444" s="53"/>
    </row>
    <row r="445" spans="9:13" x14ac:dyDescent="0.2">
      <c r="I445" s="4"/>
      <c r="M445" s="53"/>
    </row>
    <row r="446" spans="9:13" x14ac:dyDescent="0.2">
      <c r="I446" s="4"/>
      <c r="M446" s="53"/>
    </row>
    <row r="447" spans="9:13" x14ac:dyDescent="0.2">
      <c r="I447" s="4"/>
      <c r="M447" s="53"/>
    </row>
    <row r="448" spans="9:13" x14ac:dyDescent="0.2">
      <c r="I448" s="4"/>
      <c r="M448" s="53"/>
    </row>
    <row r="449" spans="9:13" x14ac:dyDescent="0.2">
      <c r="I449" s="4"/>
      <c r="M449" s="53"/>
    </row>
    <row r="450" spans="9:13" x14ac:dyDescent="0.2">
      <c r="I450" s="4"/>
      <c r="M450" s="53"/>
    </row>
    <row r="451" spans="9:13" x14ac:dyDescent="0.2">
      <c r="I451" s="4"/>
      <c r="M451" s="53"/>
    </row>
    <row r="452" spans="9:13" x14ac:dyDescent="0.2">
      <c r="I452" s="4"/>
      <c r="M452" s="53"/>
    </row>
    <row r="453" spans="9:13" x14ac:dyDescent="0.2">
      <c r="I453" s="4"/>
      <c r="M453" s="53"/>
    </row>
    <row r="454" spans="9:13" x14ac:dyDescent="0.2">
      <c r="I454" s="4"/>
      <c r="M454" s="53"/>
    </row>
    <row r="455" spans="9:13" x14ac:dyDescent="0.2">
      <c r="I455" s="4"/>
      <c r="M455" s="53"/>
    </row>
    <row r="456" spans="9:13" x14ac:dyDescent="0.2">
      <c r="I456" s="4"/>
      <c r="M456" s="53"/>
    </row>
    <row r="457" spans="9:13" x14ac:dyDescent="0.2">
      <c r="I457" s="4"/>
      <c r="M457" s="53"/>
    </row>
    <row r="458" spans="9:13" x14ac:dyDescent="0.2">
      <c r="I458" s="4"/>
      <c r="M458" s="53"/>
    </row>
    <row r="459" spans="9:13" x14ac:dyDescent="0.2">
      <c r="I459" s="4"/>
      <c r="M459" s="53"/>
    </row>
    <row r="460" spans="9:13" x14ac:dyDescent="0.2">
      <c r="I460" s="4"/>
      <c r="M460" s="53"/>
    </row>
    <row r="461" spans="9:13" x14ac:dyDescent="0.2">
      <c r="I461" s="4"/>
      <c r="M461" s="53"/>
    </row>
    <row r="462" spans="9:13" x14ac:dyDescent="0.2">
      <c r="I462" s="4"/>
      <c r="M462" s="53"/>
    </row>
    <row r="463" spans="9:13" x14ac:dyDescent="0.2">
      <c r="I463" s="4"/>
      <c r="M463" s="53"/>
    </row>
    <row r="464" spans="9:13" x14ac:dyDescent="0.2">
      <c r="I464" s="4"/>
      <c r="M464" s="53"/>
    </row>
    <row r="465" spans="9:13" x14ac:dyDescent="0.2">
      <c r="I465" s="4"/>
      <c r="M465" s="53"/>
    </row>
    <row r="466" spans="9:13" x14ac:dyDescent="0.2">
      <c r="I466" s="4"/>
      <c r="M466" s="53"/>
    </row>
    <row r="467" spans="9:13" x14ac:dyDescent="0.2">
      <c r="I467" s="4"/>
      <c r="M467" s="53"/>
    </row>
    <row r="468" spans="9:13" x14ac:dyDescent="0.2">
      <c r="I468" s="4"/>
      <c r="M468" s="53"/>
    </row>
    <row r="469" spans="9:13" x14ac:dyDescent="0.2">
      <c r="I469" s="4"/>
      <c r="M469" s="53"/>
    </row>
    <row r="470" spans="9:13" x14ac:dyDescent="0.2">
      <c r="I470" s="4"/>
      <c r="M470" s="53"/>
    </row>
    <row r="471" spans="9:13" x14ac:dyDescent="0.2">
      <c r="I471" s="4"/>
      <c r="M471" s="53"/>
    </row>
    <row r="472" spans="9:13" x14ac:dyDescent="0.2">
      <c r="I472" s="4"/>
      <c r="M472" s="53"/>
    </row>
    <row r="473" spans="9:13" x14ac:dyDescent="0.2">
      <c r="I473" s="4"/>
      <c r="M473" s="53"/>
    </row>
    <row r="474" spans="9:13" x14ac:dyDescent="0.2">
      <c r="I474" s="4"/>
      <c r="M474" s="53"/>
    </row>
    <row r="475" spans="9:13" x14ac:dyDescent="0.2">
      <c r="I475" s="4"/>
      <c r="M475" s="53"/>
    </row>
    <row r="476" spans="9:13" x14ac:dyDescent="0.2">
      <c r="I476" s="4"/>
      <c r="M476" s="53"/>
    </row>
    <row r="477" spans="9:13" x14ac:dyDescent="0.2">
      <c r="I477" s="4"/>
      <c r="M477" s="53"/>
    </row>
    <row r="478" spans="9:13" x14ac:dyDescent="0.2">
      <c r="I478" s="4"/>
      <c r="M478" s="53"/>
    </row>
    <row r="479" spans="9:13" x14ac:dyDescent="0.2">
      <c r="I479" s="4"/>
      <c r="M479" s="53"/>
    </row>
    <row r="480" spans="9:13" x14ac:dyDescent="0.2">
      <c r="I480" s="4"/>
      <c r="M480" s="53"/>
    </row>
    <row r="481" spans="9:13" x14ac:dyDescent="0.2">
      <c r="I481" s="4"/>
      <c r="M481" s="53"/>
    </row>
    <row r="482" spans="9:13" x14ac:dyDescent="0.2">
      <c r="I482" s="4"/>
      <c r="M482" s="53"/>
    </row>
    <row r="483" spans="9:13" x14ac:dyDescent="0.2">
      <c r="I483" s="4"/>
      <c r="M483" s="53"/>
    </row>
    <row r="484" spans="9:13" x14ac:dyDescent="0.2">
      <c r="I484" s="4"/>
      <c r="M484" s="53"/>
    </row>
    <row r="485" spans="9:13" x14ac:dyDescent="0.2">
      <c r="I485" s="4"/>
      <c r="M485" s="53"/>
    </row>
    <row r="486" spans="9:13" x14ac:dyDescent="0.2">
      <c r="I486" s="4"/>
      <c r="M486" s="53"/>
    </row>
    <row r="487" spans="9:13" x14ac:dyDescent="0.2">
      <c r="I487" s="4"/>
      <c r="M487" s="53"/>
    </row>
    <row r="488" spans="9:13" x14ac:dyDescent="0.2">
      <c r="I488" s="4"/>
      <c r="M488" s="53"/>
    </row>
    <row r="489" spans="9:13" x14ac:dyDescent="0.2">
      <c r="I489" s="4"/>
      <c r="M489" s="53"/>
    </row>
    <row r="490" spans="9:13" x14ac:dyDescent="0.2">
      <c r="I490" s="4"/>
      <c r="M490" s="53"/>
    </row>
    <row r="491" spans="9:13" x14ac:dyDescent="0.2">
      <c r="I491" s="4"/>
      <c r="M491" s="53"/>
    </row>
    <row r="492" spans="9:13" x14ac:dyDescent="0.2">
      <c r="I492" s="4"/>
      <c r="M492" s="53"/>
    </row>
    <row r="493" spans="9:13" x14ac:dyDescent="0.2">
      <c r="I493" s="4"/>
      <c r="M493" s="53"/>
    </row>
    <row r="494" spans="9:13" x14ac:dyDescent="0.2">
      <c r="I494" s="4"/>
      <c r="M494" s="53"/>
    </row>
    <row r="495" spans="9:13" x14ac:dyDescent="0.2">
      <c r="I495" s="4"/>
      <c r="M495" s="53"/>
    </row>
    <row r="496" spans="9:13" x14ac:dyDescent="0.2">
      <c r="I496" s="4"/>
      <c r="M496" s="53"/>
    </row>
    <row r="497" spans="9:13" x14ac:dyDescent="0.2">
      <c r="I497" s="4"/>
      <c r="M497" s="53"/>
    </row>
    <row r="498" spans="9:13" x14ac:dyDescent="0.2">
      <c r="I498" s="4"/>
      <c r="M498" s="53"/>
    </row>
    <row r="499" spans="9:13" x14ac:dyDescent="0.2">
      <c r="I499" s="4"/>
      <c r="M499" s="53"/>
    </row>
    <row r="500" spans="9:13" x14ac:dyDescent="0.2">
      <c r="I500" s="4"/>
      <c r="M500" s="53"/>
    </row>
    <row r="501" spans="9:13" x14ac:dyDescent="0.2">
      <c r="I501" s="4"/>
      <c r="M501" s="53"/>
    </row>
    <row r="502" spans="9:13" x14ac:dyDescent="0.2">
      <c r="I502" s="4"/>
      <c r="M502" s="53"/>
    </row>
    <row r="503" spans="9:13" x14ac:dyDescent="0.2">
      <c r="I503" s="4"/>
      <c r="M503" s="53"/>
    </row>
    <row r="504" spans="9:13" x14ac:dyDescent="0.2">
      <c r="I504" s="4"/>
      <c r="M504" s="53"/>
    </row>
    <row r="505" spans="9:13" x14ac:dyDescent="0.2">
      <c r="I505" s="4"/>
      <c r="M505" s="53"/>
    </row>
    <row r="506" spans="9:13" x14ac:dyDescent="0.2">
      <c r="I506" s="4"/>
      <c r="M506" s="53"/>
    </row>
    <row r="507" spans="9:13" x14ac:dyDescent="0.2">
      <c r="I507" s="4"/>
      <c r="M507" s="53"/>
    </row>
    <row r="508" spans="9:13" x14ac:dyDescent="0.2">
      <c r="I508" s="4"/>
      <c r="M508" s="53"/>
    </row>
    <row r="509" spans="9:13" x14ac:dyDescent="0.2">
      <c r="I509" s="4"/>
      <c r="M509" s="53"/>
    </row>
    <row r="510" spans="9:13" x14ac:dyDescent="0.2">
      <c r="I510" s="4"/>
      <c r="M510" s="53"/>
    </row>
    <row r="511" spans="9:13" x14ac:dyDescent="0.2">
      <c r="I511" s="4"/>
      <c r="M511" s="53"/>
    </row>
    <row r="512" spans="9:13" x14ac:dyDescent="0.2">
      <c r="I512" s="4"/>
      <c r="M512" s="53"/>
    </row>
    <row r="513" spans="9:13" x14ac:dyDescent="0.2">
      <c r="I513" s="4"/>
      <c r="M513" s="53"/>
    </row>
    <row r="514" spans="9:13" x14ac:dyDescent="0.2">
      <c r="I514" s="4"/>
      <c r="M514" s="53"/>
    </row>
    <row r="515" spans="9:13" x14ac:dyDescent="0.2">
      <c r="I515" s="4"/>
      <c r="M515" s="53"/>
    </row>
    <row r="516" spans="9:13" x14ac:dyDescent="0.2">
      <c r="I516" s="4"/>
      <c r="M516" s="53"/>
    </row>
    <row r="517" spans="9:13" x14ac:dyDescent="0.2">
      <c r="I517" s="4"/>
      <c r="M517" s="53"/>
    </row>
    <row r="518" spans="9:13" x14ac:dyDescent="0.2">
      <c r="I518" s="4"/>
      <c r="M518" s="53"/>
    </row>
    <row r="519" spans="9:13" x14ac:dyDescent="0.2">
      <c r="I519" s="4"/>
      <c r="M519" s="53"/>
    </row>
    <row r="520" spans="9:13" x14ac:dyDescent="0.2">
      <c r="I520" s="4"/>
      <c r="M520" s="53"/>
    </row>
    <row r="521" spans="9:13" x14ac:dyDescent="0.2">
      <c r="I521" s="4"/>
      <c r="M521" s="53"/>
    </row>
    <row r="522" spans="9:13" x14ac:dyDescent="0.2">
      <c r="I522" s="4"/>
      <c r="M522" s="53"/>
    </row>
    <row r="523" spans="9:13" x14ac:dyDescent="0.2">
      <c r="I523" s="4"/>
      <c r="M523" s="53"/>
    </row>
    <row r="524" spans="9:13" x14ac:dyDescent="0.2">
      <c r="I524" s="4"/>
      <c r="M524" s="53"/>
    </row>
    <row r="525" spans="9:13" x14ac:dyDescent="0.2">
      <c r="I525" s="4"/>
      <c r="M525" s="53"/>
    </row>
    <row r="526" spans="9:13" x14ac:dyDescent="0.2">
      <c r="I526" s="4"/>
      <c r="M526" s="53"/>
    </row>
    <row r="527" spans="9:13" x14ac:dyDescent="0.2">
      <c r="I527" s="4"/>
      <c r="M527" s="53"/>
    </row>
    <row r="528" spans="9:13" x14ac:dyDescent="0.2">
      <c r="I528" s="4"/>
      <c r="M528" s="53"/>
    </row>
    <row r="529" spans="9:13" x14ac:dyDescent="0.2">
      <c r="I529" s="4"/>
      <c r="M529" s="53"/>
    </row>
    <row r="530" spans="9:13" x14ac:dyDescent="0.2">
      <c r="I530" s="4"/>
      <c r="M530" s="53"/>
    </row>
    <row r="531" spans="9:13" x14ac:dyDescent="0.2">
      <c r="I531" s="4"/>
      <c r="M531" s="53"/>
    </row>
    <row r="532" spans="9:13" x14ac:dyDescent="0.2">
      <c r="I532" s="4"/>
      <c r="M532" s="53"/>
    </row>
    <row r="533" spans="9:13" x14ac:dyDescent="0.2">
      <c r="I533" s="4"/>
      <c r="M533" s="53"/>
    </row>
    <row r="534" spans="9:13" x14ac:dyDescent="0.2">
      <c r="I534" s="4"/>
      <c r="M534" s="53"/>
    </row>
    <row r="535" spans="9:13" x14ac:dyDescent="0.2">
      <c r="I535" s="4"/>
      <c r="M535" s="53"/>
    </row>
    <row r="536" spans="9:13" x14ac:dyDescent="0.2">
      <c r="I536" s="4"/>
      <c r="M536" s="53"/>
    </row>
    <row r="537" spans="9:13" x14ac:dyDescent="0.2">
      <c r="I537" s="4"/>
      <c r="M537" s="53"/>
    </row>
    <row r="538" spans="9:13" x14ac:dyDescent="0.2">
      <c r="I538" s="4"/>
      <c r="M538" s="53"/>
    </row>
    <row r="539" spans="9:13" x14ac:dyDescent="0.2">
      <c r="I539" s="4"/>
      <c r="M539" s="53"/>
    </row>
    <row r="540" spans="9:13" x14ac:dyDescent="0.2">
      <c r="I540" s="4"/>
      <c r="M540" s="53"/>
    </row>
    <row r="541" spans="9:13" x14ac:dyDescent="0.2">
      <c r="I541" s="4"/>
      <c r="M541" s="53"/>
    </row>
    <row r="542" spans="9:13" x14ac:dyDescent="0.2">
      <c r="I542" s="4"/>
      <c r="M542" s="53"/>
    </row>
    <row r="543" spans="9:13" x14ac:dyDescent="0.2">
      <c r="I543" s="4"/>
      <c r="M543" s="53"/>
    </row>
    <row r="544" spans="9:13" x14ac:dyDescent="0.2">
      <c r="I544" s="4"/>
      <c r="M544" s="53"/>
    </row>
    <row r="545" spans="9:13" x14ac:dyDescent="0.2">
      <c r="I545" s="4"/>
      <c r="M545" s="53"/>
    </row>
    <row r="546" spans="9:13" x14ac:dyDescent="0.2">
      <c r="I546" s="4"/>
      <c r="M546" s="53"/>
    </row>
    <row r="547" spans="9:13" x14ac:dyDescent="0.2">
      <c r="I547" s="4"/>
      <c r="M547" s="53"/>
    </row>
    <row r="548" spans="9:13" x14ac:dyDescent="0.2">
      <c r="I548" s="4"/>
      <c r="M548" s="53"/>
    </row>
    <row r="549" spans="9:13" x14ac:dyDescent="0.2">
      <c r="I549" s="4"/>
      <c r="M549" s="53"/>
    </row>
    <row r="550" spans="9:13" x14ac:dyDescent="0.2">
      <c r="I550" s="4"/>
      <c r="M550" s="53"/>
    </row>
    <row r="551" spans="9:13" x14ac:dyDescent="0.2">
      <c r="I551" s="4"/>
      <c r="M551" s="53"/>
    </row>
    <row r="552" spans="9:13" x14ac:dyDescent="0.2">
      <c r="I552" s="4"/>
      <c r="M552" s="53"/>
    </row>
    <row r="553" spans="9:13" x14ac:dyDescent="0.2">
      <c r="I553" s="4"/>
      <c r="M553" s="53"/>
    </row>
    <row r="554" spans="9:13" x14ac:dyDescent="0.2">
      <c r="I554" s="4"/>
      <c r="M554" s="53"/>
    </row>
    <row r="555" spans="9:13" x14ac:dyDescent="0.2">
      <c r="I555" s="4"/>
      <c r="M555" s="53"/>
    </row>
    <row r="556" spans="9:13" x14ac:dyDescent="0.2">
      <c r="I556" s="4"/>
      <c r="M556" s="53"/>
    </row>
    <row r="557" spans="9:13" x14ac:dyDescent="0.2">
      <c r="I557" s="4"/>
      <c r="M557" s="53"/>
    </row>
    <row r="558" spans="9:13" x14ac:dyDescent="0.2">
      <c r="I558" s="4"/>
      <c r="M558" s="53"/>
    </row>
    <row r="559" spans="9:13" x14ac:dyDescent="0.2">
      <c r="I559" s="4"/>
      <c r="M559" s="53"/>
    </row>
    <row r="560" spans="9:13" x14ac:dyDescent="0.2">
      <c r="I560" s="4"/>
      <c r="M560" s="53"/>
    </row>
    <row r="561" spans="9:13" x14ac:dyDescent="0.2">
      <c r="I561" s="4"/>
      <c r="M561" s="53"/>
    </row>
    <row r="562" spans="9:13" x14ac:dyDescent="0.2">
      <c r="I562" s="4"/>
      <c r="M562" s="53"/>
    </row>
    <row r="563" spans="9:13" x14ac:dyDescent="0.2">
      <c r="I563" s="4"/>
      <c r="M563" s="53"/>
    </row>
    <row r="564" spans="9:13" x14ac:dyDescent="0.2">
      <c r="I564" s="4"/>
      <c r="M564" s="53"/>
    </row>
    <row r="565" spans="9:13" x14ac:dyDescent="0.2">
      <c r="I565" s="4"/>
      <c r="M565" s="53"/>
    </row>
    <row r="566" spans="9:13" x14ac:dyDescent="0.2">
      <c r="I566" s="4"/>
      <c r="M566" s="53"/>
    </row>
    <row r="567" spans="9:13" x14ac:dyDescent="0.2">
      <c r="I567" s="4"/>
      <c r="M567" s="53"/>
    </row>
    <row r="568" spans="9:13" x14ac:dyDescent="0.2">
      <c r="I568" s="4"/>
      <c r="M568" s="53"/>
    </row>
    <row r="569" spans="9:13" x14ac:dyDescent="0.2">
      <c r="I569" s="4"/>
      <c r="M569" s="53"/>
    </row>
    <row r="570" spans="9:13" x14ac:dyDescent="0.2">
      <c r="I570" s="4"/>
      <c r="M570" s="53"/>
    </row>
    <row r="571" spans="9:13" x14ac:dyDescent="0.2">
      <c r="I571" s="4"/>
      <c r="M571" s="53"/>
    </row>
    <row r="572" spans="9:13" x14ac:dyDescent="0.2">
      <c r="I572" s="4"/>
      <c r="M572" s="53"/>
    </row>
    <row r="573" spans="9:13" x14ac:dyDescent="0.2">
      <c r="I573" s="4"/>
      <c r="M573" s="53"/>
    </row>
    <row r="574" spans="9:13" x14ac:dyDescent="0.2">
      <c r="I574" s="4"/>
      <c r="M574" s="53"/>
    </row>
    <row r="575" spans="9:13" x14ac:dyDescent="0.2">
      <c r="I575" s="4"/>
      <c r="M575" s="53"/>
    </row>
    <row r="576" spans="9:13" x14ac:dyDescent="0.2">
      <c r="I576" s="4"/>
      <c r="M576" s="53"/>
    </row>
    <row r="577" spans="9:13" x14ac:dyDescent="0.2">
      <c r="I577" s="4"/>
      <c r="M577" s="53"/>
    </row>
    <row r="578" spans="9:13" x14ac:dyDescent="0.2">
      <c r="I578" s="4"/>
      <c r="M578" s="53"/>
    </row>
    <row r="579" spans="9:13" x14ac:dyDescent="0.2">
      <c r="I579" s="4"/>
      <c r="M579" s="53"/>
    </row>
    <row r="580" spans="9:13" x14ac:dyDescent="0.2">
      <c r="I580" s="4"/>
      <c r="M580" s="53"/>
    </row>
    <row r="581" spans="9:13" x14ac:dyDescent="0.2">
      <c r="I581" s="4"/>
      <c r="M581" s="53"/>
    </row>
    <row r="582" spans="9:13" x14ac:dyDescent="0.2">
      <c r="I582" s="4"/>
      <c r="M582" s="53"/>
    </row>
    <row r="583" spans="9:13" x14ac:dyDescent="0.2">
      <c r="I583" s="4"/>
      <c r="M583" s="53"/>
    </row>
    <row r="584" spans="9:13" x14ac:dyDescent="0.2">
      <c r="I584" s="4"/>
      <c r="M584" s="53"/>
    </row>
    <row r="585" spans="9:13" x14ac:dyDescent="0.2">
      <c r="I585" s="4"/>
      <c r="M585" s="53"/>
    </row>
    <row r="586" spans="9:13" x14ac:dyDescent="0.2">
      <c r="I586" s="4"/>
      <c r="M586" s="53"/>
    </row>
    <row r="587" spans="9:13" x14ac:dyDescent="0.2">
      <c r="I587" s="4"/>
      <c r="M587" s="53"/>
    </row>
    <row r="588" spans="9:13" x14ac:dyDescent="0.2">
      <c r="I588" s="4"/>
      <c r="M588" s="53"/>
    </row>
    <row r="589" spans="9:13" x14ac:dyDescent="0.2">
      <c r="I589" s="4"/>
      <c r="M589" s="53"/>
    </row>
    <row r="590" spans="9:13" x14ac:dyDescent="0.2">
      <c r="I590" s="4"/>
      <c r="M590" s="53"/>
    </row>
    <row r="591" spans="9:13" x14ac:dyDescent="0.2">
      <c r="I591" s="4"/>
      <c r="M591" s="53"/>
    </row>
    <row r="592" spans="9:13" x14ac:dyDescent="0.2">
      <c r="I592" s="4"/>
      <c r="M592" s="53"/>
    </row>
    <row r="593" spans="9:13" x14ac:dyDescent="0.2">
      <c r="I593" s="4"/>
      <c r="M593" s="53"/>
    </row>
    <row r="594" spans="9:13" x14ac:dyDescent="0.2">
      <c r="I594" s="4"/>
      <c r="M594" s="53"/>
    </row>
    <row r="595" spans="9:13" x14ac:dyDescent="0.2">
      <c r="I595" s="4"/>
      <c r="M595" s="53"/>
    </row>
    <row r="596" spans="9:13" x14ac:dyDescent="0.2">
      <c r="I596" s="4"/>
      <c r="M596" s="53"/>
    </row>
    <row r="597" spans="9:13" x14ac:dyDescent="0.2">
      <c r="I597" s="4"/>
      <c r="M597" s="53"/>
    </row>
    <row r="598" spans="9:13" x14ac:dyDescent="0.2">
      <c r="I598" s="4"/>
      <c r="M598" s="53"/>
    </row>
    <row r="599" spans="9:13" x14ac:dyDescent="0.2">
      <c r="I599" s="4"/>
      <c r="M599" s="53"/>
    </row>
    <row r="600" spans="9:13" x14ac:dyDescent="0.2">
      <c r="I600" s="4"/>
      <c r="M600" s="53"/>
    </row>
    <row r="601" spans="9:13" x14ac:dyDescent="0.2">
      <c r="I601" s="4"/>
      <c r="M601" s="53"/>
    </row>
    <row r="602" spans="9:13" x14ac:dyDescent="0.2">
      <c r="I602" s="4"/>
      <c r="M602" s="53"/>
    </row>
    <row r="603" spans="9:13" x14ac:dyDescent="0.2">
      <c r="I603" s="4"/>
      <c r="M603" s="53"/>
    </row>
    <row r="604" spans="9:13" x14ac:dyDescent="0.2">
      <c r="I604" s="4"/>
      <c r="M604" s="53"/>
    </row>
    <row r="605" spans="9:13" x14ac:dyDescent="0.2">
      <c r="I605" s="4"/>
      <c r="M605" s="53"/>
    </row>
    <row r="606" spans="9:13" x14ac:dyDescent="0.2">
      <c r="I606" s="4"/>
      <c r="M606" s="53"/>
    </row>
    <row r="607" spans="9:13" x14ac:dyDescent="0.2">
      <c r="I607" s="4"/>
      <c r="M607" s="53"/>
    </row>
    <row r="608" spans="9:13" x14ac:dyDescent="0.2">
      <c r="I608" s="4"/>
      <c r="M608" s="53"/>
    </row>
    <row r="609" spans="9:13" x14ac:dyDescent="0.2">
      <c r="I609" s="4"/>
      <c r="M609" s="53"/>
    </row>
    <row r="610" spans="9:13" x14ac:dyDescent="0.2">
      <c r="I610" s="4"/>
      <c r="M610" s="53"/>
    </row>
    <row r="611" spans="9:13" x14ac:dyDescent="0.2">
      <c r="I611" s="4"/>
      <c r="M611" s="53"/>
    </row>
    <row r="612" spans="9:13" x14ac:dyDescent="0.2">
      <c r="I612" s="4"/>
      <c r="M612" s="53"/>
    </row>
    <row r="613" spans="9:13" x14ac:dyDescent="0.2">
      <c r="I613" s="4"/>
      <c r="M613" s="53"/>
    </row>
    <row r="614" spans="9:13" x14ac:dyDescent="0.2">
      <c r="I614" s="4"/>
      <c r="M614" s="53"/>
    </row>
    <row r="615" spans="9:13" x14ac:dyDescent="0.2">
      <c r="I615" s="4"/>
      <c r="M615" s="53"/>
    </row>
    <row r="616" spans="9:13" x14ac:dyDescent="0.2">
      <c r="I616" s="4"/>
      <c r="M616" s="53"/>
    </row>
    <row r="617" spans="9:13" x14ac:dyDescent="0.2">
      <c r="I617" s="4"/>
      <c r="M617" s="53"/>
    </row>
    <row r="618" spans="9:13" x14ac:dyDescent="0.2">
      <c r="I618" s="4"/>
      <c r="M618" s="53"/>
    </row>
    <row r="619" spans="9:13" x14ac:dyDescent="0.2">
      <c r="I619" s="4"/>
      <c r="M619" s="53"/>
    </row>
    <row r="620" spans="9:13" x14ac:dyDescent="0.2">
      <c r="I620" s="4"/>
      <c r="M620" s="53"/>
    </row>
    <row r="621" spans="9:13" x14ac:dyDescent="0.2">
      <c r="I621" s="4"/>
      <c r="M621" s="53"/>
    </row>
    <row r="622" spans="9:13" x14ac:dyDescent="0.2">
      <c r="I622" s="4"/>
      <c r="M622" s="53"/>
    </row>
    <row r="623" spans="9:13" x14ac:dyDescent="0.2">
      <c r="I623" s="4"/>
      <c r="M623" s="53"/>
    </row>
    <row r="624" spans="9:13" x14ac:dyDescent="0.2">
      <c r="I624" s="4"/>
      <c r="M624" s="53"/>
    </row>
    <row r="625" spans="9:13" x14ac:dyDescent="0.2">
      <c r="I625" s="4"/>
      <c r="M625" s="53"/>
    </row>
    <row r="626" spans="9:13" x14ac:dyDescent="0.2">
      <c r="I626" s="4"/>
      <c r="M626" s="53"/>
    </row>
    <row r="627" spans="9:13" x14ac:dyDescent="0.2">
      <c r="I627" s="4"/>
      <c r="M627" s="53"/>
    </row>
    <row r="628" spans="9:13" x14ac:dyDescent="0.2">
      <c r="I628" s="4"/>
      <c r="M628" s="53"/>
    </row>
    <row r="629" spans="9:13" x14ac:dyDescent="0.2">
      <c r="I629" s="4"/>
      <c r="M629" s="53"/>
    </row>
    <row r="630" spans="9:13" x14ac:dyDescent="0.2">
      <c r="I630" s="4"/>
      <c r="M630" s="53"/>
    </row>
    <row r="631" spans="9:13" x14ac:dyDescent="0.2">
      <c r="I631" s="4"/>
      <c r="M631" s="53"/>
    </row>
    <row r="632" spans="9:13" x14ac:dyDescent="0.2">
      <c r="I632" s="4"/>
      <c r="M632" s="53"/>
    </row>
    <row r="633" spans="9:13" x14ac:dyDescent="0.2">
      <c r="I633" s="4"/>
      <c r="M633" s="53"/>
    </row>
    <row r="634" spans="9:13" x14ac:dyDescent="0.2">
      <c r="I634" s="4"/>
      <c r="M634" s="53"/>
    </row>
    <row r="635" spans="9:13" x14ac:dyDescent="0.2">
      <c r="I635" s="4"/>
      <c r="M635" s="53"/>
    </row>
    <row r="636" spans="9:13" x14ac:dyDescent="0.2">
      <c r="I636" s="4"/>
      <c r="M636" s="53"/>
    </row>
    <row r="637" spans="9:13" x14ac:dyDescent="0.2">
      <c r="I637" s="4"/>
      <c r="M637" s="53"/>
    </row>
    <row r="638" spans="9:13" x14ac:dyDescent="0.2">
      <c r="I638" s="4"/>
      <c r="M638" s="53"/>
    </row>
    <row r="639" spans="9:13" x14ac:dyDescent="0.2">
      <c r="I639" s="4"/>
      <c r="M639" s="53"/>
    </row>
    <row r="640" spans="9:13" x14ac:dyDescent="0.2">
      <c r="I640" s="4"/>
      <c r="M640" s="53"/>
    </row>
    <row r="641" spans="9:13" x14ac:dyDescent="0.2">
      <c r="I641" s="4"/>
      <c r="M641" s="53"/>
    </row>
    <row r="642" spans="9:13" x14ac:dyDescent="0.2">
      <c r="I642" s="4"/>
      <c r="M642" s="53"/>
    </row>
    <row r="643" spans="9:13" x14ac:dyDescent="0.2">
      <c r="I643" s="4"/>
      <c r="M643" s="53"/>
    </row>
    <row r="644" spans="9:13" x14ac:dyDescent="0.2">
      <c r="I644" s="4"/>
      <c r="M644" s="53"/>
    </row>
    <row r="645" spans="9:13" x14ac:dyDescent="0.2">
      <c r="I645" s="4"/>
      <c r="M645" s="53"/>
    </row>
    <row r="646" spans="9:13" x14ac:dyDescent="0.2">
      <c r="I646" s="4"/>
      <c r="M646" s="53"/>
    </row>
    <row r="647" spans="9:13" x14ac:dyDescent="0.2">
      <c r="I647" s="4"/>
      <c r="M647" s="53"/>
    </row>
    <row r="648" spans="9:13" x14ac:dyDescent="0.2">
      <c r="I648" s="4"/>
      <c r="M648" s="53"/>
    </row>
    <row r="649" spans="9:13" x14ac:dyDescent="0.2">
      <c r="I649" s="4"/>
      <c r="M649" s="53"/>
    </row>
    <row r="650" spans="9:13" x14ac:dyDescent="0.2">
      <c r="I650" s="4"/>
      <c r="M650" s="53"/>
    </row>
    <row r="651" spans="9:13" x14ac:dyDescent="0.2">
      <c r="I651" s="4"/>
      <c r="M651" s="53"/>
    </row>
    <row r="652" spans="9:13" x14ac:dyDescent="0.2">
      <c r="I652" s="4"/>
      <c r="M652" s="53"/>
    </row>
    <row r="653" spans="9:13" x14ac:dyDescent="0.2">
      <c r="I653" s="4"/>
      <c r="M653" s="53"/>
    </row>
    <row r="654" spans="9:13" x14ac:dyDescent="0.2">
      <c r="I654" s="4"/>
      <c r="M654" s="53"/>
    </row>
    <row r="655" spans="9:13" x14ac:dyDescent="0.2">
      <c r="I655" s="4"/>
      <c r="M655" s="53"/>
    </row>
    <row r="656" spans="9:13" x14ac:dyDescent="0.2">
      <c r="I656" s="4"/>
      <c r="M656" s="53"/>
    </row>
    <row r="657" spans="9:13" x14ac:dyDescent="0.2">
      <c r="I657" s="4"/>
      <c r="M657" s="53"/>
    </row>
    <row r="658" spans="9:13" x14ac:dyDescent="0.2">
      <c r="I658" s="4"/>
      <c r="M658" s="53"/>
    </row>
    <row r="659" spans="9:13" x14ac:dyDescent="0.2">
      <c r="I659" s="4"/>
      <c r="M659" s="53"/>
    </row>
    <row r="660" spans="9:13" x14ac:dyDescent="0.2">
      <c r="I660" s="4"/>
      <c r="M660" s="53"/>
    </row>
    <row r="661" spans="9:13" x14ac:dyDescent="0.2">
      <c r="I661" s="4"/>
      <c r="M661" s="53"/>
    </row>
    <row r="662" spans="9:13" x14ac:dyDescent="0.2">
      <c r="I662" s="4"/>
      <c r="M662" s="53"/>
    </row>
    <row r="663" spans="9:13" x14ac:dyDescent="0.2">
      <c r="I663" s="4"/>
      <c r="M663" s="53"/>
    </row>
    <row r="664" spans="9:13" x14ac:dyDescent="0.2">
      <c r="I664" s="4"/>
      <c r="M664" s="53"/>
    </row>
    <row r="665" spans="9:13" x14ac:dyDescent="0.2">
      <c r="I665" s="4"/>
      <c r="M665" s="53"/>
    </row>
    <row r="666" spans="9:13" x14ac:dyDescent="0.2">
      <c r="I666" s="4"/>
      <c r="M666" s="53"/>
    </row>
    <row r="667" spans="9:13" x14ac:dyDescent="0.2">
      <c r="I667" s="4"/>
      <c r="M667" s="53"/>
    </row>
    <row r="668" spans="9:13" x14ac:dyDescent="0.2">
      <c r="I668" s="4"/>
      <c r="M668" s="53"/>
    </row>
    <row r="669" spans="9:13" x14ac:dyDescent="0.2">
      <c r="I669" s="4"/>
      <c r="M669" s="53"/>
    </row>
    <row r="670" spans="9:13" x14ac:dyDescent="0.2">
      <c r="I670" s="4"/>
      <c r="M670" s="53"/>
    </row>
    <row r="671" spans="9:13" x14ac:dyDescent="0.2">
      <c r="I671" s="4"/>
      <c r="M671" s="53"/>
    </row>
    <row r="672" spans="9:13" x14ac:dyDescent="0.2">
      <c r="I672" s="4"/>
      <c r="M672" s="53"/>
    </row>
    <row r="673" spans="9:13" x14ac:dyDescent="0.2">
      <c r="I673" s="4"/>
      <c r="M673" s="53"/>
    </row>
    <row r="674" spans="9:13" x14ac:dyDescent="0.2">
      <c r="I674" s="4"/>
      <c r="M674" s="53"/>
    </row>
    <row r="675" spans="9:13" x14ac:dyDescent="0.2">
      <c r="I675" s="4"/>
      <c r="M675" s="53"/>
    </row>
    <row r="676" spans="9:13" x14ac:dyDescent="0.2">
      <c r="I676" s="4"/>
      <c r="M676" s="53"/>
    </row>
    <row r="677" spans="9:13" x14ac:dyDescent="0.2">
      <c r="I677" s="4"/>
      <c r="M677" s="53"/>
    </row>
    <row r="678" spans="9:13" x14ac:dyDescent="0.2">
      <c r="I678" s="4"/>
      <c r="M678" s="53"/>
    </row>
    <row r="679" spans="9:13" x14ac:dyDescent="0.2">
      <c r="I679" s="4"/>
      <c r="M679" s="53"/>
    </row>
    <row r="680" spans="9:13" x14ac:dyDescent="0.2">
      <c r="I680" s="4"/>
      <c r="M680" s="53"/>
    </row>
    <row r="681" spans="9:13" x14ac:dyDescent="0.2">
      <c r="I681" s="4"/>
      <c r="M681" s="53"/>
    </row>
    <row r="682" spans="9:13" x14ac:dyDescent="0.2">
      <c r="I682" s="4"/>
      <c r="M682" s="53"/>
    </row>
    <row r="683" spans="9:13" x14ac:dyDescent="0.2">
      <c r="I683" s="4"/>
      <c r="M683" s="53"/>
    </row>
    <row r="684" spans="9:13" x14ac:dyDescent="0.2">
      <c r="I684" s="4"/>
      <c r="M684" s="53"/>
    </row>
    <row r="685" spans="9:13" x14ac:dyDescent="0.2">
      <c r="I685" s="4"/>
      <c r="M685" s="53"/>
    </row>
    <row r="686" spans="9:13" x14ac:dyDescent="0.2">
      <c r="I686" s="4"/>
      <c r="M686" s="53"/>
    </row>
    <row r="687" spans="9:13" x14ac:dyDescent="0.2">
      <c r="I687" s="4"/>
      <c r="M687" s="53"/>
    </row>
    <row r="688" spans="9:13" x14ac:dyDescent="0.2">
      <c r="I688" s="4"/>
      <c r="M688" s="53"/>
    </row>
    <row r="689" spans="9:13" x14ac:dyDescent="0.2">
      <c r="I689" s="4"/>
      <c r="M689" s="53"/>
    </row>
    <row r="690" spans="9:13" x14ac:dyDescent="0.2">
      <c r="I690" s="4"/>
      <c r="M690" s="53"/>
    </row>
    <row r="691" spans="9:13" x14ac:dyDescent="0.2">
      <c r="I691" s="4"/>
      <c r="M691" s="53"/>
    </row>
    <row r="692" spans="9:13" x14ac:dyDescent="0.2">
      <c r="I692" s="4"/>
      <c r="M692" s="53"/>
    </row>
    <row r="693" spans="9:13" x14ac:dyDescent="0.2">
      <c r="I693" s="4"/>
      <c r="M693" s="53"/>
    </row>
    <row r="694" spans="9:13" x14ac:dyDescent="0.2">
      <c r="I694" s="4"/>
      <c r="M694" s="53"/>
    </row>
    <row r="695" spans="9:13" x14ac:dyDescent="0.2">
      <c r="I695" s="4"/>
      <c r="M695" s="53"/>
    </row>
  </sheetData>
  <autoFilter ref="A1:V322">
    <sortState ref="A2:V322">
      <sortCondition ref="G2"/>
    </sortState>
  </autoFilter>
  <phoneticPr fontId="7" type="noConversion"/>
  <conditionalFormatting sqref="N2:P2 O5 O8 O11 O14 O17 O20 O23 O26 O29 O32 O35 O38 O41 O44 O47 O50 O53 O56 O59 O62 O65:O322">
    <cfRule type="cellIs" dxfId="68" priority="378" stopIfTrue="1" operator="equal">
      <formula>0</formula>
    </cfRule>
  </conditionalFormatting>
  <conditionalFormatting sqref="B2:P2 B267:M275 N274:N275 O5 O8 O11 O14 O17 O20 O23 O26 O29 O32 O35 O38 O41 O44 O47 O50 O53 O56 O59 O62 B276:N276 P274:P276 B278:C280 B282:C284 B286:C288 B290:C292 B294:C296 B298:C300 N278:N280 N282:N284 N286:N288 N290:N292 N294:N296 N298:N300 P298:P300 P294:P296 P290:P292 P286:P288 P282:P284 P278:P280 B302:C322 N302:N322 P302:P322 O65:O322 D260:M322">
    <cfRule type="expression" dxfId="67" priority="243">
      <formula>$F2&lt;&gt;$F1</formula>
    </cfRule>
    <cfRule type="expression" dxfId="66" priority="379">
      <formula>$E2&lt;&gt;$E1</formula>
    </cfRule>
  </conditionalFormatting>
  <conditionalFormatting sqref="Q2 Q274:Q276 Q278:Q280 Q282:Q284 Q286:Q288 Q290:Q292 Q294:Q296 Q298:Q300 Q302:Q322">
    <cfRule type="expression" dxfId="65" priority="341">
      <formula>ROUND(Q2,0)*O2&lt;&gt;I2</formula>
    </cfRule>
  </conditionalFormatting>
  <conditionalFormatting sqref="R2">
    <cfRule type="cellIs" dxfId="64" priority="333" stopIfTrue="1" operator="equal">
      <formula>TRUE</formula>
    </cfRule>
    <cfRule type="cellIs" dxfId="63" priority="334" operator="equal">
      <formula>FALSE</formula>
    </cfRule>
  </conditionalFormatting>
  <conditionalFormatting sqref="L2">
    <cfRule type="expression" dxfId="62" priority="380">
      <formula>L2&gt;=$X$1</formula>
    </cfRule>
  </conditionalFormatting>
  <conditionalFormatting sqref="L2">
    <cfRule type="expression" dxfId="61" priority="242">
      <formula>L2&gt;=$X$1</formula>
    </cfRule>
  </conditionalFormatting>
  <conditionalFormatting sqref="N3:P3 N267:N270 N274:N275 P274:P275 P267:P270 N4:N263 P4:P263 O4 O6:O7 O9:O10 O12:O13 O15:O16 O18:O19 O21:O22 O24:O25 O27:O28 O30:O31 O33:O34 O36:O37 O39:O40 O42:O43 O45:O46 O48:O49 O51:O52 O54:O55 O57:O58 O60:O61 O63:O64 N278:N279 N282:N283 N286:N287 N290:N291 N294:N295 N298:N299 N302:N303 P278:P279 P282:P283 P286:P287 P290:P291 P294:P295 P298:P299 P302:P303 N305:N306 N308:N309 N311:N312 N314:N315 N317:N318 N320:N321 P305:P306 P308:P309 P311:P312 P314:P315 P317:P318 P320:P321">
    <cfRule type="cellIs" dxfId="60" priority="53" stopIfTrue="1" operator="equal">
      <formula>0</formula>
    </cfRule>
  </conditionalFormatting>
  <conditionalFormatting sqref="N267:N270 B3:P3 P267:P270 P4:P263 O4 O6:O7 O9:O10 O12:O13 O15:O16 O18:O19 O21:O22 O24:O25 O27:O28 O30:O31 O33:O34 O36:O37 O39:O40 O42:O43 O45:O46 O48:O49 O51:O52 O54:O55 O57:O58 O60:O61 O63:O64 B4:N263">
    <cfRule type="expression" dxfId="59" priority="49">
      <formula>$F3&lt;&gt;$F2</formula>
    </cfRule>
    <cfRule type="expression" dxfId="58" priority="54">
      <formula>$E3&lt;&gt;$E2</formula>
    </cfRule>
  </conditionalFormatting>
  <conditionalFormatting sqref="Q3:Q263 Q267:Q270">
    <cfRule type="expression" dxfId="57" priority="52">
      <formula>ROUND(Q3,0)*O3&lt;&gt;I3</formula>
    </cfRule>
  </conditionalFormatting>
  <conditionalFormatting sqref="R3:R263 R267:R270 R274:R275 R278:R279 R282:R283 R286:R287 R290:R291 R294:R295 R298:R299 R302:R303 R305:R306 R308:R309 R311:R312 R314:R315 R317:R318 R320:R321">
    <cfRule type="cellIs" dxfId="56" priority="50" stopIfTrue="1" operator="equal">
      <formula>TRUE</formula>
    </cfRule>
    <cfRule type="cellIs" dxfId="55" priority="51" operator="equal">
      <formula>FALSE</formula>
    </cfRule>
  </conditionalFormatting>
  <conditionalFormatting sqref="L3:L263">
    <cfRule type="expression" dxfId="54" priority="55">
      <formula>L3&gt;=$X$1</formula>
    </cfRule>
  </conditionalFormatting>
  <conditionalFormatting sqref="L3:L263">
    <cfRule type="expression" dxfId="53" priority="48">
      <formula>L3&gt;=$X$1</formula>
    </cfRule>
  </conditionalFormatting>
  <conditionalFormatting sqref="N264:N266 N271:N273 P271:P273 P264:P266">
    <cfRule type="cellIs" dxfId="52" priority="45" stopIfTrue="1" operator="equal">
      <formula>0</formula>
    </cfRule>
  </conditionalFormatting>
  <conditionalFormatting sqref="B264:N266 N271:N273 P271:P273 P264:P266 D261:M265">
    <cfRule type="expression" dxfId="51" priority="41">
      <formula>$F261&lt;&gt;$F260</formula>
    </cfRule>
    <cfRule type="expression" dxfId="50" priority="46">
      <formula>$E261&lt;&gt;$E260</formula>
    </cfRule>
  </conditionalFormatting>
  <conditionalFormatting sqref="Q264:Q266 Q271:Q273">
    <cfRule type="expression" dxfId="49" priority="44">
      <formula>ROUND(Q264,0)*O264&lt;&gt;I264</formula>
    </cfRule>
  </conditionalFormatting>
  <conditionalFormatting sqref="R264:R266 R271:R273">
    <cfRule type="cellIs" dxfId="48" priority="42" stopIfTrue="1" operator="equal">
      <formula>TRUE</formula>
    </cfRule>
    <cfRule type="cellIs" dxfId="47" priority="43" operator="equal">
      <formula>FALSE</formula>
    </cfRule>
  </conditionalFormatting>
  <conditionalFormatting sqref="L260:L275">
    <cfRule type="expression" dxfId="46" priority="47">
      <formula>L260&gt;=$X$1</formula>
    </cfRule>
  </conditionalFormatting>
  <conditionalFormatting sqref="L260:L275">
    <cfRule type="expression" dxfId="45" priority="40">
      <formula>L260&gt;=$X$1</formula>
    </cfRule>
  </conditionalFormatting>
  <conditionalFormatting sqref="L273:L276">
    <cfRule type="expression" dxfId="44" priority="22">
      <formula>L273&gt;=$X$1</formula>
    </cfRule>
  </conditionalFormatting>
  <conditionalFormatting sqref="L273:L276">
    <cfRule type="expression" dxfId="43" priority="21">
      <formula>L273&gt;=$X$1</formula>
    </cfRule>
  </conditionalFormatting>
  <conditionalFormatting sqref="D273:M276">
    <cfRule type="expression" dxfId="42" priority="26">
      <formula>$F273&lt;&gt;$F272</formula>
    </cfRule>
    <cfRule type="expression" dxfId="41" priority="29">
      <formula>$E273&lt;&gt;$E272</formula>
    </cfRule>
  </conditionalFormatting>
  <conditionalFormatting sqref="N276 P276 N280 N284 N288 N292 N296 N300 N304 P280 P284 P288 P292 P296 P300 P304 N307 N310 N313 N316 N319 N322 P307 P310 P313 P316 P319 P322">
    <cfRule type="cellIs" dxfId="40" priority="25" stopIfTrue="1" operator="equal">
      <formula>0</formula>
    </cfRule>
  </conditionalFormatting>
  <conditionalFormatting sqref="R276 R280 R284 R288 R292 R296 R300 R304 R307 R310 R313 R316 R319 R322">
    <cfRule type="cellIs" dxfId="39" priority="23" stopIfTrue="1" operator="equal">
      <formula>TRUE</formula>
    </cfRule>
    <cfRule type="cellIs" dxfId="38" priority="24" operator="equal">
      <formula>FALSE</formula>
    </cfRule>
  </conditionalFormatting>
  <conditionalFormatting sqref="B277:N277 B281:C281 B285:C285 B289:C289 B293:C293 B297:C297 B301:C301 N281 N285 N289 N293 N297 N301 P301 P297 P293 P289 P285 P281 P277">
    <cfRule type="expression" dxfId="37" priority="17">
      <formula>$F277&lt;&gt;$F276</formula>
    </cfRule>
    <cfRule type="expression" dxfId="36" priority="20">
      <formula>$E277&lt;&gt;$E276</formula>
    </cfRule>
  </conditionalFormatting>
  <conditionalFormatting sqref="Q277 Q281 Q285 Q289 Q293 Q297 Q301">
    <cfRule type="expression" dxfId="35" priority="18">
      <formula>ROUND(Q277,0)*O277&lt;&gt;I277</formula>
    </cfRule>
  </conditionalFormatting>
  <conditionalFormatting sqref="L276:L304">
    <cfRule type="expression" dxfId="34" priority="11">
      <formula>L276&gt;=$X$1</formula>
    </cfRule>
  </conditionalFormatting>
  <conditionalFormatting sqref="L276:L304">
    <cfRule type="expression" dxfId="33" priority="10">
      <formula>L276&gt;=$X$1</formula>
    </cfRule>
  </conditionalFormatting>
  <conditionalFormatting sqref="N277 P277 N281 N285 N289 N293 N297 N301 P281 P285 P289 P293 P297 P301">
    <cfRule type="cellIs" dxfId="32" priority="14" stopIfTrue="1" operator="equal">
      <formula>0</formula>
    </cfRule>
  </conditionalFormatting>
  <conditionalFormatting sqref="R277 R281 R285 R289 R293 R297 R301">
    <cfRule type="cellIs" dxfId="31" priority="12" stopIfTrue="1" operator="equal">
      <formula>TRUE</formula>
    </cfRule>
    <cfRule type="cellIs" dxfId="30" priority="13" operator="equal">
      <formula>FALSE</formula>
    </cfRule>
  </conditionalFormatting>
  <conditionalFormatting sqref="L305:L322">
    <cfRule type="expression" dxfId="29" priority="2">
      <formula>L305&gt;=$X$1</formula>
    </cfRule>
  </conditionalFormatting>
  <conditionalFormatting sqref="L305:L322">
    <cfRule type="expression" dxfId="28" priority="1">
      <formula>L305&gt;=$X$1</formula>
    </cfRule>
  </conditionalFormatting>
  <printOptions gridLines="1"/>
  <pageMargins left="0" right="0" top="0.39370078740157483" bottom="0.19685039370078741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workbookViewId="0">
      <pane ySplit="4" topLeftCell="A432" activePane="bottomLeft" state="frozen"/>
      <selection pane="bottomLeft" activeCell="B457" sqref="B457"/>
    </sheetView>
  </sheetViews>
  <sheetFormatPr defaultColWidth="9.140625" defaultRowHeight="11.25" x14ac:dyDescent="0.2"/>
  <cols>
    <col min="1" max="1" width="7.85546875" style="8" bestFit="1" customWidth="1"/>
    <col min="2" max="2" width="38.140625" style="8" bestFit="1" customWidth="1"/>
    <col min="3" max="3" width="14.85546875" style="16" bestFit="1" customWidth="1"/>
    <col min="4" max="16384" width="9.140625" style="8"/>
  </cols>
  <sheetData>
    <row r="1" spans="1:11" x14ac:dyDescent="0.2">
      <c r="D1" s="11" t="b">
        <v>1</v>
      </c>
    </row>
    <row r="2" spans="1:11" x14ac:dyDescent="0.2">
      <c r="D2" s="12">
        <f>COUNTIF(D5:D559,D1)</f>
        <v>0</v>
      </c>
    </row>
    <row r="4" spans="1:11" x14ac:dyDescent="0.2">
      <c r="A4" s="8" t="s">
        <v>101</v>
      </c>
      <c r="B4" s="8" t="s">
        <v>122</v>
      </c>
      <c r="C4" s="17" t="s">
        <v>1473</v>
      </c>
      <c r="D4" s="8" t="s">
        <v>271</v>
      </c>
      <c r="E4" s="8" t="s">
        <v>357</v>
      </c>
      <c r="F4" s="8" t="s">
        <v>612</v>
      </c>
    </row>
    <row r="5" spans="1:11" x14ac:dyDescent="0.2">
      <c r="A5" s="8">
        <v>1705606</v>
      </c>
      <c r="B5" s="8" t="s">
        <v>185</v>
      </c>
      <c r="C5" s="44">
        <v>530</v>
      </c>
      <c r="D5" s="8" t="b">
        <f>NOT(ISERROR(VLOOKUP(A5,A6:A486,1,0)))</f>
        <v>0</v>
      </c>
      <c r="E5" s="8" t="b">
        <f>NOT(ISERROR(VLOOKUP(A5,'2017 05 31'!E:E,1,0)))</f>
        <v>0</v>
      </c>
      <c r="F5" s="8" t="str">
        <f>VLOOKUP(A5,A!A:M,9,0)</f>
        <v>1235</v>
      </c>
      <c r="H5" s="45"/>
      <c r="I5" s="45"/>
      <c r="J5" s="45"/>
      <c r="K5" s="45"/>
    </row>
    <row r="6" spans="1:11" x14ac:dyDescent="0.2">
      <c r="A6" s="8">
        <v>1705607</v>
      </c>
      <c r="B6" s="8" t="s">
        <v>186</v>
      </c>
      <c r="C6" s="44">
        <v>530</v>
      </c>
      <c r="D6" s="8" t="b">
        <f>NOT(ISERROR(VLOOKUP(A6,A7:A487,1,0)))</f>
        <v>0</v>
      </c>
      <c r="E6" s="8" t="b">
        <f>NOT(ISERROR(VLOOKUP(A6,'2017 05 31'!E:E,1,0)))</f>
        <v>0</v>
      </c>
      <c r="F6" s="8" t="str">
        <f>VLOOKUP(A6,A!A:M,9,0)</f>
        <v>1235</v>
      </c>
      <c r="H6" s="45"/>
      <c r="I6" s="45"/>
      <c r="J6" s="45"/>
      <c r="K6" s="45"/>
    </row>
    <row r="7" spans="1:11" x14ac:dyDescent="0.2">
      <c r="A7" s="8">
        <v>151468</v>
      </c>
      <c r="B7" s="8" t="s">
        <v>417</v>
      </c>
      <c r="C7" s="44">
        <v>155</v>
      </c>
      <c r="D7" s="8" t="b">
        <f>NOT(ISERROR(VLOOKUP(A7,A8:A488,1,0)))</f>
        <v>0</v>
      </c>
      <c r="E7" s="8" t="b">
        <f>NOT(ISERROR(VLOOKUP(A7,'2017 05 31'!E:E,1,0)))</f>
        <v>0</v>
      </c>
      <c r="F7" s="8" t="str">
        <f>VLOOKUP(A7,A!A:M,9,0)</f>
        <v>121010</v>
      </c>
      <c r="H7" s="45"/>
      <c r="I7" s="45"/>
      <c r="J7" s="45"/>
      <c r="K7" s="45"/>
    </row>
    <row r="8" spans="1:11" x14ac:dyDescent="0.2">
      <c r="A8" s="8">
        <v>151568</v>
      </c>
      <c r="B8" s="8" t="s">
        <v>418</v>
      </c>
      <c r="C8" s="44">
        <v>155</v>
      </c>
      <c r="D8" s="8" t="b">
        <f>NOT(ISERROR(VLOOKUP(A8,A9:A490,1,0)))</f>
        <v>0</v>
      </c>
      <c r="E8" s="8" t="b">
        <f>NOT(ISERROR(VLOOKUP(A8,'2017 05 31'!E:E,1,0)))</f>
        <v>0</v>
      </c>
      <c r="F8" s="8" t="str">
        <f>VLOOKUP(A8,A!A:M,9,0)</f>
        <v>121010</v>
      </c>
      <c r="H8" s="45"/>
      <c r="I8" s="45"/>
      <c r="J8" s="45"/>
      <c r="K8" s="45"/>
    </row>
    <row r="9" spans="1:11" x14ac:dyDescent="0.2">
      <c r="A9" s="8">
        <v>151807</v>
      </c>
      <c r="B9" s="8" t="s">
        <v>395</v>
      </c>
      <c r="C9" s="44">
        <v>205</v>
      </c>
      <c r="D9" s="8" t="b">
        <f t="shared" ref="D9:D26" si="0">NOT(ISERROR(VLOOKUP(A9,A10:A493,1,0)))</f>
        <v>0</v>
      </c>
      <c r="E9" s="8" t="b">
        <f>NOT(ISERROR(VLOOKUP(A9,'2017 05 31'!E:E,1,0)))</f>
        <v>1</v>
      </c>
      <c r="F9" s="8" t="str">
        <f>VLOOKUP(A9,A!A:M,9,0)</f>
        <v>121010</v>
      </c>
      <c r="H9" s="45"/>
      <c r="I9" s="45"/>
      <c r="J9" s="45"/>
      <c r="K9" s="45"/>
    </row>
    <row r="10" spans="1:11" x14ac:dyDescent="0.2">
      <c r="A10" s="8">
        <v>151808</v>
      </c>
      <c r="B10" s="8" t="s">
        <v>396</v>
      </c>
      <c r="C10" s="44">
        <v>205</v>
      </c>
      <c r="D10" s="8" t="b">
        <f t="shared" si="0"/>
        <v>0</v>
      </c>
      <c r="E10" s="8" t="b">
        <f>NOT(ISERROR(VLOOKUP(A10,'2017 05 31'!E:E,1,0)))</f>
        <v>1</v>
      </c>
      <c r="F10" s="8" t="str">
        <f>VLOOKUP(A10,A!A:M,9,0)</f>
        <v>121010</v>
      </c>
      <c r="H10" s="45"/>
      <c r="I10" s="45"/>
      <c r="J10" s="45"/>
      <c r="K10" s="45"/>
    </row>
    <row r="11" spans="1:11" x14ac:dyDescent="0.2">
      <c r="A11" s="8">
        <v>151817</v>
      </c>
      <c r="B11" s="8" t="s">
        <v>419</v>
      </c>
      <c r="C11" s="44">
        <v>255</v>
      </c>
      <c r="D11" s="8" t="b">
        <f t="shared" si="0"/>
        <v>0</v>
      </c>
      <c r="E11" s="8" t="b">
        <f>NOT(ISERROR(VLOOKUP(A11,'2017 05 31'!E:E,1,0)))</f>
        <v>1</v>
      </c>
      <c r="F11" s="8" t="str">
        <f>VLOOKUP(A11,A!A:M,9,0)</f>
        <v>121010</v>
      </c>
      <c r="H11" s="45"/>
      <c r="I11" s="45"/>
      <c r="J11" s="45"/>
      <c r="K11" s="45"/>
    </row>
    <row r="12" spans="1:11" x14ac:dyDescent="0.2">
      <c r="A12" s="8">
        <v>151818</v>
      </c>
      <c r="B12" s="8" t="s">
        <v>397</v>
      </c>
      <c r="C12" s="44">
        <v>255</v>
      </c>
      <c r="D12" s="8" t="b">
        <f t="shared" si="0"/>
        <v>0</v>
      </c>
      <c r="E12" s="8" t="b">
        <f>NOT(ISERROR(VLOOKUP(A12,'2017 05 31'!E:E,1,0)))</f>
        <v>0</v>
      </c>
      <c r="F12" s="8" t="str">
        <f>VLOOKUP(A12,A!A:M,9,0)</f>
        <v>121010</v>
      </c>
      <c r="H12" s="45"/>
      <c r="I12" s="45"/>
      <c r="J12" s="45"/>
      <c r="K12" s="45"/>
    </row>
    <row r="13" spans="1:11" x14ac:dyDescent="0.2">
      <c r="A13" s="8">
        <v>151867</v>
      </c>
      <c r="B13" s="8" t="s">
        <v>420</v>
      </c>
      <c r="C13" s="44">
        <v>175</v>
      </c>
      <c r="D13" s="8" t="b">
        <f t="shared" si="0"/>
        <v>0</v>
      </c>
      <c r="E13" s="8" t="b">
        <f>NOT(ISERROR(VLOOKUP(A13,'2017 05 31'!E:E,1,0)))</f>
        <v>0</v>
      </c>
      <c r="F13" s="8" t="str">
        <f>VLOOKUP(A13,A!A:M,9,0)</f>
        <v>121010</v>
      </c>
      <c r="H13" s="45"/>
      <c r="I13" s="45"/>
      <c r="J13" s="45"/>
      <c r="K13" s="45"/>
    </row>
    <row r="14" spans="1:11" x14ac:dyDescent="0.2">
      <c r="A14" s="8">
        <v>151868</v>
      </c>
      <c r="B14" s="8" t="s">
        <v>421</v>
      </c>
      <c r="C14" s="44">
        <v>175</v>
      </c>
      <c r="D14" s="8" t="b">
        <f t="shared" si="0"/>
        <v>0</v>
      </c>
      <c r="E14" s="8" t="b">
        <f>NOT(ISERROR(VLOOKUP(A14,'2017 05 31'!E:E,1,0)))</f>
        <v>0</v>
      </c>
      <c r="F14" s="8" t="str">
        <f>VLOOKUP(A14,A!A:M,9,0)</f>
        <v>121010</v>
      </c>
      <c r="H14" s="45"/>
      <c r="I14" s="45"/>
      <c r="J14" s="45"/>
      <c r="K14" s="45"/>
    </row>
    <row r="15" spans="1:11" x14ac:dyDescent="0.2">
      <c r="A15" s="8">
        <v>151877</v>
      </c>
      <c r="B15" s="8" t="s">
        <v>398</v>
      </c>
      <c r="C15" s="44">
        <v>215</v>
      </c>
      <c r="D15" s="8" t="b">
        <f t="shared" si="0"/>
        <v>0</v>
      </c>
      <c r="E15" s="8" t="b">
        <f>NOT(ISERROR(VLOOKUP(A15,'2017 05 31'!E:E,1,0)))</f>
        <v>0</v>
      </c>
      <c r="F15" s="8" t="str">
        <f>VLOOKUP(A15,A!A:M,9,0)</f>
        <v>121010</v>
      </c>
      <c r="H15" s="45"/>
      <c r="I15" s="45"/>
      <c r="J15" s="45"/>
      <c r="K15" s="45"/>
    </row>
    <row r="16" spans="1:11" x14ac:dyDescent="0.2">
      <c r="A16" s="8">
        <v>151878</v>
      </c>
      <c r="B16" s="8" t="s">
        <v>399</v>
      </c>
      <c r="C16" s="44">
        <v>215</v>
      </c>
      <c r="D16" s="8" t="b">
        <f t="shared" si="0"/>
        <v>0</v>
      </c>
      <c r="E16" s="8" t="b">
        <f>NOT(ISERROR(VLOOKUP(A16,'2017 05 31'!E:E,1,0)))</f>
        <v>1</v>
      </c>
      <c r="F16" s="8" t="str">
        <f>VLOOKUP(A16,A!A:M,9,0)</f>
        <v>121010</v>
      </c>
      <c r="H16" s="45"/>
      <c r="I16" s="45"/>
      <c r="J16" s="45"/>
      <c r="K16" s="45"/>
    </row>
    <row r="17" spans="1:11" x14ac:dyDescent="0.2">
      <c r="A17" s="8">
        <v>151908</v>
      </c>
      <c r="B17" s="8" t="s">
        <v>422</v>
      </c>
      <c r="C17" s="44">
        <v>230</v>
      </c>
      <c r="D17" s="8" t="b">
        <f t="shared" si="0"/>
        <v>0</v>
      </c>
      <c r="E17" s="8" t="b">
        <f>NOT(ISERROR(VLOOKUP(A17,'2017 05 31'!E:E,1,0)))</f>
        <v>0</v>
      </c>
      <c r="F17" s="8" t="str">
        <f>VLOOKUP(A17,A!A:M,9,0)</f>
        <v>121010</v>
      </c>
      <c r="H17" s="45"/>
      <c r="I17" s="45"/>
      <c r="J17" s="45"/>
      <c r="K17" s="45"/>
    </row>
    <row r="18" spans="1:11" x14ac:dyDescent="0.2">
      <c r="A18" s="8">
        <v>151918</v>
      </c>
      <c r="B18" s="8" t="s">
        <v>423</v>
      </c>
      <c r="C18" s="44">
        <v>285</v>
      </c>
      <c r="D18" s="8" t="b">
        <f t="shared" si="0"/>
        <v>0</v>
      </c>
      <c r="E18" s="8" t="b">
        <f>NOT(ISERROR(VLOOKUP(A18,'2017 05 31'!E:E,1,0)))</f>
        <v>0</v>
      </c>
      <c r="F18" s="8" t="str">
        <f>VLOOKUP(A18,A!A:M,9,0)</f>
        <v>121010</v>
      </c>
      <c r="H18" s="45"/>
      <c r="I18" s="45"/>
      <c r="J18" s="45"/>
      <c r="K18" s="45"/>
    </row>
    <row r="19" spans="1:11" x14ac:dyDescent="0.2">
      <c r="A19" s="8">
        <v>151968</v>
      </c>
      <c r="B19" s="8" t="s">
        <v>424</v>
      </c>
      <c r="C19" s="44">
        <v>195</v>
      </c>
      <c r="D19" s="8" t="b">
        <f t="shared" si="0"/>
        <v>0</v>
      </c>
      <c r="E19" s="8" t="b">
        <f>NOT(ISERROR(VLOOKUP(A19,'2017 05 31'!E:E,1,0)))</f>
        <v>1</v>
      </c>
      <c r="F19" s="8" t="str">
        <f>VLOOKUP(A19,A!A:M,9,0)</f>
        <v>121010</v>
      </c>
      <c r="H19" s="45"/>
      <c r="I19" s="45"/>
      <c r="J19" s="45"/>
      <c r="K19" s="45"/>
    </row>
    <row r="20" spans="1:11" x14ac:dyDescent="0.2">
      <c r="A20" s="8">
        <v>152008</v>
      </c>
      <c r="B20" s="8" t="s">
        <v>425</v>
      </c>
      <c r="C20" s="44">
        <v>230</v>
      </c>
      <c r="D20" s="8" t="b">
        <f t="shared" si="0"/>
        <v>0</v>
      </c>
      <c r="E20" s="8" t="b">
        <f>NOT(ISERROR(VLOOKUP(A20,'2017 05 31'!E:E,1,0)))</f>
        <v>0</v>
      </c>
      <c r="F20" s="8" t="str">
        <f>VLOOKUP(A20,A!A:M,9,0)</f>
        <v>121010</v>
      </c>
      <c r="H20" s="45"/>
      <c r="I20" s="45"/>
      <c r="J20" s="45"/>
      <c r="K20" s="45"/>
    </row>
    <row r="21" spans="1:11" x14ac:dyDescent="0.2">
      <c r="A21" s="8">
        <v>152018</v>
      </c>
      <c r="B21" s="8" t="s">
        <v>400</v>
      </c>
      <c r="C21" s="44">
        <v>285</v>
      </c>
      <c r="D21" s="8" t="b">
        <f t="shared" si="0"/>
        <v>0</v>
      </c>
      <c r="E21" s="8" t="b">
        <f>NOT(ISERROR(VLOOKUP(A21,'2017 05 31'!E:E,1,0)))</f>
        <v>1</v>
      </c>
      <c r="F21" s="8" t="str">
        <f>VLOOKUP(A21,A!A:M,9,0)</f>
        <v>121010</v>
      </c>
      <c r="H21" s="45"/>
      <c r="I21" s="45"/>
      <c r="J21" s="45"/>
      <c r="K21" s="45"/>
    </row>
    <row r="22" spans="1:11" x14ac:dyDescent="0.2">
      <c r="A22" s="8">
        <v>152068</v>
      </c>
      <c r="B22" s="8" t="s">
        <v>426</v>
      </c>
      <c r="C22" s="44">
        <v>195</v>
      </c>
      <c r="D22" s="8" t="b">
        <f t="shared" si="0"/>
        <v>0</v>
      </c>
      <c r="E22" s="8" t="b">
        <f>NOT(ISERROR(VLOOKUP(A22,'2017 05 31'!E:E,1,0)))</f>
        <v>0</v>
      </c>
      <c r="F22" s="8" t="str">
        <f>VLOOKUP(A22,A!A:M,9,0)</f>
        <v>121010</v>
      </c>
      <c r="H22" s="45"/>
      <c r="I22" s="45"/>
      <c r="J22" s="45"/>
      <c r="K22" s="45"/>
    </row>
    <row r="23" spans="1:11" x14ac:dyDescent="0.2">
      <c r="A23" s="8">
        <v>153368</v>
      </c>
      <c r="B23" s="8" t="s">
        <v>428</v>
      </c>
      <c r="C23" s="44">
        <v>155</v>
      </c>
      <c r="D23" s="8" t="b">
        <f t="shared" si="0"/>
        <v>0</v>
      </c>
      <c r="E23" s="8" t="b">
        <f>NOT(ISERROR(VLOOKUP(A23,'2017 05 31'!E:E,1,0)))</f>
        <v>0</v>
      </c>
      <c r="F23" s="8" t="str">
        <f>VLOOKUP(A23,A!A:M,9,0)</f>
        <v>121010</v>
      </c>
      <c r="H23" s="45"/>
      <c r="I23" s="45"/>
      <c r="J23" s="45"/>
      <c r="K23" s="45"/>
    </row>
    <row r="24" spans="1:11" x14ac:dyDescent="0.2">
      <c r="A24" s="8">
        <v>153378</v>
      </c>
      <c r="B24" s="8" t="s">
        <v>403</v>
      </c>
      <c r="C24" s="44">
        <v>195</v>
      </c>
      <c r="D24" s="8" t="b">
        <f t="shared" si="0"/>
        <v>0</v>
      </c>
      <c r="E24" s="8" t="b">
        <f>NOT(ISERROR(VLOOKUP(A24,'2017 05 31'!E:E,1,0)))</f>
        <v>0</v>
      </c>
      <c r="F24" s="8" t="str">
        <f>VLOOKUP(A24,A!A:M,9,0)</f>
        <v>121010</v>
      </c>
      <c r="H24" s="45"/>
      <c r="I24" s="45"/>
      <c r="J24" s="45"/>
      <c r="K24" s="45"/>
    </row>
    <row r="25" spans="1:11" x14ac:dyDescent="0.2">
      <c r="A25" s="8">
        <v>154768</v>
      </c>
      <c r="B25" s="8" t="s">
        <v>171</v>
      </c>
      <c r="C25" s="44">
        <v>155</v>
      </c>
      <c r="D25" s="8" t="b">
        <f t="shared" si="0"/>
        <v>0</v>
      </c>
      <c r="E25" s="8" t="b">
        <f>NOT(ISERROR(VLOOKUP(A25,'2017 05 31'!E:E,1,0)))</f>
        <v>0</v>
      </c>
      <c r="F25" s="8" t="str">
        <f>VLOOKUP(A25,A!A:M,9,0)</f>
        <v>121010</v>
      </c>
      <c r="H25" s="45"/>
      <c r="I25" s="45"/>
      <c r="J25" s="45"/>
      <c r="K25" s="45"/>
    </row>
    <row r="26" spans="1:11" x14ac:dyDescent="0.2">
      <c r="A26" s="8">
        <v>154778</v>
      </c>
      <c r="B26" s="8" t="s">
        <v>4</v>
      </c>
      <c r="C26" s="44">
        <v>195</v>
      </c>
      <c r="D26" s="8" t="b">
        <f t="shared" si="0"/>
        <v>0</v>
      </c>
      <c r="E26" s="8" t="b">
        <f>NOT(ISERROR(VLOOKUP(A26,'2017 05 31'!E:E,1,0)))</f>
        <v>0</v>
      </c>
      <c r="F26" s="8" t="str">
        <f>VLOOKUP(A26,A!A:M,9,0)</f>
        <v>121010</v>
      </c>
      <c r="H26" s="45"/>
      <c r="I26" s="45"/>
      <c r="J26" s="45"/>
      <c r="K26" s="45"/>
    </row>
    <row r="27" spans="1:11" x14ac:dyDescent="0.2">
      <c r="A27" s="8">
        <v>154808</v>
      </c>
      <c r="B27" s="8" t="s">
        <v>406</v>
      </c>
      <c r="C27" s="44">
        <v>205</v>
      </c>
      <c r="D27" s="8" t="b">
        <f>NOT(ISERROR(VLOOKUP(A27,A28:A512,1,0)))</f>
        <v>0</v>
      </c>
      <c r="E27" s="8" t="b">
        <f>NOT(ISERROR(VLOOKUP(A27,'2017 05 31'!E:E,1,0)))</f>
        <v>0</v>
      </c>
      <c r="F27" s="8" t="str">
        <f>VLOOKUP(A27,A!A:M,9,0)</f>
        <v>121010</v>
      </c>
      <c r="H27" s="45"/>
      <c r="I27" s="45"/>
      <c r="J27" s="45"/>
      <c r="K27" s="45"/>
    </row>
    <row r="28" spans="1:11" x14ac:dyDescent="0.2">
      <c r="A28" s="8">
        <v>154818</v>
      </c>
      <c r="B28" s="8" t="s">
        <v>407</v>
      </c>
      <c r="C28" s="44">
        <v>255</v>
      </c>
      <c r="D28" s="8" t="b">
        <f>NOT(ISERROR(VLOOKUP(A28,A29:A514,1,0)))</f>
        <v>0</v>
      </c>
      <c r="E28" s="8" t="b">
        <f>NOT(ISERROR(VLOOKUP(A28,'2017 05 31'!E:E,1,0)))</f>
        <v>0</v>
      </c>
      <c r="F28" s="8" t="str">
        <f>VLOOKUP(A28,A!A:M,9,0)</f>
        <v>121010</v>
      </c>
      <c r="H28" s="45"/>
      <c r="I28" s="45"/>
      <c r="J28" s="45"/>
      <c r="K28" s="45"/>
    </row>
    <row r="29" spans="1:11" x14ac:dyDescent="0.2">
      <c r="A29" s="8">
        <v>154908</v>
      </c>
      <c r="B29" s="8" t="s">
        <v>408</v>
      </c>
      <c r="C29" s="44">
        <v>230</v>
      </c>
      <c r="D29" s="8" t="b">
        <f>NOT(ISERROR(VLOOKUP(A29,A30:A515,1,0)))</f>
        <v>0</v>
      </c>
      <c r="E29" s="8" t="b">
        <f>NOT(ISERROR(VLOOKUP(A29,'2017 05 31'!E:E,1,0)))</f>
        <v>0</v>
      </c>
      <c r="F29" s="8" t="str">
        <f>VLOOKUP(A29,A!A:M,9,0)</f>
        <v>121010</v>
      </c>
      <c r="H29" s="45"/>
      <c r="I29" s="45"/>
      <c r="J29" s="45"/>
      <c r="K29" s="45"/>
    </row>
    <row r="30" spans="1:11" x14ac:dyDescent="0.2">
      <c r="A30" s="8">
        <v>154918</v>
      </c>
      <c r="B30" s="8" t="s">
        <v>5</v>
      </c>
      <c r="C30" s="44">
        <v>285</v>
      </c>
      <c r="D30" s="8" t="b">
        <f>NOT(ISERROR(VLOOKUP(A30,A31:A516,1,0)))</f>
        <v>0</v>
      </c>
      <c r="E30" s="8" t="b">
        <f>NOT(ISERROR(VLOOKUP(A30,'2017 05 31'!E:E,1,0)))</f>
        <v>0</v>
      </c>
      <c r="F30" s="8" t="str">
        <f>VLOOKUP(A30,A!A:M,9,0)</f>
        <v>121010</v>
      </c>
      <c r="H30" s="45"/>
      <c r="I30" s="45"/>
      <c r="J30" s="45"/>
      <c r="K30" s="45"/>
    </row>
    <row r="31" spans="1:11" x14ac:dyDescent="0.2">
      <c r="A31" s="8">
        <v>154968</v>
      </c>
      <c r="B31" s="8" t="s">
        <v>154</v>
      </c>
      <c r="C31" s="44">
        <v>195</v>
      </c>
      <c r="D31" s="8" t="b">
        <f>NOT(ISERROR(VLOOKUP(A31,A32:A517,1,0)))</f>
        <v>0</v>
      </c>
      <c r="E31" s="8" t="b">
        <f>NOT(ISERROR(VLOOKUP(A31,'2017 05 31'!E:E,1,0)))</f>
        <v>0</v>
      </c>
      <c r="F31" s="8" t="str">
        <f>VLOOKUP(A31,A!A:M,9,0)</f>
        <v>121010</v>
      </c>
      <c r="H31" s="45"/>
      <c r="I31" s="45"/>
      <c r="J31" s="45"/>
      <c r="K31" s="45"/>
    </row>
    <row r="32" spans="1:11" x14ac:dyDescent="0.2">
      <c r="A32" s="8">
        <v>155018</v>
      </c>
      <c r="B32" s="8" t="s">
        <v>172</v>
      </c>
      <c r="C32" s="44">
        <v>245</v>
      </c>
      <c r="D32" s="8" t="b">
        <f>NOT(ISERROR(VLOOKUP(A32,A33:A519,1,0)))</f>
        <v>0</v>
      </c>
      <c r="E32" s="8" t="b">
        <f>NOT(ISERROR(VLOOKUP(A32,'2017 05 31'!E:E,1,0)))</f>
        <v>0</v>
      </c>
      <c r="F32" s="8" t="str">
        <f>VLOOKUP(A32,A!A:M,9,0)</f>
        <v>121010</v>
      </c>
      <c r="H32" s="45"/>
      <c r="I32" s="45"/>
      <c r="J32" s="45"/>
      <c r="K32" s="45"/>
    </row>
    <row r="33" spans="1:11" x14ac:dyDescent="0.2">
      <c r="A33" s="8">
        <v>155068</v>
      </c>
      <c r="B33" s="8" t="s">
        <v>6</v>
      </c>
      <c r="C33" s="44">
        <v>165</v>
      </c>
      <c r="D33" s="8" t="b">
        <f>NOT(ISERROR(VLOOKUP(A33,A34:A520,1,0)))</f>
        <v>0</v>
      </c>
      <c r="E33" s="8" t="b">
        <f>NOT(ISERROR(VLOOKUP(A33,'2017 05 31'!E:E,1,0)))</f>
        <v>0</v>
      </c>
      <c r="F33" s="8" t="str">
        <f>VLOOKUP(A33,A!A:M,9,0)</f>
        <v>121010</v>
      </c>
      <c r="H33" s="45"/>
      <c r="I33" s="45"/>
      <c r="J33" s="45"/>
      <c r="K33" s="45"/>
    </row>
    <row r="34" spans="1:11" x14ac:dyDescent="0.2">
      <c r="A34" s="8">
        <v>155078</v>
      </c>
      <c r="B34" s="8" t="s">
        <v>7</v>
      </c>
      <c r="C34" s="44">
        <v>210</v>
      </c>
      <c r="D34" s="8" t="b">
        <f t="shared" ref="D34:D56" si="1">NOT(ISERROR(VLOOKUP(A34,A35:A522,1,0)))</f>
        <v>0</v>
      </c>
      <c r="E34" s="8" t="b">
        <f>NOT(ISERROR(VLOOKUP(A34,'2017 05 31'!E:E,1,0)))</f>
        <v>0</v>
      </c>
      <c r="F34" s="8" t="str">
        <f>VLOOKUP(A34,A!A:M,9,0)</f>
        <v>121010</v>
      </c>
      <c r="H34" s="45"/>
      <c r="I34" s="45"/>
      <c r="J34" s="45"/>
      <c r="K34" s="45"/>
    </row>
    <row r="35" spans="1:11" x14ac:dyDescent="0.2">
      <c r="A35" s="8">
        <v>155108</v>
      </c>
      <c r="B35" s="8" t="s">
        <v>173</v>
      </c>
      <c r="C35" s="44">
        <v>220</v>
      </c>
      <c r="D35" s="8" t="b">
        <f t="shared" si="1"/>
        <v>0</v>
      </c>
      <c r="E35" s="8" t="b">
        <f>NOT(ISERROR(VLOOKUP(A35,'2017 05 31'!E:E,1,0)))</f>
        <v>0</v>
      </c>
      <c r="F35" s="8" t="str">
        <f>VLOOKUP(A35,A!A:M,9,0)</f>
        <v>121010</v>
      </c>
      <c r="H35" s="45"/>
      <c r="I35" s="45"/>
      <c r="J35" s="45"/>
      <c r="K35" s="45"/>
    </row>
    <row r="36" spans="1:11" x14ac:dyDescent="0.2">
      <c r="A36" s="8">
        <v>155118</v>
      </c>
      <c r="B36" s="8" t="s">
        <v>174</v>
      </c>
      <c r="C36" s="44">
        <v>285</v>
      </c>
      <c r="D36" s="8" t="b">
        <f t="shared" si="1"/>
        <v>0</v>
      </c>
      <c r="E36" s="8" t="b">
        <f>NOT(ISERROR(VLOOKUP(A36,'2017 05 31'!E:E,1,0)))</f>
        <v>1</v>
      </c>
      <c r="F36" s="8" t="str">
        <f>VLOOKUP(A36,A!A:M,9,0)</f>
        <v>121010</v>
      </c>
      <c r="H36" s="45"/>
      <c r="I36" s="45"/>
      <c r="J36" s="45"/>
      <c r="K36" s="45"/>
    </row>
    <row r="37" spans="1:11" x14ac:dyDescent="0.2">
      <c r="A37" s="8">
        <v>155168</v>
      </c>
      <c r="B37" s="8" t="s">
        <v>155</v>
      </c>
      <c r="C37" s="44">
        <v>190</v>
      </c>
      <c r="D37" s="8" t="b">
        <f t="shared" si="1"/>
        <v>0</v>
      </c>
      <c r="E37" s="8" t="b">
        <f>NOT(ISERROR(VLOOKUP(A37,'2017 05 31'!E:E,1,0)))</f>
        <v>0</v>
      </c>
      <c r="F37" s="8" t="str">
        <f>VLOOKUP(A37,A!A:M,9,0)</f>
        <v>121010</v>
      </c>
      <c r="H37" s="45"/>
      <c r="I37" s="45"/>
      <c r="J37" s="45"/>
      <c r="K37" s="45"/>
    </row>
    <row r="38" spans="1:11" x14ac:dyDescent="0.2">
      <c r="A38" s="8">
        <v>155178</v>
      </c>
      <c r="B38" s="8" t="s">
        <v>175</v>
      </c>
      <c r="C38" s="44">
        <v>230</v>
      </c>
      <c r="D38" s="8" t="b">
        <f t="shared" si="1"/>
        <v>0</v>
      </c>
      <c r="E38" s="8" t="b">
        <f>NOT(ISERROR(VLOOKUP(A38,'2017 05 31'!E:E,1,0)))</f>
        <v>0</v>
      </c>
      <c r="F38" s="8" t="str">
        <f>VLOOKUP(A38,A!A:M,9,0)</f>
        <v>121010</v>
      </c>
      <c r="H38" s="45"/>
      <c r="I38" s="45"/>
      <c r="J38" s="45"/>
      <c r="K38" s="45"/>
    </row>
    <row r="39" spans="1:11" x14ac:dyDescent="0.2">
      <c r="A39" s="8">
        <v>155208</v>
      </c>
      <c r="B39" s="8" t="s">
        <v>52</v>
      </c>
      <c r="C39" s="44">
        <v>205</v>
      </c>
      <c r="D39" s="8" t="b">
        <f t="shared" si="1"/>
        <v>0</v>
      </c>
      <c r="E39" s="8" t="b">
        <f>NOT(ISERROR(VLOOKUP(A39,'2017 05 31'!E:E,1,0)))</f>
        <v>0</v>
      </c>
      <c r="F39" s="8" t="str">
        <f>VLOOKUP(A39,A!A:M,9,0)</f>
        <v>121010</v>
      </c>
      <c r="H39" s="45"/>
      <c r="I39" s="45"/>
      <c r="J39" s="45"/>
      <c r="K39" s="45"/>
    </row>
    <row r="40" spans="1:11" x14ac:dyDescent="0.2">
      <c r="A40" s="8">
        <v>155218</v>
      </c>
      <c r="B40" s="8" t="s">
        <v>330</v>
      </c>
      <c r="C40" s="44">
        <v>250</v>
      </c>
      <c r="D40" s="8" t="b">
        <f t="shared" si="1"/>
        <v>0</v>
      </c>
      <c r="E40" s="8" t="b">
        <f>NOT(ISERROR(VLOOKUP(A40,'2017 05 31'!E:E,1,0)))</f>
        <v>0</v>
      </c>
      <c r="F40" s="8" t="str">
        <f>VLOOKUP(A40,A!A:M,9,0)</f>
        <v>121010</v>
      </c>
      <c r="H40" s="45"/>
      <c r="I40" s="45"/>
      <c r="J40" s="45"/>
      <c r="K40" s="45"/>
    </row>
    <row r="41" spans="1:11" x14ac:dyDescent="0.2">
      <c r="A41" s="8">
        <v>155268</v>
      </c>
      <c r="B41" s="8" t="s">
        <v>8</v>
      </c>
      <c r="C41" s="44">
        <v>175</v>
      </c>
      <c r="D41" s="8" t="b">
        <f t="shared" si="1"/>
        <v>0</v>
      </c>
      <c r="E41" s="8" t="b">
        <f>NOT(ISERROR(VLOOKUP(A41,'2017 05 31'!E:E,1,0)))</f>
        <v>0</v>
      </c>
      <c r="F41" s="8" t="str">
        <f>VLOOKUP(A41,A!A:M,9,0)</f>
        <v>121010</v>
      </c>
      <c r="H41" s="45"/>
      <c r="I41" s="45"/>
      <c r="J41" s="45"/>
      <c r="K41" s="45"/>
    </row>
    <row r="42" spans="1:11" x14ac:dyDescent="0.2">
      <c r="A42" s="8">
        <v>155368</v>
      </c>
      <c r="B42" s="8" t="s">
        <v>0</v>
      </c>
      <c r="C42" s="44">
        <v>150</v>
      </c>
      <c r="D42" s="8" t="b">
        <f t="shared" si="1"/>
        <v>0</v>
      </c>
      <c r="E42" s="8" t="b">
        <f>NOT(ISERROR(VLOOKUP(A42,'2017 05 31'!E:E,1,0)))</f>
        <v>0</v>
      </c>
      <c r="F42" s="8" t="str">
        <f>VLOOKUP(A42,A!A:M,9,0)</f>
        <v>121010</v>
      </c>
      <c r="H42" s="45"/>
      <c r="I42" s="45"/>
      <c r="J42" s="45"/>
      <c r="K42" s="45"/>
    </row>
    <row r="43" spans="1:11" x14ac:dyDescent="0.2">
      <c r="A43" s="8">
        <v>155378</v>
      </c>
      <c r="B43" s="8" t="s">
        <v>1</v>
      </c>
      <c r="C43" s="44">
        <v>190</v>
      </c>
      <c r="D43" s="8" t="b">
        <f t="shared" si="1"/>
        <v>0</v>
      </c>
      <c r="E43" s="8" t="b">
        <f>NOT(ISERROR(VLOOKUP(A43,'2017 05 31'!E:E,1,0)))</f>
        <v>0</v>
      </c>
      <c r="F43" s="8" t="str">
        <f>VLOOKUP(A43,A!A:M,9,0)</f>
        <v>121010</v>
      </c>
      <c r="H43" s="45"/>
      <c r="I43" s="45"/>
      <c r="J43" s="45"/>
      <c r="K43" s="45"/>
    </row>
    <row r="44" spans="1:11" x14ac:dyDescent="0.2">
      <c r="A44" s="8">
        <v>155408</v>
      </c>
      <c r="B44" s="8" t="s">
        <v>176</v>
      </c>
      <c r="C44" s="44">
        <v>220</v>
      </c>
      <c r="D44" s="8" t="b">
        <f t="shared" si="1"/>
        <v>0</v>
      </c>
      <c r="E44" s="8" t="b">
        <f>NOT(ISERROR(VLOOKUP(A44,'2017 05 31'!E:E,1,0)))</f>
        <v>0</v>
      </c>
      <c r="F44" s="8" t="str">
        <f>VLOOKUP(A44,A!A:M,9,0)</f>
        <v>121010</v>
      </c>
      <c r="H44" s="45"/>
      <c r="I44" s="45"/>
      <c r="J44" s="45"/>
      <c r="K44" s="45"/>
    </row>
    <row r="45" spans="1:11" x14ac:dyDescent="0.2">
      <c r="A45" s="8">
        <v>155418</v>
      </c>
      <c r="B45" s="8" t="s">
        <v>177</v>
      </c>
      <c r="C45" s="44">
        <v>270</v>
      </c>
      <c r="D45" s="8" t="b">
        <f t="shared" si="1"/>
        <v>0</v>
      </c>
      <c r="E45" s="8" t="b">
        <f>NOT(ISERROR(VLOOKUP(A45,'2017 05 31'!E:E,1,0)))</f>
        <v>0</v>
      </c>
      <c r="F45" s="8" t="str">
        <f>VLOOKUP(A45,A!A:M,9,0)</f>
        <v>121010</v>
      </c>
      <c r="H45" s="45"/>
      <c r="I45" s="45"/>
      <c r="J45" s="45"/>
      <c r="K45" s="45"/>
    </row>
    <row r="46" spans="1:11" x14ac:dyDescent="0.2">
      <c r="A46" s="8">
        <v>155468</v>
      </c>
      <c r="B46" s="8" t="s">
        <v>2</v>
      </c>
      <c r="C46" s="44">
        <v>190</v>
      </c>
      <c r="D46" s="8" t="b">
        <f t="shared" si="1"/>
        <v>0</v>
      </c>
      <c r="E46" s="8" t="b">
        <f>NOT(ISERROR(VLOOKUP(A46,'2017 05 31'!E:E,1,0)))</f>
        <v>0</v>
      </c>
      <c r="F46" s="8" t="str">
        <f>VLOOKUP(A46,A!A:M,9,0)</f>
        <v>121010</v>
      </c>
      <c r="H46" s="45"/>
      <c r="I46" s="45"/>
      <c r="J46" s="45"/>
      <c r="K46" s="45"/>
    </row>
    <row r="47" spans="1:11" x14ac:dyDescent="0.2">
      <c r="A47" s="8">
        <v>155478</v>
      </c>
      <c r="B47" s="8" t="s">
        <v>3</v>
      </c>
      <c r="C47" s="44">
        <v>230</v>
      </c>
      <c r="D47" s="8" t="b">
        <f t="shared" si="1"/>
        <v>0</v>
      </c>
      <c r="E47" s="8" t="b">
        <f>NOT(ISERROR(VLOOKUP(A47,'2017 05 31'!E:E,1,0)))</f>
        <v>0</v>
      </c>
      <c r="F47" s="8" t="str">
        <f>VLOOKUP(A47,A!A:M,9,0)</f>
        <v>121010</v>
      </c>
      <c r="H47" s="45"/>
      <c r="I47" s="45"/>
      <c r="J47" s="45"/>
      <c r="K47" s="45"/>
    </row>
    <row r="48" spans="1:11" x14ac:dyDescent="0.2">
      <c r="A48" s="8">
        <v>160360</v>
      </c>
      <c r="B48" s="8" t="s">
        <v>523</v>
      </c>
      <c r="C48" s="44">
        <v>155</v>
      </c>
      <c r="D48" s="8" t="b">
        <f t="shared" si="1"/>
        <v>0</v>
      </c>
      <c r="E48" s="8" t="b">
        <f>NOT(ISERROR(VLOOKUP(A48,'2017 05 31'!E:E,1,0)))</f>
        <v>1</v>
      </c>
      <c r="F48" s="8" t="str">
        <f>VLOOKUP(A48,A!A:M,9,0)</f>
        <v>121010</v>
      </c>
      <c r="H48" s="45"/>
      <c r="I48" s="45"/>
      <c r="J48" s="45"/>
      <c r="K48" s="45"/>
    </row>
    <row r="49" spans="1:11" x14ac:dyDescent="0.2">
      <c r="A49" s="8">
        <v>160508</v>
      </c>
      <c r="B49" s="8" t="s">
        <v>78</v>
      </c>
      <c r="C49" s="44">
        <v>205</v>
      </c>
      <c r="D49" s="8" t="b">
        <f t="shared" si="1"/>
        <v>0</v>
      </c>
      <c r="E49" s="8" t="b">
        <f>NOT(ISERROR(VLOOKUP(A49,'2017 05 31'!E:E,1,0)))</f>
        <v>1</v>
      </c>
      <c r="F49" s="8" t="str">
        <f>VLOOKUP(A49,A!A:M,9,0)</f>
        <v>121010</v>
      </c>
      <c r="H49" s="45"/>
      <c r="I49" s="45"/>
      <c r="J49" s="45"/>
      <c r="K49" s="45"/>
    </row>
    <row r="50" spans="1:11" x14ac:dyDescent="0.2">
      <c r="A50" s="8">
        <v>160518</v>
      </c>
      <c r="B50" s="8" t="s">
        <v>331</v>
      </c>
      <c r="C50" s="44">
        <v>250</v>
      </c>
      <c r="D50" s="8" t="b">
        <f t="shared" si="1"/>
        <v>0</v>
      </c>
      <c r="E50" s="8" t="b">
        <f>NOT(ISERROR(VLOOKUP(A50,'2017 05 31'!E:E,1,0)))</f>
        <v>0</v>
      </c>
      <c r="F50" s="8" t="str">
        <f>VLOOKUP(A50,A!A:M,9,0)</f>
        <v>121010</v>
      </c>
      <c r="H50" s="45"/>
      <c r="I50" s="45"/>
      <c r="J50" s="45"/>
      <c r="K50" s="45"/>
    </row>
    <row r="51" spans="1:11" x14ac:dyDescent="0.2">
      <c r="A51" s="8">
        <v>160568</v>
      </c>
      <c r="B51" s="8" t="s">
        <v>67</v>
      </c>
      <c r="C51" s="44">
        <v>175</v>
      </c>
      <c r="D51" s="8" t="b">
        <f t="shared" si="1"/>
        <v>0</v>
      </c>
      <c r="E51" s="8" t="b">
        <f>NOT(ISERROR(VLOOKUP(A51,'2017 05 31'!E:E,1,0)))</f>
        <v>0</v>
      </c>
      <c r="F51" s="8" t="str">
        <f>VLOOKUP(A51,A!A:M,9,0)</f>
        <v>121010</v>
      </c>
      <c r="H51" s="45"/>
      <c r="I51" s="45"/>
      <c r="J51" s="45"/>
      <c r="K51" s="45"/>
    </row>
    <row r="52" spans="1:11" x14ac:dyDescent="0.2">
      <c r="A52" s="8">
        <v>166968</v>
      </c>
      <c r="B52" s="8" t="s">
        <v>53</v>
      </c>
      <c r="C52" s="44">
        <v>150</v>
      </c>
      <c r="D52" s="8" t="b">
        <f t="shared" si="1"/>
        <v>0</v>
      </c>
      <c r="E52" s="8" t="b">
        <f>NOT(ISERROR(VLOOKUP(A52,'2017 05 31'!E:E,1,0)))</f>
        <v>0</v>
      </c>
      <c r="F52" s="8" t="str">
        <f>VLOOKUP(A52,A!A:M,9,0)</f>
        <v>121010</v>
      </c>
      <c r="H52" s="45"/>
      <c r="I52" s="45"/>
      <c r="J52" s="45"/>
      <c r="K52" s="45"/>
    </row>
    <row r="53" spans="1:11" x14ac:dyDescent="0.2">
      <c r="A53" s="8">
        <v>166978</v>
      </c>
      <c r="B53" s="8" t="s">
        <v>54</v>
      </c>
      <c r="C53" s="44">
        <v>190</v>
      </c>
      <c r="D53" s="8" t="b">
        <f t="shared" si="1"/>
        <v>0</v>
      </c>
      <c r="E53" s="8" t="b">
        <f>NOT(ISERROR(VLOOKUP(A53,'2017 05 31'!E:E,1,0)))</f>
        <v>0</v>
      </c>
      <c r="F53" s="8" t="str">
        <f>VLOOKUP(A53,A!A:M,9,0)</f>
        <v>121010</v>
      </c>
      <c r="H53" s="45"/>
      <c r="I53" s="45"/>
      <c r="J53" s="45"/>
      <c r="K53" s="45"/>
    </row>
    <row r="54" spans="1:11" x14ac:dyDescent="0.2">
      <c r="A54" s="8">
        <v>167070</v>
      </c>
      <c r="B54" s="8" t="s">
        <v>1163</v>
      </c>
      <c r="C54" s="44">
        <v>195</v>
      </c>
      <c r="D54" s="8" t="b">
        <f t="shared" si="1"/>
        <v>0</v>
      </c>
      <c r="E54" s="8" t="b">
        <f>NOT(ISERROR(VLOOKUP(A54,'2017 05 31'!E:E,1,0)))</f>
        <v>1</v>
      </c>
      <c r="F54" s="8" t="str">
        <f>VLOOKUP(A54,A!A:M,9,0)</f>
        <v>121010</v>
      </c>
      <c r="H54" s="45"/>
      <c r="I54" s="45"/>
      <c r="J54" s="45"/>
      <c r="K54" s="45"/>
    </row>
    <row r="55" spans="1:11" x14ac:dyDescent="0.2">
      <c r="A55" s="8">
        <v>167668</v>
      </c>
      <c r="B55" s="8" t="s">
        <v>11</v>
      </c>
      <c r="C55" s="44">
        <v>150</v>
      </c>
      <c r="D55" s="8" t="b">
        <f t="shared" si="1"/>
        <v>0</v>
      </c>
      <c r="E55" s="8" t="b">
        <f>NOT(ISERROR(VLOOKUP(A55,'2017 05 31'!E:E,1,0)))</f>
        <v>1</v>
      </c>
      <c r="F55" s="8" t="str">
        <f>VLOOKUP(A55,A!A:M,9,0)</f>
        <v>121010</v>
      </c>
      <c r="H55" s="45"/>
      <c r="I55" s="45"/>
      <c r="J55" s="45"/>
      <c r="K55" s="45"/>
    </row>
    <row r="56" spans="1:11" x14ac:dyDescent="0.2">
      <c r="A56" s="8">
        <v>167678</v>
      </c>
      <c r="B56" s="8" t="s">
        <v>12</v>
      </c>
      <c r="C56" s="44">
        <v>190</v>
      </c>
      <c r="D56" s="8" t="b">
        <f t="shared" si="1"/>
        <v>0</v>
      </c>
      <c r="E56" s="8" t="b">
        <f>NOT(ISERROR(VLOOKUP(A56,'2017 05 31'!E:E,1,0)))</f>
        <v>0</v>
      </c>
      <c r="F56" s="8" t="str">
        <f>VLOOKUP(A56,A!A:M,9,0)</f>
        <v>121010</v>
      </c>
      <c r="H56" s="45"/>
      <c r="I56" s="45"/>
      <c r="J56" s="45"/>
      <c r="K56" s="45"/>
    </row>
    <row r="57" spans="1:11" x14ac:dyDescent="0.2">
      <c r="A57" s="8">
        <v>168568</v>
      </c>
      <c r="B57" s="8" t="s">
        <v>310</v>
      </c>
      <c r="C57" s="44">
        <v>195</v>
      </c>
      <c r="D57" s="8" t="b">
        <f t="shared" ref="D57:D63" si="2">NOT(ISERROR(VLOOKUP(A57,A58:A546,1,0)))</f>
        <v>0</v>
      </c>
      <c r="E57" s="8" t="b">
        <f>NOT(ISERROR(VLOOKUP(A57,'2017 05 31'!E:E,1,0)))</f>
        <v>0</v>
      </c>
      <c r="F57" s="8" t="str">
        <f>VLOOKUP(A57,A!A:M,9,0)</f>
        <v>121010</v>
      </c>
      <c r="H57" s="45"/>
      <c r="I57" s="45"/>
      <c r="J57" s="45"/>
      <c r="K57" s="45"/>
    </row>
    <row r="58" spans="1:11" x14ac:dyDescent="0.2">
      <c r="A58" s="8">
        <v>168718</v>
      </c>
      <c r="B58" s="8" t="s">
        <v>14</v>
      </c>
      <c r="C58" s="44">
        <v>270</v>
      </c>
      <c r="D58" s="8" t="b">
        <f t="shared" si="2"/>
        <v>0</v>
      </c>
      <c r="E58" s="8" t="b">
        <f>NOT(ISERROR(VLOOKUP(A58,'2017 05 31'!E:E,1,0)))</f>
        <v>0</v>
      </c>
      <c r="F58" s="8" t="str">
        <f>VLOOKUP(A58,A!A:M,9,0)</f>
        <v>121010</v>
      </c>
      <c r="H58" s="45"/>
      <c r="I58" s="45"/>
      <c r="J58" s="45"/>
      <c r="K58" s="45"/>
    </row>
    <row r="59" spans="1:11" x14ac:dyDescent="0.2">
      <c r="A59" s="8">
        <v>168768</v>
      </c>
      <c r="B59" s="8" t="s">
        <v>56</v>
      </c>
      <c r="C59" s="44">
        <v>190</v>
      </c>
      <c r="D59" s="8" t="b">
        <f t="shared" si="2"/>
        <v>0</v>
      </c>
      <c r="E59" s="8" t="b">
        <f>NOT(ISERROR(VLOOKUP(A59,'2017 05 31'!E:E,1,0)))</f>
        <v>0</v>
      </c>
      <c r="F59" s="8" t="str">
        <f>VLOOKUP(A59,A!A:M,9,0)</f>
        <v>121010</v>
      </c>
      <c r="H59" s="45"/>
      <c r="I59" s="45"/>
      <c r="J59" s="45"/>
      <c r="K59" s="45"/>
    </row>
    <row r="60" spans="1:11" x14ac:dyDescent="0.2">
      <c r="A60" s="8">
        <v>169118</v>
      </c>
      <c r="B60" s="8" t="s">
        <v>227</v>
      </c>
      <c r="C60" s="44">
        <v>245</v>
      </c>
      <c r="D60" s="8" t="b">
        <f t="shared" si="2"/>
        <v>0</v>
      </c>
      <c r="E60" s="8" t="b">
        <f>NOT(ISERROR(VLOOKUP(A60,'2017 05 31'!E:E,1,0)))</f>
        <v>0</v>
      </c>
      <c r="F60" s="8" t="str">
        <f>VLOOKUP(A60,A!A:M,9,0)</f>
        <v>121010</v>
      </c>
      <c r="H60" s="45"/>
      <c r="I60" s="45"/>
      <c r="J60" s="45"/>
      <c r="K60" s="45"/>
    </row>
    <row r="61" spans="1:11" x14ac:dyDescent="0.2">
      <c r="A61" s="8">
        <v>169168</v>
      </c>
      <c r="B61" s="8" t="s">
        <v>184</v>
      </c>
      <c r="C61" s="44">
        <v>175</v>
      </c>
      <c r="D61" s="8" t="b">
        <f t="shared" si="2"/>
        <v>0</v>
      </c>
      <c r="E61" s="8" t="b">
        <f>NOT(ISERROR(VLOOKUP(A61,'2017 05 31'!E:E,1,0)))</f>
        <v>1</v>
      </c>
      <c r="F61" s="8" t="str">
        <f>VLOOKUP(A61,A!A:M,9,0)</f>
        <v>121010</v>
      </c>
      <c r="H61" s="45"/>
      <c r="I61" s="45"/>
      <c r="J61" s="45"/>
      <c r="K61" s="45"/>
    </row>
    <row r="62" spans="1:11" x14ac:dyDescent="0.2">
      <c r="A62" s="8">
        <v>12100448</v>
      </c>
      <c r="B62" s="8" t="s">
        <v>318</v>
      </c>
      <c r="C62" s="44">
        <v>1700</v>
      </c>
      <c r="D62" s="8" t="b">
        <f t="shared" si="2"/>
        <v>0</v>
      </c>
      <c r="E62" s="8" t="b">
        <f>NOT(ISERROR(VLOOKUP(A62,'2017 05 31'!E:E,1,0)))</f>
        <v>0</v>
      </c>
      <c r="F62" s="8" t="str">
        <f>VLOOKUP(A62,A!A:M,9,0)</f>
        <v>121010</v>
      </c>
      <c r="H62" s="45"/>
      <c r="I62" s="45"/>
      <c r="J62" s="45"/>
      <c r="K62" s="45"/>
    </row>
    <row r="63" spans="1:11" x14ac:dyDescent="0.2">
      <c r="A63" s="8">
        <v>12100538</v>
      </c>
      <c r="B63" s="8" t="s">
        <v>1049</v>
      </c>
      <c r="C63" s="44">
        <v>1200</v>
      </c>
      <c r="D63" s="8" t="b">
        <f t="shared" si="2"/>
        <v>0</v>
      </c>
      <c r="E63" s="8" t="b">
        <f>NOT(ISERROR(VLOOKUP(A63,'2017 05 31'!E:E,1,0)))</f>
        <v>1</v>
      </c>
      <c r="F63" s="8" t="str">
        <f>VLOOKUP(A63,A!A:M,9,0)</f>
        <v>121010</v>
      </c>
      <c r="H63" s="45"/>
      <c r="I63" s="45"/>
      <c r="J63" s="45"/>
      <c r="K63" s="45"/>
    </row>
    <row r="64" spans="1:11" x14ac:dyDescent="0.2">
      <c r="A64" s="8">
        <v>12100608</v>
      </c>
      <c r="B64" s="8" t="s">
        <v>429</v>
      </c>
      <c r="C64" s="44">
        <v>185</v>
      </c>
      <c r="D64" s="8" t="b">
        <f t="shared" ref="D64:D75" si="3">NOT(ISERROR(VLOOKUP(A64,A65:A554,1,0)))</f>
        <v>0</v>
      </c>
      <c r="E64" s="8" t="b">
        <f>NOT(ISERROR(VLOOKUP(A64,'2017 05 31'!E:E,1,0)))</f>
        <v>1</v>
      </c>
      <c r="F64" s="8" t="str">
        <f>VLOOKUP(A64,A!A:M,9,0)</f>
        <v>121010</v>
      </c>
      <c r="H64" s="45"/>
      <c r="I64" s="45"/>
      <c r="J64" s="45"/>
      <c r="K64" s="45"/>
    </row>
    <row r="65" spans="1:11" x14ac:dyDescent="0.2">
      <c r="A65" s="8">
        <v>12102208</v>
      </c>
      <c r="B65" s="8" t="s">
        <v>627</v>
      </c>
      <c r="C65" s="44">
        <v>185</v>
      </c>
      <c r="D65" s="8" t="b">
        <f t="shared" si="3"/>
        <v>0</v>
      </c>
      <c r="E65" s="8" t="b">
        <f>NOT(ISERROR(VLOOKUP(A65,'2017 05 31'!E:E,1,0)))</f>
        <v>1</v>
      </c>
      <c r="F65" s="8" t="str">
        <f>VLOOKUP(A65,A!A:M,9,0)</f>
        <v>121010</v>
      </c>
      <c r="H65" s="45"/>
      <c r="I65" s="45"/>
      <c r="J65" s="45"/>
      <c r="K65" s="45"/>
    </row>
    <row r="66" spans="1:11" x14ac:dyDescent="0.2">
      <c r="A66" s="8">
        <v>12105018</v>
      </c>
      <c r="B66" s="8" t="s">
        <v>436</v>
      </c>
      <c r="C66" s="44">
        <v>225</v>
      </c>
      <c r="D66" s="8" t="b">
        <f t="shared" si="3"/>
        <v>0</v>
      </c>
      <c r="E66" s="8" t="b">
        <f>NOT(ISERROR(VLOOKUP(A66,'2017 05 31'!E:E,1,0)))</f>
        <v>0</v>
      </c>
      <c r="F66" s="8" t="str">
        <f>VLOOKUP(A66,A!A:M,9,0)</f>
        <v>121010</v>
      </c>
      <c r="H66" s="45"/>
      <c r="I66" s="45"/>
      <c r="J66" s="45"/>
      <c r="K66" s="45"/>
    </row>
    <row r="67" spans="1:11" x14ac:dyDescent="0.2">
      <c r="A67" s="8">
        <v>12105118</v>
      </c>
      <c r="B67" s="8" t="s">
        <v>437</v>
      </c>
      <c r="C67" s="44">
        <v>225</v>
      </c>
      <c r="D67" s="8" t="b">
        <f t="shared" si="3"/>
        <v>0</v>
      </c>
      <c r="E67" s="8" t="b">
        <f>NOT(ISERROR(VLOOKUP(A67,'2017 05 31'!E:E,1,0)))</f>
        <v>1</v>
      </c>
      <c r="F67" s="8" t="str">
        <f>VLOOKUP(A67,A!A:M,9,0)</f>
        <v>121010</v>
      </c>
      <c r="H67" s="45"/>
      <c r="I67" s="45"/>
      <c r="J67" s="45"/>
      <c r="K67" s="45"/>
    </row>
    <row r="68" spans="1:11" x14ac:dyDescent="0.2">
      <c r="A68" s="8">
        <v>12105418</v>
      </c>
      <c r="B68" s="8" t="s">
        <v>438</v>
      </c>
      <c r="C68" s="44">
        <v>225</v>
      </c>
      <c r="D68" s="8" t="b">
        <f t="shared" si="3"/>
        <v>0</v>
      </c>
      <c r="E68" s="8" t="b">
        <f>NOT(ISERROR(VLOOKUP(A68,'2017 05 31'!E:E,1,0)))</f>
        <v>0</v>
      </c>
      <c r="F68" s="8" t="str">
        <f>VLOOKUP(A68,A!A:M,9,0)</f>
        <v>121010</v>
      </c>
      <c r="H68" s="45"/>
      <c r="I68" s="45"/>
      <c r="J68" s="45"/>
      <c r="K68" s="45"/>
    </row>
    <row r="69" spans="1:11" x14ac:dyDescent="0.2">
      <c r="A69" s="8">
        <v>151018</v>
      </c>
      <c r="B69" s="8" t="s">
        <v>439</v>
      </c>
      <c r="C69" s="44">
        <v>225</v>
      </c>
      <c r="D69" s="8" t="b">
        <f t="shared" si="3"/>
        <v>0</v>
      </c>
      <c r="E69" s="8" t="b">
        <f>NOT(ISERROR(VLOOKUP(A69,'2017 05 31'!E:E,1,0)))</f>
        <v>0</v>
      </c>
      <c r="F69" s="8" t="str">
        <f>VLOOKUP(A69,A!A:M,9,0)</f>
        <v>121020</v>
      </c>
      <c r="H69" s="45"/>
      <c r="I69" s="45"/>
      <c r="J69" s="45"/>
      <c r="K69" s="45"/>
    </row>
    <row r="70" spans="1:11" x14ac:dyDescent="0.2">
      <c r="A70" s="8">
        <v>151308</v>
      </c>
      <c r="B70" s="8" t="s">
        <v>391</v>
      </c>
      <c r="C70" s="44">
        <v>185</v>
      </c>
      <c r="D70" s="8" t="b">
        <f t="shared" si="3"/>
        <v>0</v>
      </c>
      <c r="E70" s="8" t="b">
        <f>NOT(ISERROR(VLOOKUP(A70,'2017 05 31'!E:E,1,0)))</f>
        <v>0</v>
      </c>
      <c r="F70" s="8" t="str">
        <f>VLOOKUP(A70,A!A:M,9,0)</f>
        <v>121020</v>
      </c>
      <c r="H70" s="45"/>
      <c r="I70" s="45"/>
      <c r="J70" s="45"/>
      <c r="K70" s="45"/>
    </row>
    <row r="71" spans="1:11" x14ac:dyDescent="0.2">
      <c r="A71" s="8">
        <v>151318</v>
      </c>
      <c r="B71" s="8" t="s">
        <v>392</v>
      </c>
      <c r="C71" s="44">
        <v>225</v>
      </c>
      <c r="D71" s="8" t="b">
        <f t="shared" si="3"/>
        <v>0</v>
      </c>
      <c r="E71" s="8" t="b">
        <f>NOT(ISERROR(VLOOKUP(A71,'2017 05 31'!E:E,1,0)))</f>
        <v>1</v>
      </c>
      <c r="F71" s="8" t="str">
        <f>VLOOKUP(A71,A!A:M,9,0)</f>
        <v>121020</v>
      </c>
      <c r="H71" s="45"/>
      <c r="I71" s="45"/>
      <c r="J71" s="45"/>
      <c r="K71" s="45"/>
    </row>
    <row r="72" spans="1:11" x14ac:dyDescent="0.2">
      <c r="A72" s="8">
        <v>151418</v>
      </c>
      <c r="B72" s="8" t="s">
        <v>440</v>
      </c>
      <c r="C72" s="44">
        <v>225</v>
      </c>
      <c r="D72" s="8" t="b">
        <f t="shared" si="3"/>
        <v>0</v>
      </c>
      <c r="E72" s="8" t="b">
        <f>NOT(ISERROR(VLOOKUP(A72,'2017 05 31'!E:E,1,0)))</f>
        <v>0</v>
      </c>
      <c r="F72" s="8" t="str">
        <f>VLOOKUP(A72,A!A:M,9,0)</f>
        <v>121020</v>
      </c>
      <c r="H72" s="45"/>
      <c r="I72" s="45"/>
      <c r="J72" s="45"/>
      <c r="K72" s="45"/>
    </row>
    <row r="73" spans="1:11" x14ac:dyDescent="0.2">
      <c r="A73" s="8">
        <v>151508</v>
      </c>
      <c r="B73" s="8" t="s">
        <v>441</v>
      </c>
      <c r="C73" s="44">
        <v>185</v>
      </c>
      <c r="D73" s="8" t="b">
        <f t="shared" si="3"/>
        <v>0</v>
      </c>
      <c r="E73" s="8" t="b">
        <f>NOT(ISERROR(VLOOKUP(A73,'2017 05 31'!E:E,1,0)))</f>
        <v>0</v>
      </c>
      <c r="F73" s="8" t="str">
        <f>VLOOKUP(A73,A!A:M,9,0)</f>
        <v>121020</v>
      </c>
      <c r="H73" s="45"/>
      <c r="I73" s="45"/>
      <c r="J73" s="45"/>
      <c r="K73" s="45"/>
    </row>
    <row r="74" spans="1:11" x14ac:dyDescent="0.2">
      <c r="A74" s="8">
        <v>151518</v>
      </c>
      <c r="B74" s="8" t="s">
        <v>393</v>
      </c>
      <c r="C74" s="44">
        <v>225</v>
      </c>
      <c r="D74" s="8" t="b">
        <f t="shared" si="3"/>
        <v>0</v>
      </c>
      <c r="E74" s="8" t="b">
        <f>NOT(ISERROR(VLOOKUP(A74,'2017 05 31'!E:E,1,0)))</f>
        <v>0</v>
      </c>
      <c r="F74" s="8" t="str">
        <f>VLOOKUP(A74,A!A:M,9,0)</f>
        <v>121020</v>
      </c>
      <c r="H74" s="45"/>
      <c r="I74" s="45"/>
      <c r="J74" s="45"/>
      <c r="K74" s="45"/>
    </row>
    <row r="75" spans="1:11" x14ac:dyDescent="0.2">
      <c r="A75" s="8">
        <v>151528</v>
      </c>
      <c r="B75" s="8" t="s">
        <v>394</v>
      </c>
      <c r="C75" s="44">
        <v>265</v>
      </c>
      <c r="D75" s="8" t="b">
        <f t="shared" si="3"/>
        <v>0</v>
      </c>
      <c r="E75" s="8" t="b">
        <f>NOT(ISERROR(VLOOKUP(A75,'2017 05 31'!E:E,1,0)))</f>
        <v>0</v>
      </c>
      <c r="F75" s="8" t="str">
        <f>VLOOKUP(A75,A!A:M,9,0)</f>
        <v>121020</v>
      </c>
      <c r="H75" s="45"/>
      <c r="I75" s="45"/>
      <c r="J75" s="45"/>
      <c r="K75" s="45"/>
    </row>
    <row r="76" spans="1:11" x14ac:dyDescent="0.2">
      <c r="A76" s="8">
        <v>152118</v>
      </c>
      <c r="B76" s="8" t="s">
        <v>401</v>
      </c>
      <c r="C76" s="44">
        <v>225</v>
      </c>
      <c r="D76" s="8" t="b">
        <f>NOT(ISERROR(VLOOKUP(A76,A77:A568,1,0)))</f>
        <v>0</v>
      </c>
      <c r="E76" s="8" t="b">
        <f>NOT(ISERROR(VLOOKUP(A76,'2017 05 31'!E:E,1,0)))</f>
        <v>1</v>
      </c>
      <c r="F76" s="8" t="str">
        <f>VLOOKUP(A76,A!A:M,9,0)</f>
        <v>121020</v>
      </c>
      <c r="H76" s="45"/>
      <c r="I76" s="45"/>
      <c r="J76" s="45"/>
      <c r="K76" s="45"/>
    </row>
    <row r="77" spans="1:11" x14ac:dyDescent="0.2">
      <c r="A77" s="8">
        <v>152128</v>
      </c>
      <c r="B77" s="8" t="s">
        <v>402</v>
      </c>
      <c r="C77" s="44">
        <v>265</v>
      </c>
      <c r="D77" s="8" t="b">
        <f>NOT(ISERROR(VLOOKUP(A77,A78:A569,1,0)))</f>
        <v>0</v>
      </c>
      <c r="E77" s="8" t="b">
        <f>NOT(ISERROR(VLOOKUP(A77,'2017 05 31'!E:E,1,0)))</f>
        <v>0</v>
      </c>
      <c r="F77" s="8" t="str">
        <f>VLOOKUP(A77,A!A:M,9,0)</f>
        <v>121020</v>
      </c>
      <c r="H77" s="45"/>
      <c r="I77" s="45"/>
      <c r="J77" s="45"/>
      <c r="K77" s="45"/>
    </row>
    <row r="78" spans="1:11" x14ac:dyDescent="0.2">
      <c r="A78" s="8">
        <v>152318</v>
      </c>
      <c r="B78" s="8" t="s">
        <v>390</v>
      </c>
      <c r="C78" s="44">
        <v>225</v>
      </c>
      <c r="D78" s="8" t="b">
        <f>NOT(ISERROR(VLOOKUP(A78,A79:A570,1,0)))</f>
        <v>0</v>
      </c>
      <c r="E78" s="8" t="b">
        <f>NOT(ISERROR(VLOOKUP(A78,'2017 05 31'!E:E,1,0)))</f>
        <v>0</v>
      </c>
      <c r="F78" s="8" t="str">
        <f>VLOOKUP(A78,A!A:M,9,0)</f>
        <v>121020</v>
      </c>
      <c r="H78" s="45"/>
      <c r="I78" s="45"/>
      <c r="J78" s="45"/>
      <c r="K78" s="45"/>
    </row>
    <row r="79" spans="1:11" x14ac:dyDescent="0.2">
      <c r="A79" s="8">
        <v>153118</v>
      </c>
      <c r="B79" s="8" t="s">
        <v>442</v>
      </c>
      <c r="C79" s="44">
        <v>225</v>
      </c>
      <c r="D79" s="8" t="b">
        <f t="shared" ref="D79:D92" si="4">NOT(ISERROR(VLOOKUP(A79,A80:A572,1,0)))</f>
        <v>0</v>
      </c>
      <c r="E79" s="8" t="b">
        <f>NOT(ISERROR(VLOOKUP(A79,'2017 05 31'!E:E,1,0)))</f>
        <v>1</v>
      </c>
      <c r="F79" s="8" t="str">
        <f>VLOOKUP(A79,A!A:M,9,0)</f>
        <v>121020</v>
      </c>
      <c r="H79" s="45"/>
      <c r="I79" s="45"/>
      <c r="J79" s="45"/>
      <c r="K79" s="45"/>
    </row>
    <row r="80" spans="1:11" x14ac:dyDescent="0.2">
      <c r="A80" s="8">
        <v>153418</v>
      </c>
      <c r="B80" s="8" t="s">
        <v>404</v>
      </c>
      <c r="C80" s="44">
        <v>225</v>
      </c>
      <c r="D80" s="8" t="b">
        <f t="shared" si="4"/>
        <v>0</v>
      </c>
      <c r="E80" s="8" t="b">
        <f>NOT(ISERROR(VLOOKUP(A80,'2017 05 31'!E:E,1,0)))</f>
        <v>0</v>
      </c>
      <c r="F80" s="8" t="str">
        <f>VLOOKUP(A80,A!A:M,9,0)</f>
        <v>121020</v>
      </c>
      <c r="H80" s="45"/>
      <c r="I80" s="45"/>
      <c r="J80" s="45"/>
      <c r="K80" s="45"/>
    </row>
    <row r="81" spans="1:11" x14ac:dyDescent="0.2">
      <c r="A81" s="8">
        <v>154218</v>
      </c>
      <c r="B81" s="8" t="s">
        <v>405</v>
      </c>
      <c r="C81" s="44">
        <v>225</v>
      </c>
      <c r="D81" s="8" t="b">
        <f t="shared" si="4"/>
        <v>0</v>
      </c>
      <c r="E81" s="8" t="b">
        <f>NOT(ISERROR(VLOOKUP(A81,'2017 05 31'!E:E,1,0)))</f>
        <v>0</v>
      </c>
      <c r="F81" s="8" t="str">
        <f>VLOOKUP(A81,A!A:M,9,0)</f>
        <v>121020</v>
      </c>
      <c r="H81" s="45"/>
      <c r="I81" s="45"/>
      <c r="J81" s="45"/>
      <c r="K81" s="45"/>
    </row>
    <row r="82" spans="1:11" x14ac:dyDescent="0.2">
      <c r="A82" s="8">
        <v>154708</v>
      </c>
      <c r="B82" s="8" t="s">
        <v>153</v>
      </c>
      <c r="C82" s="44">
        <v>185</v>
      </c>
      <c r="D82" s="8" t="b">
        <f t="shared" si="4"/>
        <v>0</v>
      </c>
      <c r="E82" s="8" t="b">
        <f>NOT(ISERROR(VLOOKUP(A82,'2017 05 31'!E:E,1,0)))</f>
        <v>0</v>
      </c>
      <c r="F82" s="8" t="str">
        <f>VLOOKUP(A82,A!A:M,9,0)</f>
        <v>121020</v>
      </c>
      <c r="H82" s="45"/>
      <c r="I82" s="45"/>
      <c r="J82" s="45"/>
      <c r="K82" s="45"/>
    </row>
    <row r="83" spans="1:11" x14ac:dyDescent="0.2">
      <c r="A83" s="8">
        <v>154718</v>
      </c>
      <c r="B83" s="8" t="s">
        <v>170</v>
      </c>
      <c r="C83" s="44">
        <v>225</v>
      </c>
      <c r="D83" s="8" t="b">
        <f t="shared" si="4"/>
        <v>0</v>
      </c>
      <c r="E83" s="8" t="b">
        <f>NOT(ISERROR(VLOOKUP(A83,'2017 05 31'!E:E,1,0)))</f>
        <v>0</v>
      </c>
      <c r="F83" s="8" t="str">
        <f>VLOOKUP(A83,A!A:M,9,0)</f>
        <v>121020</v>
      </c>
      <c r="H83" s="45"/>
      <c r="I83" s="45"/>
      <c r="J83" s="45"/>
      <c r="K83" s="45"/>
    </row>
    <row r="84" spans="1:11" x14ac:dyDescent="0.2">
      <c r="A84" s="8">
        <v>155308</v>
      </c>
      <c r="B84" s="8" t="s">
        <v>66</v>
      </c>
      <c r="C84" s="44">
        <v>180</v>
      </c>
      <c r="D84" s="8" t="b">
        <f t="shared" si="4"/>
        <v>0</v>
      </c>
      <c r="E84" s="8" t="b">
        <f>NOT(ISERROR(VLOOKUP(A84,'2017 05 31'!E:E,1,0)))</f>
        <v>0</v>
      </c>
      <c r="F84" s="8" t="str">
        <f>VLOOKUP(A84,A!A:M,9,0)</f>
        <v>121020</v>
      </c>
      <c r="H84" s="45"/>
      <c r="I84" s="45"/>
      <c r="J84" s="45"/>
      <c r="K84" s="45"/>
    </row>
    <row r="85" spans="1:11" x14ac:dyDescent="0.2">
      <c r="A85" s="8">
        <v>155318</v>
      </c>
      <c r="B85" s="8" t="s">
        <v>9</v>
      </c>
      <c r="C85" s="44">
        <v>220</v>
      </c>
      <c r="D85" s="8" t="b">
        <f t="shared" si="4"/>
        <v>0</v>
      </c>
      <c r="E85" s="8" t="b">
        <f>NOT(ISERROR(VLOOKUP(A85,'2017 05 31'!E:E,1,0)))</f>
        <v>0</v>
      </c>
      <c r="F85" s="8" t="str">
        <f>VLOOKUP(A85,A!A:M,9,0)</f>
        <v>121020</v>
      </c>
      <c r="H85" s="45"/>
      <c r="I85" s="45"/>
      <c r="J85" s="45"/>
      <c r="K85" s="45"/>
    </row>
    <row r="86" spans="1:11" x14ac:dyDescent="0.2">
      <c r="A86" s="8">
        <v>158618</v>
      </c>
      <c r="B86" s="8" t="s">
        <v>240</v>
      </c>
      <c r="C86" s="44">
        <v>225</v>
      </c>
      <c r="D86" s="8" t="b">
        <f t="shared" si="4"/>
        <v>0</v>
      </c>
      <c r="E86" s="8" t="b">
        <f>NOT(ISERROR(VLOOKUP(A86,'2017 05 31'!E:E,1,0)))</f>
        <v>1</v>
      </c>
      <c r="F86" s="8" t="str">
        <f>VLOOKUP(A86,A!A:M,9,0)</f>
        <v>121020</v>
      </c>
      <c r="H86" s="45"/>
      <c r="I86" s="45"/>
      <c r="J86" s="45"/>
      <c r="K86" s="45"/>
    </row>
    <row r="87" spans="1:11" x14ac:dyDescent="0.2">
      <c r="A87" s="8">
        <v>159018</v>
      </c>
      <c r="B87" s="8" t="s">
        <v>77</v>
      </c>
      <c r="C87" s="44">
        <v>225</v>
      </c>
      <c r="D87" s="8" t="b">
        <f t="shared" si="4"/>
        <v>0</v>
      </c>
      <c r="E87" s="8" t="b">
        <f>NOT(ISERROR(VLOOKUP(A87,'2017 05 31'!E:E,1,0)))</f>
        <v>0</v>
      </c>
      <c r="F87" s="8" t="str">
        <f>VLOOKUP(A87,A!A:M,9,0)</f>
        <v>121020</v>
      </c>
      <c r="H87" s="45"/>
      <c r="I87" s="45"/>
      <c r="J87" s="45"/>
      <c r="K87" s="45"/>
    </row>
    <row r="88" spans="1:11" x14ac:dyDescent="0.2">
      <c r="A88" s="8">
        <v>159218</v>
      </c>
      <c r="B88" s="8" t="s">
        <v>241</v>
      </c>
      <c r="C88" s="44">
        <v>225</v>
      </c>
      <c r="D88" s="8" t="b">
        <f t="shared" si="4"/>
        <v>0</v>
      </c>
      <c r="E88" s="8" t="b">
        <f>NOT(ISERROR(VLOOKUP(A88,'2017 05 31'!E:E,1,0)))</f>
        <v>1</v>
      </c>
      <c r="F88" s="8" t="str">
        <f>VLOOKUP(A88,A!A:M,9,0)</f>
        <v>121020</v>
      </c>
      <c r="H88" s="45"/>
      <c r="I88" s="45"/>
      <c r="J88" s="45"/>
      <c r="K88" s="45"/>
    </row>
    <row r="89" spans="1:11" x14ac:dyDescent="0.2">
      <c r="A89" s="8">
        <v>159518</v>
      </c>
      <c r="B89" s="8" t="s">
        <v>178</v>
      </c>
      <c r="C89" s="44">
        <v>225</v>
      </c>
      <c r="D89" s="8" t="b">
        <f t="shared" si="4"/>
        <v>0</v>
      </c>
      <c r="E89" s="8" t="b">
        <f>NOT(ISERROR(VLOOKUP(A89,'2017 05 31'!E:E,1,0)))</f>
        <v>0</v>
      </c>
      <c r="F89" s="8" t="str">
        <f>VLOOKUP(A89,A!A:M,9,0)</f>
        <v>121020</v>
      </c>
      <c r="H89" s="45"/>
      <c r="I89" s="45"/>
      <c r="J89" s="45"/>
      <c r="K89" s="45"/>
    </row>
    <row r="90" spans="1:11" x14ac:dyDescent="0.2">
      <c r="A90" s="8">
        <v>159528</v>
      </c>
      <c r="B90" s="8" t="s">
        <v>179</v>
      </c>
      <c r="C90" s="44">
        <v>265</v>
      </c>
      <c r="D90" s="8" t="b">
        <f t="shared" si="4"/>
        <v>0</v>
      </c>
      <c r="E90" s="8" t="b">
        <f>NOT(ISERROR(VLOOKUP(A90,'2017 05 31'!E:E,1,0)))</f>
        <v>0</v>
      </c>
      <c r="F90" s="8" t="str">
        <f>VLOOKUP(A90,A!A:M,9,0)</f>
        <v>121020</v>
      </c>
      <c r="H90" s="45"/>
      <c r="I90" s="45"/>
      <c r="J90" s="45"/>
      <c r="K90" s="45"/>
    </row>
    <row r="91" spans="1:11" x14ac:dyDescent="0.2">
      <c r="A91" s="8">
        <v>160218</v>
      </c>
      <c r="B91" s="8" t="s">
        <v>180</v>
      </c>
      <c r="C91" s="44">
        <v>225</v>
      </c>
      <c r="D91" s="8" t="b">
        <f t="shared" si="4"/>
        <v>0</v>
      </c>
      <c r="E91" s="8" t="b">
        <f>NOT(ISERROR(VLOOKUP(A91,'2017 05 31'!E:E,1,0)))</f>
        <v>0</v>
      </c>
      <c r="F91" s="8" t="str">
        <f>VLOOKUP(A91,A!A:M,9,0)</f>
        <v>121020</v>
      </c>
      <c r="H91" s="45"/>
      <c r="I91" s="45"/>
      <c r="J91" s="45"/>
      <c r="K91" s="45"/>
    </row>
    <row r="92" spans="1:11" x14ac:dyDescent="0.2">
      <c r="A92" s="8">
        <v>160228</v>
      </c>
      <c r="B92" s="8" t="s">
        <v>181</v>
      </c>
      <c r="C92" s="44">
        <v>265</v>
      </c>
      <c r="D92" s="8" t="b">
        <f t="shared" si="4"/>
        <v>0</v>
      </c>
      <c r="E92" s="8" t="b">
        <f>NOT(ISERROR(VLOOKUP(A92,'2017 05 31'!E:E,1,0)))</f>
        <v>0</v>
      </c>
      <c r="F92" s="8" t="str">
        <f>VLOOKUP(A92,A!A:M,9,0)</f>
        <v>121020</v>
      </c>
      <c r="H92" s="45"/>
      <c r="I92" s="45"/>
      <c r="J92" s="45"/>
      <c r="K92" s="45"/>
    </row>
    <row r="93" spans="1:11" x14ac:dyDescent="0.2">
      <c r="A93" s="8">
        <v>166018</v>
      </c>
      <c r="B93" s="8" t="s">
        <v>79</v>
      </c>
      <c r="C93" s="44">
        <v>225</v>
      </c>
      <c r="D93" s="8" t="b">
        <f>NOT(ISERROR(VLOOKUP(A93,A94:A587,1,0)))</f>
        <v>0</v>
      </c>
      <c r="E93" s="8" t="b">
        <f>NOT(ISERROR(VLOOKUP(A93,'2017 05 31'!E:E,1,0)))</f>
        <v>0</v>
      </c>
      <c r="F93" s="8" t="str">
        <f>VLOOKUP(A93,A!A:M,9,0)</f>
        <v>121020</v>
      </c>
      <c r="H93" s="45"/>
      <c r="I93" s="45"/>
      <c r="J93" s="45"/>
      <c r="K93" s="45"/>
    </row>
    <row r="94" spans="1:11" x14ac:dyDescent="0.2">
      <c r="A94" s="8">
        <v>166028</v>
      </c>
      <c r="B94" s="8" t="s">
        <v>226</v>
      </c>
      <c r="C94" s="44">
        <v>265</v>
      </c>
      <c r="D94" s="8" t="b">
        <f>NOT(ISERROR(VLOOKUP(A94,A95:A588,1,0)))</f>
        <v>0</v>
      </c>
      <c r="E94" s="8" t="b">
        <f>NOT(ISERROR(VLOOKUP(A94,'2017 05 31'!E:E,1,0)))</f>
        <v>0</v>
      </c>
      <c r="F94" s="8" t="str">
        <f>VLOOKUP(A94,A!A:M,9,0)</f>
        <v>121020</v>
      </c>
      <c r="H94" s="45"/>
      <c r="I94" s="45"/>
      <c r="J94" s="45"/>
      <c r="K94" s="45"/>
    </row>
    <row r="95" spans="1:11" x14ac:dyDescent="0.2">
      <c r="A95" s="8">
        <v>166118</v>
      </c>
      <c r="B95" s="8" t="s">
        <v>157</v>
      </c>
      <c r="C95" s="44">
        <v>225</v>
      </c>
      <c r="D95" s="8" t="b">
        <f>NOT(ISERROR(VLOOKUP(A95,A96:A589,1,0)))</f>
        <v>0</v>
      </c>
      <c r="E95" s="8" t="b">
        <f>NOT(ISERROR(VLOOKUP(A95,'2017 05 31'!E:E,1,0)))</f>
        <v>1</v>
      </c>
      <c r="F95" s="8" t="str">
        <f>VLOOKUP(A95,A!A:M,9,0)</f>
        <v>121020</v>
      </c>
      <c r="H95" s="45"/>
      <c r="I95" s="45"/>
      <c r="J95" s="45"/>
      <c r="K95" s="45"/>
    </row>
    <row r="96" spans="1:11" x14ac:dyDescent="0.2">
      <c r="A96" s="8">
        <v>166128</v>
      </c>
      <c r="B96" s="8" t="s">
        <v>91</v>
      </c>
      <c r="C96" s="44">
        <v>265</v>
      </c>
      <c r="D96" s="8" t="b">
        <f>NOT(ISERROR(VLOOKUP(A96,A97:A590,1,0)))</f>
        <v>0</v>
      </c>
      <c r="E96" s="8" t="b">
        <f>NOT(ISERROR(VLOOKUP(A96,'2017 05 31'!E:E,1,0)))</f>
        <v>0</v>
      </c>
      <c r="F96" s="8" t="str">
        <f>VLOOKUP(A96,A!A:M,9,0)</f>
        <v>121020</v>
      </c>
      <c r="H96" s="45"/>
      <c r="I96" s="45"/>
      <c r="J96" s="45"/>
      <c r="K96" s="45"/>
    </row>
    <row r="97" spans="1:11" x14ac:dyDescent="0.2">
      <c r="A97" s="8">
        <v>166308</v>
      </c>
      <c r="B97" s="8" t="s">
        <v>156</v>
      </c>
      <c r="C97" s="44">
        <v>185</v>
      </c>
      <c r="D97" s="8" t="b">
        <f>NOT(ISERROR(VLOOKUP(A97,A98:A591,1,0)))</f>
        <v>0</v>
      </c>
      <c r="E97" s="8" t="b">
        <f>NOT(ISERROR(VLOOKUP(A97,'2017 05 31'!E:E,1,0)))</f>
        <v>0</v>
      </c>
      <c r="F97" s="8" t="str">
        <f>VLOOKUP(A97,A!A:M,9,0)</f>
        <v>121020</v>
      </c>
      <c r="H97" s="45"/>
      <c r="I97" s="45"/>
      <c r="J97" s="45"/>
      <c r="K97" s="45"/>
    </row>
    <row r="98" spans="1:11" x14ac:dyDescent="0.2">
      <c r="A98" s="8">
        <v>166918</v>
      </c>
      <c r="B98" s="8" t="s">
        <v>80</v>
      </c>
      <c r="C98" s="44">
        <v>220</v>
      </c>
      <c r="D98" s="8" t="b">
        <f>NOT(ISERROR(VLOOKUP(A98,A99:A593,1,0)))</f>
        <v>0</v>
      </c>
      <c r="E98" s="8" t="b">
        <f>NOT(ISERROR(VLOOKUP(A98,'2017 05 31'!E:E,1,0)))</f>
        <v>0</v>
      </c>
      <c r="F98" s="8" t="str">
        <f>VLOOKUP(A98,A!A:M,9,0)</f>
        <v>121020</v>
      </c>
      <c r="H98" s="45"/>
      <c r="I98" s="45"/>
      <c r="J98" s="45"/>
      <c r="K98" s="45"/>
    </row>
    <row r="99" spans="1:11" x14ac:dyDescent="0.2">
      <c r="A99" s="8">
        <v>167018</v>
      </c>
      <c r="B99" s="8" t="s">
        <v>92</v>
      </c>
      <c r="C99" s="44">
        <v>225</v>
      </c>
      <c r="D99" s="8" t="b">
        <f>NOT(ISERROR(VLOOKUP(A99,A100:A594,1,0)))</f>
        <v>0</v>
      </c>
      <c r="E99" s="8" t="b">
        <f>NOT(ISERROR(VLOOKUP(A99,'2017 05 31'!E:E,1,0)))</f>
        <v>0</v>
      </c>
      <c r="F99" s="8" t="str">
        <f>VLOOKUP(A99,A!A:M,9,0)</f>
        <v>121020</v>
      </c>
      <c r="H99" s="45"/>
      <c r="I99" s="45"/>
      <c r="J99" s="45"/>
      <c r="K99" s="45"/>
    </row>
    <row r="100" spans="1:11" x14ac:dyDescent="0.2">
      <c r="A100" s="8">
        <v>167608</v>
      </c>
      <c r="B100" s="8" t="s">
        <v>10</v>
      </c>
      <c r="C100" s="44">
        <v>180</v>
      </c>
      <c r="D100" s="8" t="b">
        <f>NOT(ISERROR(VLOOKUP(A100,A101:A595,1,0)))</f>
        <v>0</v>
      </c>
      <c r="E100" s="8" t="b">
        <f>NOT(ISERROR(VLOOKUP(A100,'2017 05 31'!E:E,1,0)))</f>
        <v>0</v>
      </c>
      <c r="F100" s="8" t="str">
        <f>VLOOKUP(A100,A!A:M,9,0)</f>
        <v>121020</v>
      </c>
      <c r="H100" s="45"/>
      <c r="I100" s="45"/>
      <c r="J100" s="45"/>
      <c r="K100" s="45"/>
    </row>
    <row r="101" spans="1:11" x14ac:dyDescent="0.2">
      <c r="A101" s="8">
        <v>167618</v>
      </c>
      <c r="B101" s="8" t="s">
        <v>182</v>
      </c>
      <c r="C101" s="44">
        <v>220</v>
      </c>
      <c r="D101" s="8" t="b">
        <f>NOT(ISERROR(VLOOKUP(A101,A102:A596,1,0)))</f>
        <v>0</v>
      </c>
      <c r="E101" s="8" t="b">
        <f>NOT(ISERROR(VLOOKUP(A101,'2017 05 31'!E:E,1,0)))</f>
        <v>0</v>
      </c>
      <c r="F101" s="8" t="str">
        <f>VLOOKUP(A101,A!A:M,9,0)</f>
        <v>121020</v>
      </c>
      <c r="H101" s="45"/>
      <c r="I101" s="45"/>
      <c r="J101" s="45"/>
      <c r="K101" s="45"/>
    </row>
    <row r="102" spans="1:11" x14ac:dyDescent="0.2">
      <c r="A102" s="8">
        <v>167718</v>
      </c>
      <c r="B102" s="8" t="s">
        <v>13</v>
      </c>
      <c r="C102" s="44">
        <v>220</v>
      </c>
      <c r="D102" s="8" t="b">
        <f>NOT(ISERROR(VLOOKUP(A102,A103:A598,1,0)))</f>
        <v>0</v>
      </c>
      <c r="E102" s="8" t="b">
        <f>NOT(ISERROR(VLOOKUP(A102,'2017 05 31'!E:E,1,0)))</f>
        <v>0</v>
      </c>
      <c r="F102" s="8" t="str">
        <f>VLOOKUP(A102,A!A:M,9,0)</f>
        <v>121020</v>
      </c>
      <c r="H102" s="45"/>
      <c r="I102" s="45"/>
      <c r="J102" s="45"/>
      <c r="K102" s="45"/>
    </row>
    <row r="103" spans="1:11" x14ac:dyDescent="0.2">
      <c r="A103" s="8">
        <v>12101338</v>
      </c>
      <c r="B103" s="8" t="s">
        <v>800</v>
      </c>
      <c r="C103" s="44">
        <v>205</v>
      </c>
      <c r="D103" s="8" t="b">
        <f>NOT(ISERROR(VLOOKUP(A103,A104:A600,1,0)))</f>
        <v>0</v>
      </c>
      <c r="E103" s="8" t="b">
        <f>NOT(ISERROR(VLOOKUP(A103,'2017 05 31'!E:E,1,0)))</f>
        <v>1</v>
      </c>
      <c r="F103" s="8" t="str">
        <f>VLOOKUP(A103,A!A:M,9,0)</f>
        <v>121020</v>
      </c>
      <c r="H103" s="45"/>
      <c r="I103" s="45"/>
      <c r="J103" s="45"/>
      <c r="K103" s="45"/>
    </row>
    <row r="104" spans="1:11" x14ac:dyDescent="0.2">
      <c r="A104" s="8">
        <v>12101938</v>
      </c>
      <c r="B104" s="8" t="s">
        <v>366</v>
      </c>
      <c r="C104" s="44">
        <v>205</v>
      </c>
      <c r="D104" s="8" t="b">
        <f>NOT(ISERROR(VLOOKUP(A104,A105:A601,1,0)))</f>
        <v>0</v>
      </c>
      <c r="E104" s="8" t="b">
        <f>NOT(ISERROR(VLOOKUP(A104,'2017 05 31'!E:E,1,0)))</f>
        <v>0</v>
      </c>
      <c r="F104" s="8" t="str">
        <f>VLOOKUP(A104,A!A:M,9,0)</f>
        <v>121020</v>
      </c>
      <c r="H104" s="45"/>
      <c r="I104" s="45"/>
      <c r="J104" s="45"/>
      <c r="K104" s="45"/>
    </row>
    <row r="105" spans="1:11" x14ac:dyDescent="0.2">
      <c r="A105" s="8">
        <v>172808</v>
      </c>
      <c r="B105" s="8" t="s">
        <v>82</v>
      </c>
      <c r="C105" s="44">
        <v>275</v>
      </c>
      <c r="D105" s="8" t="b">
        <f>NOT(ISERROR(VLOOKUP(A105,A106:A609,1,0)))</f>
        <v>0</v>
      </c>
      <c r="E105" s="8" t="b">
        <f>NOT(ISERROR(VLOOKUP(A105,'2017 05 31'!E:E,1,0)))</f>
        <v>0</v>
      </c>
      <c r="F105" s="8" t="str">
        <f>VLOOKUP(A105,A!A:M,9,0)</f>
        <v>121040</v>
      </c>
      <c r="H105" s="45"/>
      <c r="I105" s="45"/>
      <c r="J105" s="45"/>
      <c r="K105" s="45"/>
    </row>
    <row r="106" spans="1:11" x14ac:dyDescent="0.2">
      <c r="A106" s="8">
        <v>172818</v>
      </c>
      <c r="B106" s="8" t="s">
        <v>333</v>
      </c>
      <c r="C106" s="44">
        <v>335</v>
      </c>
      <c r="D106" s="8" t="b">
        <f>NOT(ISERROR(VLOOKUP(A106,A107:A610,1,0)))</f>
        <v>0</v>
      </c>
      <c r="E106" s="8" t="b">
        <f>NOT(ISERROR(VLOOKUP(A106,'2017 05 31'!E:E,1,0)))</f>
        <v>1</v>
      </c>
      <c r="F106" s="8" t="str">
        <f>VLOOKUP(A106,A!A:M,9,0)</f>
        <v>121040</v>
      </c>
      <c r="H106" s="45"/>
      <c r="I106" s="45"/>
      <c r="J106" s="45"/>
      <c r="K106" s="45"/>
    </row>
    <row r="107" spans="1:11" x14ac:dyDescent="0.2">
      <c r="A107" s="8">
        <v>172868</v>
      </c>
      <c r="B107" s="8" t="s">
        <v>15</v>
      </c>
      <c r="C107" s="44">
        <v>230</v>
      </c>
      <c r="D107" s="8" t="b">
        <f>NOT(ISERROR(VLOOKUP(A107,A108:A611,1,0)))</f>
        <v>0</v>
      </c>
      <c r="E107" s="8" t="b">
        <f>NOT(ISERROR(VLOOKUP(A107,'2017 05 31'!E:E,1,0)))</f>
        <v>0</v>
      </c>
      <c r="F107" s="8" t="str">
        <f>VLOOKUP(A107,A!A:M,9,0)</f>
        <v>121040</v>
      </c>
      <c r="H107" s="45"/>
      <c r="I107" s="45"/>
      <c r="J107" s="45"/>
      <c r="K107" s="45"/>
    </row>
    <row r="108" spans="1:11" x14ac:dyDescent="0.2">
      <c r="A108" s="8">
        <v>1151708</v>
      </c>
      <c r="B108" s="8" t="s">
        <v>409</v>
      </c>
      <c r="C108" s="44">
        <v>310</v>
      </c>
      <c r="D108" s="8" t="b">
        <f t="shared" ref="D108:D117" si="5">NOT(ISERROR(VLOOKUP(A108,A109:A617,1,0)))</f>
        <v>0</v>
      </c>
      <c r="E108" s="8" t="b">
        <f>NOT(ISERROR(VLOOKUP(A108,'2017 05 31'!E:E,1,0)))</f>
        <v>0</v>
      </c>
      <c r="F108" s="8" t="str">
        <f>VLOOKUP(A108,A!A:M,9,0)</f>
        <v>121050</v>
      </c>
      <c r="H108" s="45"/>
      <c r="I108" s="45"/>
      <c r="J108" s="45"/>
      <c r="K108" s="45"/>
    </row>
    <row r="109" spans="1:11" x14ac:dyDescent="0.2">
      <c r="A109" s="8">
        <v>1151718</v>
      </c>
      <c r="B109" s="8" t="s">
        <v>410</v>
      </c>
      <c r="C109" s="44">
        <v>380</v>
      </c>
      <c r="D109" s="8" t="b">
        <f t="shared" si="5"/>
        <v>0</v>
      </c>
      <c r="E109" s="8" t="b">
        <f>NOT(ISERROR(VLOOKUP(A109,'2017 05 31'!E:E,1,0)))</f>
        <v>1</v>
      </c>
      <c r="F109" s="8" t="str">
        <f>VLOOKUP(A109,A!A:M,9,0)</f>
        <v>121050</v>
      </c>
      <c r="H109" s="45"/>
      <c r="I109" s="45"/>
      <c r="J109" s="45"/>
      <c r="K109" s="45"/>
    </row>
    <row r="110" spans="1:11" x14ac:dyDescent="0.2">
      <c r="A110" s="8">
        <v>1151768</v>
      </c>
      <c r="B110" s="8" t="s">
        <v>411</v>
      </c>
      <c r="C110" s="44">
        <v>265</v>
      </c>
      <c r="D110" s="8" t="b">
        <f t="shared" si="5"/>
        <v>0</v>
      </c>
      <c r="E110" s="8" t="b">
        <f>NOT(ISERROR(VLOOKUP(A110,'2017 05 31'!E:E,1,0)))</f>
        <v>0</v>
      </c>
      <c r="F110" s="8" t="str">
        <f>VLOOKUP(A110,A!A:M,9,0)</f>
        <v>121050</v>
      </c>
      <c r="H110" s="45"/>
      <c r="I110" s="45"/>
      <c r="J110" s="45"/>
      <c r="K110" s="45"/>
    </row>
    <row r="111" spans="1:11" x14ac:dyDescent="0.2">
      <c r="A111" s="8">
        <v>1152608</v>
      </c>
      <c r="B111" s="8" t="s">
        <v>224</v>
      </c>
      <c r="C111" s="44">
        <v>310</v>
      </c>
      <c r="D111" s="8" t="b">
        <f t="shared" si="5"/>
        <v>0</v>
      </c>
      <c r="E111" s="8" t="b">
        <f>NOT(ISERROR(VLOOKUP(A111,'2017 05 31'!E:E,1,0)))</f>
        <v>1</v>
      </c>
      <c r="F111" s="8" t="str">
        <f>VLOOKUP(A111,A!A:M,9,0)</f>
        <v>121050</v>
      </c>
      <c r="H111" s="45"/>
      <c r="I111" s="45"/>
      <c r="J111" s="45"/>
      <c r="K111" s="45"/>
    </row>
    <row r="112" spans="1:11" x14ac:dyDescent="0.2">
      <c r="A112" s="8">
        <v>1152618</v>
      </c>
      <c r="B112" s="8" t="s">
        <v>183</v>
      </c>
      <c r="C112" s="44">
        <v>380</v>
      </c>
      <c r="D112" s="8" t="b">
        <f t="shared" si="5"/>
        <v>0</v>
      </c>
      <c r="E112" s="8" t="b">
        <f>NOT(ISERROR(VLOOKUP(A112,'2017 05 31'!E:E,1,0)))</f>
        <v>0</v>
      </c>
      <c r="F112" s="8" t="str">
        <f>VLOOKUP(A112,A!A:M,9,0)</f>
        <v>121050</v>
      </c>
      <c r="H112" s="45"/>
      <c r="I112" s="45"/>
      <c r="J112" s="45"/>
      <c r="K112" s="45"/>
    </row>
    <row r="113" spans="1:11" x14ac:dyDescent="0.2">
      <c r="A113" s="8">
        <v>1152668</v>
      </c>
      <c r="B113" s="8" t="s">
        <v>412</v>
      </c>
      <c r="C113" s="44">
        <v>265</v>
      </c>
      <c r="D113" s="8" t="b">
        <f t="shared" si="5"/>
        <v>0</v>
      </c>
      <c r="E113" s="8" t="b">
        <f>NOT(ISERROR(VLOOKUP(A113,'2017 05 31'!E:E,1,0)))</f>
        <v>1</v>
      </c>
      <c r="F113" s="8" t="str">
        <f>VLOOKUP(A113,A!A:M,9,0)</f>
        <v>121050</v>
      </c>
      <c r="H113" s="45"/>
      <c r="I113" s="45"/>
      <c r="J113" s="45"/>
      <c r="K113" s="45"/>
    </row>
    <row r="114" spans="1:11" x14ac:dyDescent="0.2">
      <c r="A114" s="8">
        <v>1155228</v>
      </c>
      <c r="B114" s="8" t="s">
        <v>16</v>
      </c>
      <c r="C114" s="44">
        <v>385</v>
      </c>
      <c r="D114" s="8" t="b">
        <f t="shared" si="5"/>
        <v>0</v>
      </c>
      <c r="E114" s="8" t="b">
        <f>NOT(ISERROR(VLOOKUP(A114,'2017 05 31'!E:E,1,0)))</f>
        <v>0</v>
      </c>
      <c r="F114" s="8" t="str">
        <f>VLOOKUP(A114,A!A:M,9,0)</f>
        <v>121050</v>
      </c>
      <c r="H114" s="45"/>
      <c r="I114" s="45"/>
      <c r="J114" s="45"/>
      <c r="K114" s="45"/>
    </row>
    <row r="115" spans="1:11" x14ac:dyDescent="0.2">
      <c r="A115" s="8">
        <v>12150108</v>
      </c>
      <c r="B115" s="8" t="s">
        <v>818</v>
      </c>
      <c r="C115" s="44">
        <v>2350</v>
      </c>
      <c r="D115" s="8" t="b">
        <f t="shared" si="5"/>
        <v>0</v>
      </c>
      <c r="E115" s="8" t="b">
        <f>NOT(ISERROR(VLOOKUP(A115,'2017 05 31'!E:E,1,0)))</f>
        <v>1</v>
      </c>
      <c r="F115" s="8" t="str">
        <f>VLOOKUP(A115,A!A:M,9,0)</f>
        <v>121050</v>
      </c>
      <c r="H115" s="45"/>
      <c r="I115" s="45"/>
      <c r="J115" s="45"/>
      <c r="K115" s="45"/>
    </row>
    <row r="116" spans="1:11" x14ac:dyDescent="0.2">
      <c r="A116" s="8">
        <v>12151008</v>
      </c>
      <c r="B116" s="8" t="s">
        <v>83</v>
      </c>
      <c r="C116" s="44">
        <v>310</v>
      </c>
      <c r="D116" s="8" t="b">
        <f t="shared" si="5"/>
        <v>0</v>
      </c>
      <c r="E116" s="8" t="b">
        <f>NOT(ISERROR(VLOOKUP(A116,'2017 05 31'!E:E,1,0)))</f>
        <v>1</v>
      </c>
      <c r="F116" s="8" t="str">
        <f>VLOOKUP(A116,A!A:M,9,0)</f>
        <v>121050</v>
      </c>
      <c r="H116" s="45"/>
      <c r="I116" s="45"/>
      <c r="J116" s="45"/>
      <c r="K116" s="45"/>
    </row>
    <row r="117" spans="1:11" x14ac:dyDescent="0.2">
      <c r="A117" s="8">
        <v>12151018</v>
      </c>
      <c r="B117" s="8" t="s">
        <v>334</v>
      </c>
      <c r="C117" s="44">
        <v>375</v>
      </c>
      <c r="D117" s="8" t="b">
        <f t="shared" si="5"/>
        <v>0</v>
      </c>
      <c r="E117" s="8" t="b">
        <f>NOT(ISERROR(VLOOKUP(A117,'2017 05 31'!E:E,1,0)))</f>
        <v>1</v>
      </c>
      <c r="F117" s="8" t="str">
        <f>VLOOKUP(A117,A!A:M,9,0)</f>
        <v>121050</v>
      </c>
      <c r="H117" s="45"/>
      <c r="I117" s="45"/>
      <c r="J117" s="45"/>
      <c r="K117" s="45"/>
    </row>
    <row r="118" spans="1:11" x14ac:dyDescent="0.2">
      <c r="A118" s="8">
        <v>12151068</v>
      </c>
      <c r="B118" s="8" t="s">
        <v>608</v>
      </c>
      <c r="C118" s="44">
        <v>265</v>
      </c>
      <c r="D118" s="8" t="b">
        <f>NOT(ISERROR(VLOOKUP(A118,A119:A628,1,0)))</f>
        <v>0</v>
      </c>
      <c r="E118" s="8" t="b">
        <f>NOT(ISERROR(VLOOKUP(A118,'2017 05 31'!E:E,1,0)))</f>
        <v>0</v>
      </c>
      <c r="F118" s="8" t="str">
        <f>VLOOKUP(A118,A!A:M,9,0)</f>
        <v>121050</v>
      </c>
      <c r="H118" s="45"/>
      <c r="I118" s="45"/>
      <c r="J118" s="45"/>
      <c r="K118" s="45"/>
    </row>
    <row r="119" spans="1:11" x14ac:dyDescent="0.2">
      <c r="A119" s="8">
        <v>12151278</v>
      </c>
      <c r="B119" s="8" t="s">
        <v>57</v>
      </c>
      <c r="C119" s="44">
        <v>325</v>
      </c>
      <c r="D119" s="8" t="b">
        <f>NOT(ISERROR(VLOOKUP(A119,A120:A630,1,0)))</f>
        <v>0</v>
      </c>
      <c r="E119" s="8" t="b">
        <f>NOT(ISERROR(VLOOKUP(A119,'2017 05 31'!E:E,1,0)))</f>
        <v>0</v>
      </c>
      <c r="F119" s="8" t="str">
        <f>VLOOKUP(A119,A!A:M,9,0)</f>
        <v>121050</v>
      </c>
      <c r="H119" s="45"/>
      <c r="I119" s="45"/>
      <c r="J119" s="45"/>
      <c r="K119" s="45"/>
    </row>
    <row r="120" spans="1:11" x14ac:dyDescent="0.2">
      <c r="A120" s="8">
        <v>12151468</v>
      </c>
      <c r="B120" s="8" t="s">
        <v>335</v>
      </c>
      <c r="C120" s="44">
        <v>265</v>
      </c>
      <c r="D120" s="8" t="b">
        <f t="shared" ref="D120:D125" si="6">NOT(ISERROR(VLOOKUP(A120,A121:A633,1,0)))</f>
        <v>0</v>
      </c>
      <c r="E120" s="8" t="b">
        <f>NOT(ISERROR(VLOOKUP(A120,'2017 05 31'!E:E,1,0)))</f>
        <v>1</v>
      </c>
      <c r="F120" s="8" t="str">
        <f>VLOOKUP(A120,A!A:M,9,0)</f>
        <v>121050</v>
      </c>
      <c r="H120" s="45"/>
      <c r="I120" s="45"/>
      <c r="J120" s="45"/>
      <c r="K120" s="45"/>
    </row>
    <row r="121" spans="1:11" x14ac:dyDescent="0.2">
      <c r="A121" s="8">
        <v>12151507</v>
      </c>
      <c r="B121" s="8" t="s">
        <v>367</v>
      </c>
      <c r="C121" s="44">
        <v>2000</v>
      </c>
      <c r="D121" s="8" t="b">
        <f t="shared" si="6"/>
        <v>0</v>
      </c>
      <c r="E121" s="8" t="b">
        <f>NOT(ISERROR(VLOOKUP(A121,'2017 05 31'!E:E,1,0)))</f>
        <v>1</v>
      </c>
      <c r="F121" s="8" t="str">
        <f>VLOOKUP(A121,A!A:M,9,0)</f>
        <v>121050</v>
      </c>
      <c r="H121" s="45"/>
      <c r="I121" s="45"/>
      <c r="J121" s="45"/>
      <c r="K121" s="45"/>
    </row>
    <row r="122" spans="1:11" x14ac:dyDescent="0.2">
      <c r="A122" s="8">
        <v>12151808</v>
      </c>
      <c r="B122" s="8" t="s">
        <v>444</v>
      </c>
      <c r="C122" s="44">
        <v>310</v>
      </c>
      <c r="D122" s="8" t="b">
        <f t="shared" si="6"/>
        <v>0</v>
      </c>
      <c r="E122" s="8" t="b">
        <f>NOT(ISERROR(VLOOKUP(A122,'2017 05 31'!E:E,1,0)))</f>
        <v>0</v>
      </c>
      <c r="F122" s="8" t="str">
        <f>VLOOKUP(A122,A!A:M,9,0)</f>
        <v>121050</v>
      </c>
      <c r="H122" s="45"/>
      <c r="I122" s="45"/>
      <c r="J122" s="45"/>
      <c r="K122" s="45"/>
    </row>
    <row r="123" spans="1:11" x14ac:dyDescent="0.2">
      <c r="A123" s="8">
        <v>12151818</v>
      </c>
      <c r="B123" s="8" t="s">
        <v>268</v>
      </c>
      <c r="C123" s="44">
        <v>380</v>
      </c>
      <c r="D123" s="8" t="b">
        <f t="shared" si="6"/>
        <v>0</v>
      </c>
      <c r="E123" s="8" t="b">
        <f>NOT(ISERROR(VLOOKUP(A123,'2017 05 31'!E:E,1,0)))</f>
        <v>0</v>
      </c>
      <c r="F123" s="8" t="str">
        <f>VLOOKUP(A123,A!A:M,9,0)</f>
        <v>121050</v>
      </c>
      <c r="H123" s="45"/>
      <c r="I123" s="45"/>
      <c r="J123" s="45"/>
      <c r="K123" s="45"/>
    </row>
    <row r="124" spans="1:11" x14ac:dyDescent="0.2">
      <c r="A124" s="8">
        <v>12151868</v>
      </c>
      <c r="B124" s="8" t="s">
        <v>445</v>
      </c>
      <c r="C124" s="44">
        <v>265</v>
      </c>
      <c r="D124" s="8" t="b">
        <f t="shared" si="6"/>
        <v>0</v>
      </c>
      <c r="E124" s="8" t="b">
        <f>NOT(ISERROR(VLOOKUP(A124,'2017 05 31'!E:E,1,0)))</f>
        <v>0</v>
      </c>
      <c r="F124" s="8" t="str">
        <f>VLOOKUP(A124,A!A:M,9,0)</f>
        <v>121050</v>
      </c>
      <c r="H124" s="45"/>
      <c r="I124" s="45"/>
      <c r="J124" s="45"/>
      <c r="K124" s="45"/>
    </row>
    <row r="125" spans="1:11" x14ac:dyDescent="0.2">
      <c r="A125" s="8">
        <v>12152218</v>
      </c>
      <c r="B125" s="8" t="s">
        <v>58</v>
      </c>
      <c r="C125" s="44">
        <v>380</v>
      </c>
      <c r="D125" s="8" t="b">
        <f t="shared" si="6"/>
        <v>0</v>
      </c>
      <c r="E125" s="8" t="b">
        <f>NOT(ISERROR(VLOOKUP(A125,'2017 05 31'!E:E,1,0)))</f>
        <v>1</v>
      </c>
      <c r="F125" s="8" t="str">
        <f>VLOOKUP(A125,A!A:M,9,0)</f>
        <v>121050</v>
      </c>
      <c r="H125" s="45"/>
      <c r="I125" s="45"/>
      <c r="J125" s="45"/>
      <c r="K125" s="45"/>
    </row>
    <row r="126" spans="1:11" x14ac:dyDescent="0.2">
      <c r="A126" s="8">
        <v>12152268</v>
      </c>
      <c r="B126" s="8" t="s">
        <v>328</v>
      </c>
      <c r="C126" s="44">
        <v>265</v>
      </c>
      <c r="D126" s="8" t="b">
        <f t="shared" ref="D126:D137" si="7">NOT(ISERROR(VLOOKUP(A126,A127:A640,1,0)))</f>
        <v>0</v>
      </c>
      <c r="E126" s="8" t="b">
        <f>NOT(ISERROR(VLOOKUP(A126,'2017 05 31'!E:E,1,0)))</f>
        <v>1</v>
      </c>
      <c r="F126" s="8" t="str">
        <f>VLOOKUP(A126,A!A:M,9,0)</f>
        <v>121050</v>
      </c>
      <c r="H126" s="45"/>
      <c r="I126" s="45"/>
      <c r="J126" s="45"/>
      <c r="K126" s="45"/>
    </row>
    <row r="127" spans="1:11" x14ac:dyDescent="0.2">
      <c r="A127" s="8">
        <v>1410058</v>
      </c>
      <c r="B127" s="8" t="s">
        <v>18</v>
      </c>
      <c r="C127" s="44">
        <v>100</v>
      </c>
      <c r="D127" s="8" t="b">
        <f t="shared" si="7"/>
        <v>0</v>
      </c>
      <c r="E127" s="8" t="b">
        <f>NOT(ISERROR(VLOOKUP(A127,'2017 05 31'!E:E,1,0)))</f>
        <v>0</v>
      </c>
      <c r="F127" s="8" t="str">
        <f>VLOOKUP(A127,A!A:M,9,0)</f>
        <v>122010</v>
      </c>
      <c r="H127" s="45"/>
      <c r="I127" s="45"/>
      <c r="J127" s="45"/>
      <c r="K127" s="45"/>
    </row>
    <row r="128" spans="1:11" x14ac:dyDescent="0.2">
      <c r="A128" s="8">
        <v>1410068</v>
      </c>
      <c r="B128" s="8" t="s">
        <v>160</v>
      </c>
      <c r="C128" s="44">
        <v>105</v>
      </c>
      <c r="D128" s="8" t="b">
        <f t="shared" si="7"/>
        <v>0</v>
      </c>
      <c r="E128" s="8" t="b">
        <f>NOT(ISERROR(VLOOKUP(A128,'2017 05 31'!E:E,1,0)))</f>
        <v>0</v>
      </c>
      <c r="F128" s="8" t="str">
        <f>VLOOKUP(A128,A!A:M,9,0)</f>
        <v>122010</v>
      </c>
      <c r="H128" s="45"/>
      <c r="I128" s="45"/>
      <c r="J128" s="45"/>
      <c r="K128" s="45"/>
    </row>
    <row r="129" spans="1:11" x14ac:dyDescent="0.2">
      <c r="A129" s="8">
        <v>1410078</v>
      </c>
      <c r="B129" s="8" t="s">
        <v>161</v>
      </c>
      <c r="C129" s="44">
        <v>130</v>
      </c>
      <c r="D129" s="8" t="b">
        <f t="shared" si="7"/>
        <v>0</v>
      </c>
      <c r="E129" s="8" t="b">
        <f>NOT(ISERROR(VLOOKUP(A129,'2017 05 31'!E:E,1,0)))</f>
        <v>0</v>
      </c>
      <c r="F129" s="8" t="str">
        <f>VLOOKUP(A129,A!A:M,9,0)</f>
        <v>122010</v>
      </c>
      <c r="H129" s="45"/>
      <c r="I129" s="45"/>
      <c r="J129" s="45"/>
      <c r="K129" s="45"/>
    </row>
    <row r="130" spans="1:11" x14ac:dyDescent="0.2">
      <c r="A130" s="8">
        <v>1410100</v>
      </c>
      <c r="B130" s="8" t="s">
        <v>1007</v>
      </c>
      <c r="C130" s="44">
        <v>175</v>
      </c>
      <c r="D130" s="8" t="b">
        <f t="shared" si="7"/>
        <v>0</v>
      </c>
      <c r="E130" s="8" t="b">
        <f>NOT(ISERROR(VLOOKUP(A130,'2017 05 31'!E:E,1,0)))</f>
        <v>1</v>
      </c>
      <c r="F130" s="8" t="str">
        <f>VLOOKUP(A130,A!A:M,9,0)</f>
        <v>122010</v>
      </c>
      <c r="H130" s="45"/>
      <c r="I130" s="45"/>
      <c r="J130" s="45"/>
      <c r="K130" s="45"/>
    </row>
    <row r="131" spans="1:11" x14ac:dyDescent="0.2">
      <c r="A131" s="8">
        <v>1410268</v>
      </c>
      <c r="B131" s="8" t="s">
        <v>162</v>
      </c>
      <c r="C131" s="44">
        <v>105</v>
      </c>
      <c r="D131" s="8" t="b">
        <f t="shared" si="7"/>
        <v>0</v>
      </c>
      <c r="E131" s="8" t="b">
        <f>NOT(ISERROR(VLOOKUP(A131,'2017 05 31'!E:E,1,0)))</f>
        <v>0</v>
      </c>
      <c r="F131" s="8" t="str">
        <f>VLOOKUP(A131,A!A:M,9,0)</f>
        <v>122010</v>
      </c>
      <c r="H131" s="45"/>
      <c r="I131" s="45"/>
      <c r="J131" s="45"/>
      <c r="K131" s="45"/>
    </row>
    <row r="132" spans="1:11" x14ac:dyDescent="0.2">
      <c r="A132" s="8">
        <v>1410278</v>
      </c>
      <c r="B132" s="8" t="s">
        <v>163</v>
      </c>
      <c r="C132" s="44">
        <v>130</v>
      </c>
      <c r="D132" s="8" t="b">
        <f t="shared" si="7"/>
        <v>0</v>
      </c>
      <c r="E132" s="8" t="b">
        <f>NOT(ISERROR(VLOOKUP(A132,'2017 05 31'!E:E,1,0)))</f>
        <v>0</v>
      </c>
      <c r="F132" s="8" t="str">
        <f>VLOOKUP(A132,A!A:M,9,0)</f>
        <v>122010</v>
      </c>
      <c r="H132" s="45"/>
      <c r="I132" s="45"/>
      <c r="J132" s="45"/>
      <c r="K132" s="45"/>
    </row>
    <row r="133" spans="1:11" x14ac:dyDescent="0.2">
      <c r="A133" s="8">
        <v>1410280</v>
      </c>
      <c r="B133" s="8" t="s">
        <v>655</v>
      </c>
      <c r="C133" s="44">
        <v>175</v>
      </c>
      <c r="D133" s="8" t="b">
        <f t="shared" si="7"/>
        <v>0</v>
      </c>
      <c r="E133" s="8" t="b">
        <f>NOT(ISERROR(VLOOKUP(A133,'2017 05 31'!E:E,1,0)))</f>
        <v>1</v>
      </c>
      <c r="F133" s="8" t="str">
        <f>VLOOKUP(A133,A!A:M,9,0)</f>
        <v>122010</v>
      </c>
      <c r="H133" s="45"/>
      <c r="I133" s="45"/>
      <c r="J133" s="45"/>
      <c r="K133" s="45"/>
    </row>
    <row r="134" spans="1:11" x14ac:dyDescent="0.2">
      <c r="A134" s="8">
        <v>1410468</v>
      </c>
      <c r="B134" s="8" t="s">
        <v>164</v>
      </c>
      <c r="C134" s="44">
        <v>100</v>
      </c>
      <c r="D134" s="8" t="b">
        <f t="shared" si="7"/>
        <v>0</v>
      </c>
      <c r="E134" s="8" t="b">
        <f>NOT(ISERROR(VLOOKUP(A134,'2017 05 31'!E:E,1,0)))</f>
        <v>0</v>
      </c>
      <c r="F134" s="8" t="str">
        <f>VLOOKUP(A134,A!A:M,9,0)</f>
        <v>122010</v>
      </c>
      <c r="H134" s="45"/>
      <c r="I134" s="45"/>
      <c r="J134" s="45"/>
      <c r="K134" s="45"/>
    </row>
    <row r="135" spans="1:11" x14ac:dyDescent="0.2">
      <c r="A135" s="8">
        <v>1410478</v>
      </c>
      <c r="B135" s="8" t="s">
        <v>165</v>
      </c>
      <c r="C135" s="44">
        <v>130</v>
      </c>
      <c r="D135" s="8" t="b">
        <f t="shared" si="7"/>
        <v>0</v>
      </c>
      <c r="E135" s="8" t="b">
        <f>NOT(ISERROR(VLOOKUP(A135,'2017 05 31'!E:E,1,0)))</f>
        <v>0</v>
      </c>
      <c r="F135" s="8" t="str">
        <f>VLOOKUP(A135,A!A:M,9,0)</f>
        <v>122010</v>
      </c>
      <c r="H135" s="45"/>
      <c r="I135" s="45"/>
      <c r="J135" s="45"/>
      <c r="K135" s="45"/>
    </row>
    <row r="136" spans="1:11" x14ac:dyDescent="0.2">
      <c r="A136" s="8">
        <v>1410668</v>
      </c>
      <c r="B136" s="8" t="s">
        <v>166</v>
      </c>
      <c r="C136" s="44">
        <v>100</v>
      </c>
      <c r="D136" s="8" t="b">
        <f t="shared" si="7"/>
        <v>0</v>
      </c>
      <c r="E136" s="8" t="b">
        <f>NOT(ISERROR(VLOOKUP(A136,'2017 05 31'!E:E,1,0)))</f>
        <v>1</v>
      </c>
      <c r="F136" s="8" t="str">
        <f>VLOOKUP(A136,A!A:M,9,0)</f>
        <v>122010</v>
      </c>
      <c r="H136" s="45"/>
      <c r="I136" s="45"/>
      <c r="J136" s="45"/>
      <c r="K136" s="45"/>
    </row>
    <row r="137" spans="1:11" x14ac:dyDescent="0.2">
      <c r="A137" s="8">
        <v>1410678</v>
      </c>
      <c r="B137" s="8" t="s">
        <v>131</v>
      </c>
      <c r="C137" s="44">
        <v>130</v>
      </c>
      <c r="D137" s="8" t="b">
        <f t="shared" si="7"/>
        <v>0</v>
      </c>
      <c r="E137" s="8" t="b">
        <f>NOT(ISERROR(VLOOKUP(A137,'2017 05 31'!E:E,1,0)))</f>
        <v>0</v>
      </c>
      <c r="F137" s="8" t="str">
        <f>VLOOKUP(A137,A!A:M,9,0)</f>
        <v>122010</v>
      </c>
      <c r="H137" s="45"/>
      <c r="I137" s="45"/>
      <c r="J137" s="45"/>
      <c r="K137" s="45"/>
    </row>
    <row r="138" spans="1:11" x14ac:dyDescent="0.2">
      <c r="A138" s="8">
        <v>1413860</v>
      </c>
      <c r="B138" s="8" t="s">
        <v>826</v>
      </c>
      <c r="C138" s="44">
        <v>105</v>
      </c>
      <c r="D138" s="8" t="b">
        <f>NOT(ISERROR(VLOOKUP(A138,A139:A654,1,0)))</f>
        <v>0</v>
      </c>
      <c r="E138" s="8" t="b">
        <f>NOT(ISERROR(VLOOKUP(A138,'2017 05 31'!E:E,1,0)))</f>
        <v>1</v>
      </c>
      <c r="F138" s="8" t="str">
        <f>VLOOKUP(A138,A!A:M,9,0)</f>
        <v>122010</v>
      </c>
      <c r="H138" s="45"/>
      <c r="I138" s="45"/>
      <c r="J138" s="45"/>
      <c r="K138" s="45"/>
    </row>
    <row r="139" spans="1:11" x14ac:dyDescent="0.2">
      <c r="A139" s="8">
        <v>1413870</v>
      </c>
      <c r="B139" s="8" t="s">
        <v>928</v>
      </c>
      <c r="C139" s="44">
        <v>130</v>
      </c>
      <c r="D139" s="8" t="b">
        <f>NOT(ISERROR(VLOOKUP(A139,A140:A655,1,0)))</f>
        <v>0</v>
      </c>
      <c r="E139" s="8" t="b">
        <f>NOT(ISERROR(VLOOKUP(A139,'2017 05 31'!E:E,1,0)))</f>
        <v>1</v>
      </c>
      <c r="F139" s="8" t="str">
        <f>VLOOKUP(A139,A!A:M,9,0)</f>
        <v>122010</v>
      </c>
      <c r="H139" s="45"/>
      <c r="I139" s="45"/>
      <c r="J139" s="45"/>
      <c r="K139" s="45"/>
    </row>
    <row r="140" spans="1:11" x14ac:dyDescent="0.2">
      <c r="A140" s="8">
        <v>1413878</v>
      </c>
      <c r="B140" s="8" t="s">
        <v>132</v>
      </c>
      <c r="C140" s="44">
        <v>130</v>
      </c>
      <c r="D140" s="8" t="b">
        <f>NOT(ISERROR(VLOOKUP(A140,A141:A656,1,0)))</f>
        <v>0</v>
      </c>
      <c r="E140" s="8" t="b">
        <f>NOT(ISERROR(VLOOKUP(A140,'2017 05 31'!E:E,1,0)))</f>
        <v>1</v>
      </c>
      <c r="F140" s="8" t="str">
        <f>VLOOKUP(A140,A!A:M,9,0)</f>
        <v>122010</v>
      </c>
      <c r="H140" s="45"/>
      <c r="I140" s="45"/>
      <c r="J140" s="45"/>
      <c r="K140" s="45"/>
    </row>
    <row r="141" spans="1:11" x14ac:dyDescent="0.2">
      <c r="A141" s="8">
        <v>1414678</v>
      </c>
      <c r="B141" s="8" t="s">
        <v>133</v>
      </c>
      <c r="C141" s="44">
        <v>130</v>
      </c>
      <c r="D141" s="8" t="b">
        <f>NOT(ISERROR(VLOOKUP(A141,A142:A658,1,0)))</f>
        <v>0</v>
      </c>
      <c r="E141" s="8" t="b">
        <f>NOT(ISERROR(VLOOKUP(A141,'2017 05 31'!E:E,1,0)))</f>
        <v>1</v>
      </c>
      <c r="F141" s="8" t="str">
        <f>VLOOKUP(A141,A!A:M,9,0)</f>
        <v>122010</v>
      </c>
      <c r="H141" s="45"/>
      <c r="I141" s="45"/>
      <c r="J141" s="45"/>
      <c r="K141" s="45"/>
    </row>
    <row r="142" spans="1:11" x14ac:dyDescent="0.2">
      <c r="A142" s="8">
        <v>1414680</v>
      </c>
      <c r="B142" s="8" t="s">
        <v>946</v>
      </c>
      <c r="C142" s="44">
        <v>175</v>
      </c>
      <c r="D142" s="8" t="b">
        <f>NOT(ISERROR(VLOOKUP(A142,A143:A659,1,0)))</f>
        <v>0</v>
      </c>
      <c r="E142" s="8" t="b">
        <f>NOT(ISERROR(VLOOKUP(A142,'2017 05 31'!E:E,1,0)))</f>
        <v>1</v>
      </c>
      <c r="F142" s="8" t="str">
        <f>VLOOKUP(A142,A!A:M,9,0)</f>
        <v>122010</v>
      </c>
      <c r="H142" s="45"/>
      <c r="I142" s="45"/>
      <c r="J142" s="45"/>
      <c r="K142" s="45"/>
    </row>
    <row r="143" spans="1:11" x14ac:dyDescent="0.2">
      <c r="A143" s="8">
        <v>1414688</v>
      </c>
      <c r="B143" s="8" t="s">
        <v>134</v>
      </c>
      <c r="C143" s="44">
        <v>175</v>
      </c>
      <c r="D143" s="8" t="b">
        <f>NOT(ISERROR(VLOOKUP(A143,A144:A660,1,0)))</f>
        <v>0</v>
      </c>
      <c r="E143" s="8" t="b">
        <f>NOT(ISERROR(VLOOKUP(A143,'2017 05 31'!E:E,1,0)))</f>
        <v>0</v>
      </c>
      <c r="F143" s="8" t="str">
        <f>VLOOKUP(A143,A!A:M,9,0)</f>
        <v>122010</v>
      </c>
      <c r="H143" s="45"/>
      <c r="I143" s="45"/>
      <c r="J143" s="45"/>
      <c r="K143" s="45"/>
    </row>
    <row r="144" spans="1:11" x14ac:dyDescent="0.2">
      <c r="A144" s="8">
        <v>1415870</v>
      </c>
      <c r="B144" s="8" t="s">
        <v>929</v>
      </c>
      <c r="C144" s="44">
        <v>130</v>
      </c>
      <c r="D144" s="8" t="b">
        <f>NOT(ISERROR(VLOOKUP(A144,A145:A661,1,0)))</f>
        <v>0</v>
      </c>
      <c r="E144" s="8" t="b">
        <f>NOT(ISERROR(VLOOKUP(A144,'2017 05 31'!E:E,1,0)))</f>
        <v>1</v>
      </c>
      <c r="F144" s="8" t="str">
        <f>VLOOKUP(A144,A!A:M,9,0)</f>
        <v>122010</v>
      </c>
      <c r="H144" s="45"/>
      <c r="I144" s="45"/>
      <c r="J144" s="45"/>
      <c r="K144" s="45"/>
    </row>
    <row r="145" spans="1:11" x14ac:dyDescent="0.2">
      <c r="A145" s="8">
        <v>1415878</v>
      </c>
      <c r="B145" s="8" t="s">
        <v>135</v>
      </c>
      <c r="C145" s="44">
        <v>130</v>
      </c>
      <c r="D145" s="8" t="b">
        <f>NOT(ISERROR(VLOOKUP(A145,A146:A662,1,0)))</f>
        <v>0</v>
      </c>
      <c r="E145" s="8" t="b">
        <f>NOT(ISERROR(VLOOKUP(A145,'2017 05 31'!E:E,1,0)))</f>
        <v>0</v>
      </c>
      <c r="F145" s="8" t="str">
        <f>VLOOKUP(A145,A!A:M,9,0)</f>
        <v>122010</v>
      </c>
      <c r="H145" s="45"/>
      <c r="I145" s="45"/>
      <c r="J145" s="45"/>
      <c r="K145" s="45"/>
    </row>
    <row r="146" spans="1:11" x14ac:dyDescent="0.2">
      <c r="A146" s="8">
        <v>1417080</v>
      </c>
      <c r="B146" s="8" t="s">
        <v>528</v>
      </c>
      <c r="C146" s="44">
        <v>175</v>
      </c>
      <c r="D146" s="8" t="b">
        <f>NOT(ISERROR(VLOOKUP(A146,A147:A666,1,0)))</f>
        <v>0</v>
      </c>
      <c r="E146" s="8" t="b">
        <f>NOT(ISERROR(VLOOKUP(A146,'2017 05 31'!E:E,1,0)))</f>
        <v>1</v>
      </c>
      <c r="F146" s="8" t="str">
        <f>VLOOKUP(A146,A!A:M,9,0)</f>
        <v>122010</v>
      </c>
      <c r="H146" s="45"/>
      <c r="I146" s="45"/>
      <c r="J146" s="45"/>
      <c r="K146" s="45"/>
    </row>
    <row r="147" spans="1:11" x14ac:dyDescent="0.2">
      <c r="A147" s="8">
        <v>1424078</v>
      </c>
      <c r="B147" s="8" t="s">
        <v>19</v>
      </c>
      <c r="C147" s="44">
        <v>255</v>
      </c>
      <c r="D147" s="8" t="b">
        <f t="shared" ref="D147:D154" si="8">NOT(ISERROR(VLOOKUP(A147,A148:A668,1,0)))</f>
        <v>0</v>
      </c>
      <c r="E147" s="8" t="b">
        <f>NOT(ISERROR(VLOOKUP(A147,'2017 05 31'!E:E,1,0)))</f>
        <v>0</v>
      </c>
      <c r="F147" s="8" t="str">
        <f>VLOOKUP(A147,A!A:M,9,0)</f>
        <v>122020</v>
      </c>
      <c r="H147" s="45"/>
      <c r="I147" s="45"/>
      <c r="J147" s="45"/>
      <c r="K147" s="45"/>
    </row>
    <row r="148" spans="1:11" x14ac:dyDescent="0.2">
      <c r="A148" s="8">
        <v>1424158</v>
      </c>
      <c r="B148" s="8" t="s">
        <v>337</v>
      </c>
      <c r="C148" s="44">
        <v>200</v>
      </c>
      <c r="D148" s="8" t="b">
        <f t="shared" si="8"/>
        <v>0</v>
      </c>
      <c r="E148" s="8" t="b">
        <f>NOT(ISERROR(VLOOKUP(A148,'2017 05 31'!E:E,1,0)))</f>
        <v>0</v>
      </c>
      <c r="F148" s="8" t="str">
        <f>VLOOKUP(A148,A!A:M,9,0)</f>
        <v>122020</v>
      </c>
      <c r="H148" s="45"/>
      <c r="I148" s="45"/>
      <c r="J148" s="45"/>
      <c r="K148" s="45"/>
    </row>
    <row r="149" spans="1:11" x14ac:dyDescent="0.2">
      <c r="A149" s="8">
        <v>1424358</v>
      </c>
      <c r="B149" s="8" t="s">
        <v>84</v>
      </c>
      <c r="C149" s="44">
        <v>200</v>
      </c>
      <c r="D149" s="8" t="b">
        <f t="shared" si="8"/>
        <v>0</v>
      </c>
      <c r="E149" s="8" t="b">
        <f>NOT(ISERROR(VLOOKUP(A149,'2017 05 31'!E:E,1,0)))</f>
        <v>0</v>
      </c>
      <c r="F149" s="8" t="str">
        <f>VLOOKUP(A149,A!A:M,9,0)</f>
        <v>122020</v>
      </c>
      <c r="H149" s="45"/>
      <c r="I149" s="45"/>
      <c r="J149" s="45"/>
      <c r="K149" s="45"/>
    </row>
    <row r="150" spans="1:11" x14ac:dyDescent="0.2">
      <c r="A150" s="8">
        <v>1424558</v>
      </c>
      <c r="B150" s="8" t="s">
        <v>85</v>
      </c>
      <c r="C150" s="44">
        <v>200</v>
      </c>
      <c r="D150" s="8" t="b">
        <f t="shared" si="8"/>
        <v>0</v>
      </c>
      <c r="E150" s="8" t="b">
        <f>NOT(ISERROR(VLOOKUP(A150,'2017 05 31'!E:E,1,0)))</f>
        <v>0</v>
      </c>
      <c r="F150" s="8" t="str">
        <f>VLOOKUP(A150,A!A:M,9,0)</f>
        <v>122020</v>
      </c>
      <c r="H150" s="45"/>
      <c r="I150" s="45"/>
      <c r="J150" s="45"/>
      <c r="K150" s="45"/>
    </row>
    <row r="151" spans="1:11" x14ac:dyDescent="0.2">
      <c r="A151" s="8">
        <v>1424658</v>
      </c>
      <c r="B151" s="8" t="s">
        <v>86</v>
      </c>
      <c r="C151" s="44">
        <v>200</v>
      </c>
      <c r="D151" s="8" t="b">
        <f t="shared" si="8"/>
        <v>0</v>
      </c>
      <c r="E151" s="8" t="b">
        <f>NOT(ISERROR(VLOOKUP(A151,'2017 05 31'!E:E,1,0)))</f>
        <v>0</v>
      </c>
      <c r="F151" s="8" t="str">
        <f>VLOOKUP(A151,A!A:M,9,0)</f>
        <v>122020</v>
      </c>
      <c r="H151" s="45"/>
      <c r="I151" s="45"/>
      <c r="J151" s="45"/>
      <c r="K151" s="45"/>
    </row>
    <row r="152" spans="1:11" x14ac:dyDescent="0.2">
      <c r="A152" s="8">
        <v>1424978</v>
      </c>
      <c r="B152" s="8" t="s">
        <v>87</v>
      </c>
      <c r="C152" s="44">
        <v>255</v>
      </c>
      <c r="D152" s="8" t="b">
        <f t="shared" si="8"/>
        <v>0</v>
      </c>
      <c r="E152" s="8" t="b">
        <f>NOT(ISERROR(VLOOKUP(A152,'2017 05 31'!E:E,1,0)))</f>
        <v>0</v>
      </c>
      <c r="F152" s="8" t="str">
        <f>VLOOKUP(A152,A!A:M,9,0)</f>
        <v>122020</v>
      </c>
      <c r="H152" s="45"/>
      <c r="I152" s="45"/>
      <c r="J152" s="45"/>
      <c r="K152" s="45"/>
    </row>
    <row r="153" spans="1:11" x14ac:dyDescent="0.2">
      <c r="A153" s="8">
        <v>1425058</v>
      </c>
      <c r="B153" s="8" t="s">
        <v>88</v>
      </c>
      <c r="C153" s="44">
        <v>200</v>
      </c>
      <c r="D153" s="8" t="b">
        <f t="shared" si="8"/>
        <v>0</v>
      </c>
      <c r="E153" s="8" t="b">
        <f>NOT(ISERROR(VLOOKUP(A153,'2017 05 31'!E:E,1,0)))</f>
        <v>0</v>
      </c>
      <c r="F153" s="8" t="str">
        <f>VLOOKUP(A153,A!A:M,9,0)</f>
        <v>122020</v>
      </c>
      <c r="H153" s="45"/>
      <c r="I153" s="45"/>
      <c r="J153" s="45"/>
      <c r="K153" s="45"/>
    </row>
    <row r="154" spans="1:11" x14ac:dyDescent="0.2">
      <c r="A154" s="8">
        <v>1426158</v>
      </c>
      <c r="B154" s="8" t="s">
        <v>20</v>
      </c>
      <c r="C154" s="44">
        <v>200</v>
      </c>
      <c r="D154" s="8" t="b">
        <f t="shared" si="8"/>
        <v>0</v>
      </c>
      <c r="E154" s="8" t="b">
        <f>NOT(ISERROR(VLOOKUP(A154,'2017 05 31'!E:E,1,0)))</f>
        <v>0</v>
      </c>
      <c r="F154" s="8" t="str">
        <f>VLOOKUP(A154,A!A:M,9,0)</f>
        <v>122020</v>
      </c>
      <c r="H154" s="45"/>
      <c r="I154" s="45"/>
      <c r="J154" s="45"/>
      <c r="K154" s="45"/>
    </row>
    <row r="155" spans="1:11" x14ac:dyDescent="0.2">
      <c r="A155" s="8">
        <v>1427008</v>
      </c>
      <c r="B155" s="8" t="s">
        <v>89</v>
      </c>
      <c r="C155" s="44">
        <v>235</v>
      </c>
      <c r="D155" s="8" t="b">
        <f t="shared" ref="D155:D160" si="9">NOT(ISERROR(VLOOKUP(A155,A156:A677,1,0)))</f>
        <v>0</v>
      </c>
      <c r="E155" s="8" t="b">
        <f>NOT(ISERROR(VLOOKUP(A155,'2017 05 31'!E:E,1,0)))</f>
        <v>0</v>
      </c>
      <c r="F155" s="8" t="str">
        <f>VLOOKUP(A155,A!A:M,9,0)</f>
        <v>122020</v>
      </c>
      <c r="H155" s="45"/>
      <c r="I155" s="45"/>
      <c r="J155" s="45"/>
      <c r="K155" s="45"/>
    </row>
    <row r="156" spans="1:11" x14ac:dyDescent="0.2">
      <c r="A156" s="8">
        <v>1428068</v>
      </c>
      <c r="B156" s="8" t="s">
        <v>352</v>
      </c>
      <c r="C156" s="44">
        <v>210</v>
      </c>
      <c r="D156" s="8" t="b">
        <f t="shared" si="9"/>
        <v>0</v>
      </c>
      <c r="E156" s="8" t="b">
        <f>NOT(ISERROR(VLOOKUP(A156,'2017 05 31'!E:E,1,0)))</f>
        <v>0</v>
      </c>
      <c r="F156" s="8" t="str">
        <f>VLOOKUP(A156,A!A:M,9,0)</f>
        <v>122020</v>
      </c>
      <c r="H156" s="45"/>
      <c r="I156" s="45"/>
      <c r="J156" s="45"/>
      <c r="K156" s="45"/>
    </row>
    <row r="157" spans="1:11" x14ac:dyDescent="0.2">
      <c r="A157" s="8">
        <v>1700001</v>
      </c>
      <c r="B157" s="8" t="s">
        <v>1008</v>
      </c>
      <c r="C157" s="44">
        <v>185</v>
      </c>
      <c r="D157" s="8" t="b">
        <f t="shared" si="9"/>
        <v>0</v>
      </c>
      <c r="E157" s="8" t="b">
        <f>NOT(ISERROR(VLOOKUP(A157,'2017 05 31'!E:E,1,0)))</f>
        <v>1</v>
      </c>
      <c r="F157" s="8" t="str">
        <f>VLOOKUP(A157,A!A:M,9,0)</f>
        <v>123510</v>
      </c>
      <c r="H157" s="45"/>
      <c r="I157" s="45"/>
      <c r="J157" s="45"/>
      <c r="K157" s="45"/>
    </row>
    <row r="158" spans="1:11" x14ac:dyDescent="0.2">
      <c r="A158" s="8">
        <v>1700018</v>
      </c>
      <c r="B158" s="8" t="s">
        <v>585</v>
      </c>
      <c r="C158" s="44">
        <v>325</v>
      </c>
      <c r="D158" s="8" t="b">
        <f t="shared" si="9"/>
        <v>0</v>
      </c>
      <c r="E158" s="8" t="b">
        <f>NOT(ISERROR(VLOOKUP(A158,'2017 05 31'!E:E,1,0)))</f>
        <v>0</v>
      </c>
      <c r="F158" s="8" t="str">
        <f>VLOOKUP(A158,A!A:M,9,0)</f>
        <v>123510</v>
      </c>
      <c r="H158" s="45"/>
      <c r="I158" s="45"/>
      <c r="J158" s="45"/>
      <c r="K158" s="45"/>
    </row>
    <row r="159" spans="1:11" x14ac:dyDescent="0.2">
      <c r="A159" s="8">
        <v>1700021</v>
      </c>
      <c r="B159" s="8" t="s">
        <v>1010</v>
      </c>
      <c r="C159" s="44">
        <v>225</v>
      </c>
      <c r="D159" s="8" t="b">
        <f t="shared" si="9"/>
        <v>0</v>
      </c>
      <c r="E159" s="8" t="b">
        <f>NOT(ISERROR(VLOOKUP(A159,'2017 05 31'!E:E,1,0)))</f>
        <v>1</v>
      </c>
      <c r="F159" s="8" t="str">
        <f>VLOOKUP(A159,A!A:M,9,0)</f>
        <v>123510</v>
      </c>
      <c r="H159" s="45"/>
      <c r="I159" s="45"/>
      <c r="J159" s="45"/>
      <c r="K159" s="45"/>
    </row>
    <row r="160" spans="1:11" x14ac:dyDescent="0.2">
      <c r="A160" s="8">
        <v>1700028</v>
      </c>
      <c r="B160" s="8" t="s">
        <v>621</v>
      </c>
      <c r="C160" s="44">
        <v>225</v>
      </c>
      <c r="D160" s="8" t="b">
        <f t="shared" si="9"/>
        <v>0</v>
      </c>
      <c r="E160" s="8" t="b">
        <f>NOT(ISERROR(VLOOKUP(A160,'2017 05 31'!E:E,1,0)))</f>
        <v>0</v>
      </c>
      <c r="F160" s="8" t="str">
        <f>VLOOKUP(A160,A!A:M,9,0)</f>
        <v>123510</v>
      </c>
      <c r="H160" s="45"/>
      <c r="I160" s="45"/>
      <c r="J160" s="45"/>
      <c r="K160" s="45"/>
    </row>
    <row r="161" spans="1:11" x14ac:dyDescent="0.2">
      <c r="A161" s="8">
        <v>1700108</v>
      </c>
      <c r="B161" s="8" t="s">
        <v>21</v>
      </c>
      <c r="C161" s="44">
        <v>185</v>
      </c>
      <c r="D161" s="8" t="b">
        <f>NOT(ISERROR(VLOOKUP(A161,A162:A685,1,0)))</f>
        <v>0</v>
      </c>
      <c r="E161" s="8" t="b">
        <f>NOT(ISERROR(VLOOKUP(A161,'2017 05 31'!E:E,1,0)))</f>
        <v>0</v>
      </c>
      <c r="F161" s="8" t="str">
        <f>VLOOKUP(A161,A!A:M,9,0)</f>
        <v>123510</v>
      </c>
      <c r="H161" s="45"/>
      <c r="I161" s="45"/>
      <c r="J161" s="45"/>
      <c r="K161" s="45"/>
    </row>
    <row r="162" spans="1:11" x14ac:dyDescent="0.2">
      <c r="A162" s="8">
        <v>1700158</v>
      </c>
      <c r="B162" s="8" t="s">
        <v>672</v>
      </c>
      <c r="C162" s="44">
        <v>155</v>
      </c>
      <c r="D162" s="8" t="b">
        <f>NOT(ISERROR(VLOOKUP(A162,A163:A686,1,0)))</f>
        <v>0</v>
      </c>
      <c r="E162" s="8" t="b">
        <f>NOT(ISERROR(VLOOKUP(A162,'2017 05 31'!E:E,1,0)))</f>
        <v>0</v>
      </c>
      <c r="F162" s="8" t="str">
        <f>VLOOKUP(A162,A!A:M,9,0)</f>
        <v>123510</v>
      </c>
      <c r="H162" s="45"/>
      <c r="I162" s="45"/>
      <c r="J162" s="45"/>
      <c r="K162" s="45"/>
    </row>
    <row r="163" spans="1:11" x14ac:dyDescent="0.2">
      <c r="A163" s="8">
        <v>1701021</v>
      </c>
      <c r="B163" s="8" t="s">
        <v>1012</v>
      </c>
      <c r="C163" s="44">
        <v>225</v>
      </c>
      <c r="D163" s="8" t="b">
        <f t="shared" ref="D163:D171" si="10">NOT(ISERROR(VLOOKUP(A163,A164:A688,1,0)))</f>
        <v>0</v>
      </c>
      <c r="E163" s="8" t="b">
        <f>NOT(ISERROR(VLOOKUP(A163,'2017 05 31'!E:E,1,0)))</f>
        <v>1</v>
      </c>
      <c r="F163" s="8" t="str">
        <f>VLOOKUP(A163,A!A:M,9,0)</f>
        <v>123510</v>
      </c>
      <c r="H163" s="45"/>
      <c r="I163" s="45"/>
      <c r="J163" s="45"/>
      <c r="K163" s="45"/>
    </row>
    <row r="164" spans="1:11" x14ac:dyDescent="0.2">
      <c r="A164" s="8">
        <v>1703001</v>
      </c>
      <c r="B164" s="8" t="s">
        <v>1013</v>
      </c>
      <c r="C164" s="44">
        <v>185</v>
      </c>
      <c r="D164" s="8" t="b">
        <f t="shared" si="10"/>
        <v>0</v>
      </c>
      <c r="E164" s="8" t="b">
        <f>NOT(ISERROR(VLOOKUP(A164,'2017 05 31'!E:E,1,0)))</f>
        <v>1</v>
      </c>
      <c r="F164" s="8" t="str">
        <f>VLOOKUP(A164,A!A:M,9,0)</f>
        <v>123510</v>
      </c>
      <c r="H164" s="45"/>
      <c r="I164" s="45"/>
      <c r="J164" s="45"/>
      <c r="K164" s="45"/>
    </row>
    <row r="165" spans="1:11" x14ac:dyDescent="0.2">
      <c r="A165" s="8">
        <v>1703008</v>
      </c>
      <c r="B165" s="8" t="s">
        <v>22</v>
      </c>
      <c r="C165" s="44">
        <v>465</v>
      </c>
      <c r="D165" s="8" t="b">
        <f t="shared" si="10"/>
        <v>0</v>
      </c>
      <c r="E165" s="8" t="b">
        <f>NOT(ISERROR(VLOOKUP(A165,'2017 05 31'!E:E,1,0)))</f>
        <v>0</v>
      </c>
      <c r="F165" s="8" t="str">
        <f>VLOOKUP(A165,A!A:M,9,0)</f>
        <v>123510</v>
      </c>
      <c r="H165" s="45"/>
      <c r="I165" s="45"/>
      <c r="J165" s="45"/>
      <c r="K165" s="45"/>
    </row>
    <row r="166" spans="1:11" x14ac:dyDescent="0.2">
      <c r="A166" s="8">
        <v>1703021</v>
      </c>
      <c r="B166" s="8" t="s">
        <v>1014</v>
      </c>
      <c r="C166" s="44">
        <v>225</v>
      </c>
      <c r="D166" s="8" t="b">
        <f t="shared" si="10"/>
        <v>0</v>
      </c>
      <c r="E166" s="8" t="b">
        <f>NOT(ISERROR(VLOOKUP(A166,'2017 05 31'!E:E,1,0)))</f>
        <v>1</v>
      </c>
      <c r="F166" s="8" t="str">
        <f>VLOOKUP(A166,A!A:M,9,0)</f>
        <v>123510</v>
      </c>
      <c r="H166" s="45"/>
      <c r="I166" s="45"/>
      <c r="J166" s="45"/>
      <c r="K166" s="45"/>
    </row>
    <row r="167" spans="1:11" x14ac:dyDescent="0.2">
      <c r="A167" s="8">
        <v>1703026</v>
      </c>
      <c r="B167" s="8" t="s">
        <v>23</v>
      </c>
      <c r="C167" s="44">
        <v>570</v>
      </c>
      <c r="D167" s="8" t="b">
        <f t="shared" si="10"/>
        <v>0</v>
      </c>
      <c r="E167" s="8" t="b">
        <f>NOT(ISERROR(VLOOKUP(A167,'2017 05 31'!E:E,1,0)))</f>
        <v>0</v>
      </c>
      <c r="F167" s="8" t="str">
        <f>VLOOKUP(A167,A!A:M,9,0)</f>
        <v>123510</v>
      </c>
      <c r="H167" s="45"/>
      <c r="I167" s="45"/>
      <c r="J167" s="45"/>
      <c r="K167" s="45"/>
    </row>
    <row r="168" spans="1:11" x14ac:dyDescent="0.2">
      <c r="A168" s="8">
        <v>1703028</v>
      </c>
      <c r="B168" s="8" t="s">
        <v>24</v>
      </c>
      <c r="C168" s="44">
        <v>570</v>
      </c>
      <c r="D168" s="8" t="b">
        <f t="shared" si="10"/>
        <v>0</v>
      </c>
      <c r="E168" s="8" t="b">
        <f>NOT(ISERROR(VLOOKUP(A168,'2017 05 31'!E:E,1,0)))</f>
        <v>0</v>
      </c>
      <c r="F168" s="8" t="str">
        <f>VLOOKUP(A168,A!A:M,9,0)</f>
        <v>123510</v>
      </c>
      <c r="H168" s="45"/>
      <c r="I168" s="45"/>
      <c r="J168" s="45"/>
      <c r="K168" s="45"/>
    </row>
    <row r="169" spans="1:11" x14ac:dyDescent="0.2">
      <c r="A169" s="8">
        <v>1703031</v>
      </c>
      <c r="B169" s="8" t="s">
        <v>1015</v>
      </c>
      <c r="C169" s="44">
        <v>270</v>
      </c>
      <c r="D169" s="8" t="b">
        <f t="shared" si="10"/>
        <v>0</v>
      </c>
      <c r="E169" s="8" t="b">
        <f>NOT(ISERROR(VLOOKUP(A169,'2017 05 31'!E:E,1,0)))</f>
        <v>1</v>
      </c>
      <c r="F169" s="8" t="str">
        <f>VLOOKUP(A169,A!A:M,9,0)</f>
        <v>123510</v>
      </c>
      <c r="H169" s="45"/>
      <c r="I169" s="45"/>
      <c r="J169" s="45"/>
      <c r="K169" s="45"/>
    </row>
    <row r="170" spans="1:11" x14ac:dyDescent="0.2">
      <c r="A170" s="8">
        <v>1703046</v>
      </c>
      <c r="B170" s="8" t="s">
        <v>25</v>
      </c>
      <c r="C170" s="44">
        <v>425</v>
      </c>
      <c r="D170" s="8" t="b">
        <f t="shared" si="10"/>
        <v>0</v>
      </c>
      <c r="E170" s="8" t="b">
        <f>NOT(ISERROR(VLOOKUP(A170,'2017 05 31'!E:E,1,0)))</f>
        <v>0</v>
      </c>
      <c r="F170" s="8" t="str">
        <f>VLOOKUP(A170,A!A:M,9,0)</f>
        <v>123510</v>
      </c>
      <c r="H170" s="45"/>
      <c r="I170" s="45"/>
      <c r="J170" s="45"/>
      <c r="K170" s="45"/>
    </row>
    <row r="171" spans="1:11" x14ac:dyDescent="0.2">
      <c r="A171" s="8">
        <v>1703048</v>
      </c>
      <c r="B171" s="8" t="s">
        <v>26</v>
      </c>
      <c r="C171" s="44">
        <v>425</v>
      </c>
      <c r="D171" s="8" t="b">
        <f t="shared" si="10"/>
        <v>0</v>
      </c>
      <c r="E171" s="8" t="b">
        <f>NOT(ISERROR(VLOOKUP(A171,'2017 05 31'!E:E,1,0)))</f>
        <v>0</v>
      </c>
      <c r="F171" s="8" t="str">
        <f>VLOOKUP(A171,A!A:M,9,0)</f>
        <v>123510</v>
      </c>
      <c r="H171" s="45"/>
      <c r="I171" s="45"/>
      <c r="J171" s="45"/>
      <c r="K171" s="45"/>
    </row>
    <row r="172" spans="1:11" x14ac:dyDescent="0.2">
      <c r="A172" s="8">
        <v>1703290</v>
      </c>
      <c r="B172" s="8" t="s">
        <v>246</v>
      </c>
      <c r="C172" s="44">
        <v>1840</v>
      </c>
      <c r="D172" s="8" t="b">
        <f>NOT(ISERROR(VLOOKUP(A172,A173:A699,1,0)))</f>
        <v>0</v>
      </c>
      <c r="E172" s="8" t="b">
        <f>NOT(ISERROR(VLOOKUP(A172,'2017 05 31'!E:E,1,0)))</f>
        <v>0</v>
      </c>
      <c r="F172" s="8" t="str">
        <f>VLOOKUP(A172,A!A:M,9,0)</f>
        <v>123510</v>
      </c>
      <c r="H172" s="45"/>
      <c r="I172" s="45"/>
      <c r="J172" s="45"/>
      <c r="K172" s="45"/>
    </row>
    <row r="173" spans="1:11" x14ac:dyDescent="0.2">
      <c r="A173" s="8">
        <v>1704148</v>
      </c>
      <c r="B173" s="8" t="s">
        <v>673</v>
      </c>
      <c r="C173" s="44">
        <v>155</v>
      </c>
      <c r="D173" s="8" t="b">
        <f>NOT(ISERROR(VLOOKUP(A173,A174:A701,1,0)))</f>
        <v>0</v>
      </c>
      <c r="E173" s="8" t="b">
        <f>NOT(ISERROR(VLOOKUP(A173,'2017 05 31'!E:E,1,0)))</f>
        <v>0</v>
      </c>
      <c r="F173" s="8" t="str">
        <f>VLOOKUP(A173,A!A:M,9,0)</f>
        <v>123510</v>
      </c>
      <c r="H173" s="45"/>
      <c r="I173" s="45"/>
      <c r="J173" s="45"/>
      <c r="K173" s="45"/>
    </row>
    <row r="174" spans="1:11" x14ac:dyDescent="0.2">
      <c r="A174" s="8">
        <v>1705988</v>
      </c>
      <c r="B174" s="8" t="s">
        <v>28</v>
      </c>
      <c r="C174" s="44">
        <v>735</v>
      </c>
      <c r="D174" s="8" t="b">
        <f>NOT(ISERROR(VLOOKUP(A174,A175:A703,1,0)))</f>
        <v>0</v>
      </c>
      <c r="E174" s="8" t="b">
        <f>NOT(ISERROR(VLOOKUP(A174,'2017 05 31'!E:E,1,0)))</f>
        <v>0</v>
      </c>
      <c r="F174" s="8" t="str">
        <f>VLOOKUP(A174,A!A:M,9,0)</f>
        <v>123510</v>
      </c>
      <c r="H174" s="45"/>
      <c r="I174" s="45"/>
      <c r="J174" s="45"/>
      <c r="K174" s="45"/>
    </row>
    <row r="175" spans="1:11" x14ac:dyDescent="0.2">
      <c r="A175" s="8">
        <v>1703408</v>
      </c>
      <c r="B175" s="8" t="s">
        <v>27</v>
      </c>
      <c r="C175" s="44">
        <v>625</v>
      </c>
      <c r="D175" s="8" t="b">
        <f>NOT(ISERROR(VLOOKUP(A175,A176:A704,1,0)))</f>
        <v>0</v>
      </c>
      <c r="E175" s="8" t="b">
        <f>NOT(ISERROR(VLOOKUP(A175,'2017 05 31'!E:E,1,0)))</f>
        <v>0</v>
      </c>
      <c r="F175" s="8" t="str">
        <f>VLOOKUP(A175,A!A:M,9,0)</f>
        <v>123520</v>
      </c>
      <c r="H175" s="45"/>
      <c r="I175" s="45"/>
      <c r="J175" s="45"/>
      <c r="K175" s="45"/>
    </row>
    <row r="176" spans="1:11" x14ac:dyDescent="0.2">
      <c r="A176" s="8">
        <v>1703428</v>
      </c>
      <c r="B176" s="8" t="s">
        <v>60</v>
      </c>
      <c r="C176" s="44">
        <v>790</v>
      </c>
      <c r="D176" s="8" t="b">
        <f>NOT(ISERROR(VLOOKUP(A176,A177:A705,1,0)))</f>
        <v>0</v>
      </c>
      <c r="E176" s="8" t="b">
        <f>NOT(ISERROR(VLOOKUP(A176,'2017 05 31'!E:E,1,0)))</f>
        <v>0</v>
      </c>
      <c r="F176" s="8" t="str">
        <f>VLOOKUP(A176,A!A:M,9,0)</f>
        <v>123520</v>
      </c>
      <c r="H176" s="45"/>
      <c r="I176" s="45"/>
      <c r="J176" s="45"/>
      <c r="K176" s="45"/>
    </row>
    <row r="177" spans="1:11" x14ac:dyDescent="0.2">
      <c r="A177" s="8">
        <v>1706678</v>
      </c>
      <c r="B177" s="8" t="s">
        <v>353</v>
      </c>
      <c r="C177" s="44">
        <v>295</v>
      </c>
      <c r="D177" s="8" t="b">
        <f>NOT(ISERROR(VLOOKUP(A177,A178:A711,1,0)))</f>
        <v>0</v>
      </c>
      <c r="E177" s="8" t="b">
        <f>NOT(ISERROR(VLOOKUP(A177,'2017 05 31'!E:E,1,0)))</f>
        <v>0</v>
      </c>
      <c r="F177" s="8" t="str">
        <f>VLOOKUP(A177,A!A:M,9,0)</f>
        <v>123520</v>
      </c>
      <c r="H177" s="45"/>
      <c r="I177" s="45"/>
      <c r="J177" s="45"/>
      <c r="K177" s="45"/>
    </row>
    <row r="178" spans="1:11" x14ac:dyDescent="0.2">
      <c r="A178" s="8">
        <v>12450118</v>
      </c>
      <c r="B178" s="8" t="s">
        <v>455</v>
      </c>
      <c r="C178" s="44">
        <v>225</v>
      </c>
      <c r="D178" s="8" t="b">
        <f t="shared" ref="D178:D183" si="11">NOT(ISERROR(VLOOKUP(A178,A179:A713,1,0)))</f>
        <v>0</v>
      </c>
      <c r="E178" s="8" t="b">
        <f>NOT(ISERROR(VLOOKUP(A178,'2017 05 31'!E:E,1,0)))</f>
        <v>0</v>
      </c>
      <c r="F178" s="8" t="str">
        <f>VLOOKUP(A178,A!A:M,9,0)</f>
        <v>124510</v>
      </c>
      <c r="H178" s="45"/>
      <c r="I178" s="45"/>
      <c r="J178" s="45"/>
      <c r="K178" s="45"/>
    </row>
    <row r="179" spans="1:11" x14ac:dyDescent="0.2">
      <c r="A179" s="8">
        <v>12450218</v>
      </c>
      <c r="B179" s="8" t="s">
        <v>529</v>
      </c>
      <c r="C179" s="44">
        <v>225</v>
      </c>
      <c r="D179" s="8" t="b">
        <f t="shared" si="11"/>
        <v>0</v>
      </c>
      <c r="E179" s="8" t="b">
        <f>NOT(ISERROR(VLOOKUP(A179,'2017 05 31'!E:E,1,0)))</f>
        <v>1</v>
      </c>
      <c r="F179" s="8" t="str">
        <f>VLOOKUP(A179,A!A:M,9,0)</f>
        <v>124510</v>
      </c>
      <c r="H179" s="45"/>
      <c r="I179" s="45"/>
      <c r="J179" s="45"/>
      <c r="K179" s="45"/>
    </row>
    <row r="180" spans="1:11" x14ac:dyDescent="0.2">
      <c r="A180" s="8">
        <v>12450318</v>
      </c>
      <c r="B180" s="8" t="s">
        <v>1058</v>
      </c>
      <c r="C180" s="44">
        <v>225</v>
      </c>
      <c r="D180" s="8" t="b">
        <f t="shared" si="11"/>
        <v>0</v>
      </c>
      <c r="E180" s="8" t="b">
        <f>NOT(ISERROR(VLOOKUP(A180,'2017 05 31'!E:E,1,0)))</f>
        <v>1</v>
      </c>
      <c r="F180" s="8" t="str">
        <f>VLOOKUP(A180,A!A:M,9,0)</f>
        <v>124510</v>
      </c>
      <c r="H180" s="45"/>
      <c r="I180" s="45"/>
      <c r="J180" s="45"/>
      <c r="K180" s="45"/>
    </row>
    <row r="181" spans="1:11" x14ac:dyDescent="0.2">
      <c r="A181" s="8">
        <v>12451618</v>
      </c>
      <c r="B181" s="8" t="s">
        <v>109</v>
      </c>
      <c r="C181" s="44">
        <v>295</v>
      </c>
      <c r="D181" s="8" t="b">
        <f t="shared" si="11"/>
        <v>0</v>
      </c>
      <c r="E181" s="8" t="b">
        <f>NOT(ISERROR(VLOOKUP(A181,'2017 05 31'!E:E,1,0)))</f>
        <v>0</v>
      </c>
      <c r="F181" s="8" t="str">
        <f>VLOOKUP(A181,A!A:M,9,0)</f>
        <v>124510</v>
      </c>
      <c r="H181" s="45"/>
      <c r="I181" s="45"/>
      <c r="J181" s="45"/>
      <c r="K181" s="45"/>
    </row>
    <row r="182" spans="1:11" x14ac:dyDescent="0.2">
      <c r="A182" s="8">
        <v>12452008</v>
      </c>
      <c r="B182" s="8" t="s">
        <v>137</v>
      </c>
      <c r="C182" s="44">
        <v>185</v>
      </c>
      <c r="D182" s="8" t="b">
        <f t="shared" si="11"/>
        <v>0</v>
      </c>
      <c r="E182" s="8" t="b">
        <f>NOT(ISERROR(VLOOKUP(A182,'2017 05 31'!E:E,1,0)))</f>
        <v>0</v>
      </c>
      <c r="F182" s="8" t="str">
        <f>VLOOKUP(A182,A!A:M,9,0)</f>
        <v>124510</v>
      </c>
      <c r="H182" s="45"/>
      <c r="I182" s="45"/>
      <c r="J182" s="45"/>
      <c r="K182" s="45"/>
    </row>
    <row r="183" spans="1:11" x14ac:dyDescent="0.2">
      <c r="A183" s="8">
        <v>12452018</v>
      </c>
      <c r="B183" s="8" t="s">
        <v>29</v>
      </c>
      <c r="C183" s="44">
        <v>225</v>
      </c>
      <c r="D183" s="8" t="b">
        <f t="shared" si="11"/>
        <v>0</v>
      </c>
      <c r="E183" s="8" t="b">
        <f>NOT(ISERROR(VLOOKUP(A183,'2017 05 31'!E:E,1,0)))</f>
        <v>1</v>
      </c>
      <c r="F183" s="8" t="str">
        <f>VLOOKUP(A183,A!A:M,9,0)</f>
        <v>124510</v>
      </c>
      <c r="H183" s="45"/>
      <c r="I183" s="45"/>
      <c r="J183" s="45"/>
      <c r="K183" s="45"/>
    </row>
    <row r="184" spans="1:11" x14ac:dyDescent="0.2">
      <c r="A184" s="8">
        <v>12452108</v>
      </c>
      <c r="B184" s="8" t="s">
        <v>223</v>
      </c>
      <c r="C184" s="44">
        <v>185</v>
      </c>
      <c r="D184" s="8" t="b">
        <f>NOT(ISERROR(VLOOKUP(A184,A185:A722,1,0)))</f>
        <v>0</v>
      </c>
      <c r="E184" s="8" t="b">
        <f>NOT(ISERROR(VLOOKUP(A184,'2017 05 31'!E:E,1,0)))</f>
        <v>0</v>
      </c>
      <c r="F184" s="8" t="str">
        <f>VLOOKUP(A184,A!A:M,9,0)</f>
        <v>124510</v>
      </c>
      <c r="H184" s="45"/>
      <c r="I184" s="45"/>
      <c r="J184" s="45"/>
      <c r="K184" s="45"/>
    </row>
    <row r="185" spans="1:11" x14ac:dyDescent="0.2">
      <c r="A185" s="8">
        <v>12452118</v>
      </c>
      <c r="B185" s="8" t="s">
        <v>30</v>
      </c>
      <c r="C185" s="44">
        <v>225</v>
      </c>
      <c r="D185" s="8" t="b">
        <f>NOT(ISERROR(VLOOKUP(A185,A186:A723,1,0)))</f>
        <v>0</v>
      </c>
      <c r="E185" s="8" t="b">
        <f>NOT(ISERROR(VLOOKUP(A185,'2017 05 31'!E:E,1,0)))</f>
        <v>1</v>
      </c>
      <c r="F185" s="8" t="str">
        <f>VLOOKUP(A185,A!A:M,9,0)</f>
        <v>124510</v>
      </c>
      <c r="H185" s="45"/>
      <c r="I185" s="45"/>
      <c r="J185" s="45"/>
      <c r="K185" s="45"/>
    </row>
    <row r="186" spans="1:11" x14ac:dyDescent="0.2">
      <c r="A186" s="8">
        <v>12452168</v>
      </c>
      <c r="B186" s="8" t="s">
        <v>338</v>
      </c>
      <c r="C186" s="44">
        <v>155</v>
      </c>
      <c r="D186" s="8" t="b">
        <f>NOT(ISERROR(VLOOKUP(A186,A187:A724,1,0)))</f>
        <v>0</v>
      </c>
      <c r="E186" s="8" t="b">
        <f>NOT(ISERROR(VLOOKUP(A186,'2017 05 31'!E:E,1,0)))</f>
        <v>0</v>
      </c>
      <c r="F186" s="8" t="str">
        <f>VLOOKUP(A186,A!A:M,9,0)</f>
        <v>124510</v>
      </c>
      <c r="H186" s="45"/>
      <c r="I186" s="45"/>
      <c r="J186" s="45"/>
      <c r="K186" s="45"/>
    </row>
    <row r="187" spans="1:11" x14ac:dyDescent="0.2">
      <c r="A187" s="8">
        <v>12452218</v>
      </c>
      <c r="B187" s="8" t="s">
        <v>31</v>
      </c>
      <c r="C187" s="44">
        <v>225</v>
      </c>
      <c r="D187" s="8" t="b">
        <f>NOT(ISERROR(VLOOKUP(A187,A188:A725,1,0)))</f>
        <v>0</v>
      </c>
      <c r="E187" s="8" t="b">
        <f>NOT(ISERROR(VLOOKUP(A187,'2017 05 31'!E:E,1,0)))</f>
        <v>0</v>
      </c>
      <c r="F187" s="8" t="str">
        <f>VLOOKUP(A187,A!A:M,9,0)</f>
        <v>124510</v>
      </c>
      <c r="H187" s="45"/>
      <c r="I187" s="45"/>
      <c r="J187" s="45"/>
      <c r="K187" s="45"/>
    </row>
    <row r="188" spans="1:11" x14ac:dyDescent="0.2">
      <c r="A188" s="8">
        <v>12452410</v>
      </c>
      <c r="B188" s="8" t="s">
        <v>930</v>
      </c>
      <c r="C188" s="44">
        <v>225</v>
      </c>
      <c r="D188" s="8" t="b">
        <f>NOT(ISERROR(VLOOKUP(A188,A189:A727,1,0)))</f>
        <v>0</v>
      </c>
      <c r="E188" s="8" t="b">
        <f>NOT(ISERROR(VLOOKUP(A188,'2017 05 31'!E:E,1,0)))</f>
        <v>0</v>
      </c>
      <c r="F188" s="8" t="str">
        <f>VLOOKUP(A188,A!A:M,9,0)</f>
        <v>124510</v>
      </c>
      <c r="H188" s="45"/>
      <c r="I188" s="45"/>
      <c r="J188" s="45"/>
      <c r="K188" s="45"/>
    </row>
    <row r="189" spans="1:11" x14ac:dyDescent="0.2">
      <c r="A189" s="8">
        <v>12452468</v>
      </c>
      <c r="B189" s="8" t="s">
        <v>70</v>
      </c>
      <c r="C189" s="44">
        <v>155</v>
      </c>
      <c r="D189" s="8" t="b">
        <f>NOT(ISERROR(VLOOKUP(A189,A190:A728,1,0)))</f>
        <v>0</v>
      </c>
      <c r="E189" s="8" t="b">
        <f>NOT(ISERROR(VLOOKUP(A189,'2017 05 31'!E:E,1,0)))</f>
        <v>1</v>
      </c>
      <c r="F189" s="8" t="str">
        <f>VLOOKUP(A189,A!A:M,9,0)</f>
        <v>124510</v>
      </c>
      <c r="H189" s="45"/>
      <c r="I189" s="45"/>
      <c r="J189" s="45"/>
      <c r="K189" s="45"/>
    </row>
    <row r="190" spans="1:11" x14ac:dyDescent="0.2">
      <c r="A190" s="8">
        <v>12452518</v>
      </c>
      <c r="B190" s="8" t="s">
        <v>32</v>
      </c>
      <c r="C190" s="44">
        <v>225</v>
      </c>
      <c r="D190" s="8" t="b">
        <f>NOT(ISERROR(VLOOKUP(A190,A191:A729,1,0)))</f>
        <v>0</v>
      </c>
      <c r="E190" s="8" t="b">
        <f>NOT(ISERROR(VLOOKUP(A190,'2017 05 31'!E:E,1,0)))</f>
        <v>0</v>
      </c>
      <c r="F190" s="8" t="str">
        <f>VLOOKUP(A190,A!A:M,9,0)</f>
        <v>124510</v>
      </c>
      <c r="H190" s="45"/>
      <c r="I190" s="45"/>
      <c r="J190" s="45"/>
      <c r="K190" s="45"/>
    </row>
    <row r="191" spans="1:11" x14ac:dyDescent="0.2">
      <c r="A191" s="8">
        <v>12452618</v>
      </c>
      <c r="B191" s="8" t="s">
        <v>33</v>
      </c>
      <c r="C191" s="44">
        <v>225</v>
      </c>
      <c r="D191" s="8" t="b">
        <f t="shared" ref="D191:D207" si="12">NOT(ISERROR(VLOOKUP(A191,A192:A731,1,0)))</f>
        <v>0</v>
      </c>
      <c r="E191" s="8" t="b">
        <f>NOT(ISERROR(VLOOKUP(A191,'2017 05 31'!E:E,1,0)))</f>
        <v>0</v>
      </c>
      <c r="F191" s="8" t="str">
        <f>VLOOKUP(A191,A!A:M,9,0)</f>
        <v>124510</v>
      </c>
      <c r="H191" s="45"/>
      <c r="I191" s="45"/>
      <c r="J191" s="45"/>
      <c r="K191" s="45"/>
    </row>
    <row r="192" spans="1:11" x14ac:dyDescent="0.2">
      <c r="A192" s="8">
        <v>12452668</v>
      </c>
      <c r="B192" s="8" t="s">
        <v>34</v>
      </c>
      <c r="C192" s="44">
        <v>155</v>
      </c>
      <c r="D192" s="8" t="b">
        <f t="shared" si="12"/>
        <v>0</v>
      </c>
      <c r="E192" s="8" t="b">
        <f>NOT(ISERROR(VLOOKUP(A192,'2017 05 31'!E:E,1,0)))</f>
        <v>0</v>
      </c>
      <c r="F192" s="8" t="str">
        <f>VLOOKUP(A192,A!A:M,9,0)</f>
        <v>124510</v>
      </c>
      <c r="H192" s="45"/>
      <c r="I192" s="45"/>
      <c r="J192" s="45"/>
      <c r="K192" s="45"/>
    </row>
    <row r="193" spans="1:11" x14ac:dyDescent="0.2">
      <c r="A193" s="8">
        <v>12452718</v>
      </c>
      <c r="B193" s="8" t="s">
        <v>35</v>
      </c>
      <c r="C193" s="44">
        <v>225</v>
      </c>
      <c r="D193" s="8" t="b">
        <f t="shared" si="12"/>
        <v>0</v>
      </c>
      <c r="E193" s="8" t="b">
        <f>NOT(ISERROR(VLOOKUP(A193,'2017 05 31'!E:E,1,0)))</f>
        <v>0</v>
      </c>
      <c r="F193" s="8" t="str">
        <f>VLOOKUP(A193,A!A:M,9,0)</f>
        <v>124510</v>
      </c>
      <c r="H193" s="45"/>
      <c r="I193" s="45"/>
      <c r="J193" s="45"/>
      <c r="K193" s="45"/>
    </row>
    <row r="194" spans="1:11" x14ac:dyDescent="0.2">
      <c r="A194" s="8">
        <v>12452760</v>
      </c>
      <c r="B194" s="8" t="s">
        <v>966</v>
      </c>
      <c r="C194" s="44">
        <v>155</v>
      </c>
      <c r="D194" s="8" t="b">
        <f t="shared" si="12"/>
        <v>0</v>
      </c>
      <c r="E194" s="8" t="b">
        <f>NOT(ISERROR(VLOOKUP(A194,'2017 05 31'!E:E,1,0)))</f>
        <v>1</v>
      </c>
      <c r="F194" s="8" t="str">
        <f>VLOOKUP(A194,A!A:M,9,0)</f>
        <v>124510</v>
      </c>
      <c r="H194" s="45"/>
      <c r="I194" s="45"/>
      <c r="J194" s="45"/>
      <c r="K194" s="45"/>
    </row>
    <row r="195" spans="1:11" x14ac:dyDescent="0.2">
      <c r="A195" s="8">
        <v>12452800</v>
      </c>
      <c r="B195" s="8" t="s">
        <v>931</v>
      </c>
      <c r="C195" s="44">
        <v>185</v>
      </c>
      <c r="D195" s="8" t="b">
        <f t="shared" si="12"/>
        <v>0</v>
      </c>
      <c r="E195" s="8" t="b">
        <f>NOT(ISERROR(VLOOKUP(A195,'2017 05 31'!E:E,1,0)))</f>
        <v>1</v>
      </c>
      <c r="F195" s="8" t="str">
        <f>VLOOKUP(A195,A!A:M,9,0)</f>
        <v>124510</v>
      </c>
      <c r="H195" s="45"/>
      <c r="I195" s="45"/>
      <c r="J195" s="45"/>
      <c r="K195" s="45"/>
    </row>
    <row r="196" spans="1:11" x14ac:dyDescent="0.2">
      <c r="A196" s="8">
        <v>12452818</v>
      </c>
      <c r="B196" s="8" t="s">
        <v>36</v>
      </c>
      <c r="C196" s="44">
        <v>225</v>
      </c>
      <c r="D196" s="8" t="b">
        <f t="shared" si="12"/>
        <v>0</v>
      </c>
      <c r="E196" s="8" t="b">
        <f>NOT(ISERROR(VLOOKUP(A196,'2017 05 31'!E:E,1,0)))</f>
        <v>1</v>
      </c>
      <c r="F196" s="8" t="str">
        <f>VLOOKUP(A196,A!A:M,9,0)</f>
        <v>124510</v>
      </c>
      <c r="H196" s="45"/>
      <c r="I196" s="45"/>
      <c r="J196" s="45"/>
      <c r="K196" s="45"/>
    </row>
    <row r="197" spans="1:11" x14ac:dyDescent="0.2">
      <c r="A197" s="8">
        <v>12452870</v>
      </c>
      <c r="B197" s="8" t="s">
        <v>656</v>
      </c>
      <c r="C197" s="44">
        <v>195</v>
      </c>
      <c r="D197" s="8" t="b">
        <f t="shared" si="12"/>
        <v>0</v>
      </c>
      <c r="E197" s="8" t="b">
        <f>NOT(ISERROR(VLOOKUP(A197,'2017 05 31'!E:E,1,0)))</f>
        <v>1</v>
      </c>
      <c r="F197" s="8" t="str">
        <f>VLOOKUP(A197,A!A:M,9,0)</f>
        <v>124510</v>
      </c>
      <c r="H197" s="45"/>
      <c r="I197" s="45"/>
      <c r="J197" s="45"/>
      <c r="K197" s="45"/>
    </row>
    <row r="198" spans="1:11" x14ac:dyDescent="0.2">
      <c r="A198" s="8">
        <v>12452918</v>
      </c>
      <c r="B198" s="8" t="s">
        <v>37</v>
      </c>
      <c r="C198" s="44">
        <v>225</v>
      </c>
      <c r="D198" s="8" t="b">
        <f t="shared" si="12"/>
        <v>0</v>
      </c>
      <c r="E198" s="8" t="b">
        <f>NOT(ISERROR(VLOOKUP(A198,'2017 05 31'!E:E,1,0)))</f>
        <v>0</v>
      </c>
      <c r="F198" s="8" t="str">
        <f>VLOOKUP(A198,A!A:M,9,0)</f>
        <v>124510</v>
      </c>
      <c r="H198" s="45"/>
      <c r="I198" s="45"/>
      <c r="J198" s="45"/>
      <c r="K198" s="45"/>
    </row>
    <row r="199" spans="1:11" x14ac:dyDescent="0.2">
      <c r="A199" s="8">
        <v>12452928</v>
      </c>
      <c r="B199" s="8" t="s">
        <v>1127</v>
      </c>
      <c r="C199" s="44">
        <v>180</v>
      </c>
      <c r="D199" s="8" t="b">
        <f t="shared" si="12"/>
        <v>0</v>
      </c>
      <c r="E199" s="8" t="b">
        <f>NOT(ISERROR(VLOOKUP(A199,'2017 05 31'!E:E,1,0)))</f>
        <v>0</v>
      </c>
      <c r="F199" s="8" t="str">
        <f>VLOOKUP(A199,A!A:M,9,0)</f>
        <v>124510</v>
      </c>
      <c r="H199" s="45"/>
      <c r="I199" s="45"/>
      <c r="J199" s="45"/>
      <c r="K199" s="45"/>
    </row>
    <row r="200" spans="1:11" x14ac:dyDescent="0.2">
      <c r="A200" s="8">
        <v>12453018</v>
      </c>
      <c r="B200" s="8" t="s">
        <v>138</v>
      </c>
      <c r="C200" s="44">
        <v>225</v>
      </c>
      <c r="D200" s="8" t="b">
        <f t="shared" si="12"/>
        <v>0</v>
      </c>
      <c r="E200" s="8" t="b">
        <f>NOT(ISERROR(VLOOKUP(A200,'2017 05 31'!E:E,1,0)))</f>
        <v>0</v>
      </c>
      <c r="F200" s="8" t="str">
        <f>VLOOKUP(A200,A!A:M,9,0)</f>
        <v>124510</v>
      </c>
      <c r="H200" s="45"/>
      <c r="I200" s="45"/>
      <c r="J200" s="45"/>
      <c r="K200" s="45"/>
    </row>
    <row r="201" spans="1:11" x14ac:dyDescent="0.2">
      <c r="A201" s="8">
        <v>12453038</v>
      </c>
      <c r="B201" s="8" t="s">
        <v>844</v>
      </c>
      <c r="C201" s="44">
        <v>225</v>
      </c>
      <c r="D201" s="8" t="b">
        <f t="shared" si="12"/>
        <v>0</v>
      </c>
      <c r="E201" s="8" t="b">
        <f>NOT(ISERROR(VLOOKUP(A201,'2017 05 31'!E:E,1,0)))</f>
        <v>0</v>
      </c>
      <c r="F201" s="8" t="str">
        <f>VLOOKUP(A201,A!A:M,9,0)</f>
        <v>124510</v>
      </c>
      <c r="H201" s="45"/>
      <c r="I201" s="45"/>
      <c r="J201" s="45"/>
      <c r="K201" s="45"/>
    </row>
    <row r="202" spans="1:11" x14ac:dyDescent="0.2">
      <c r="A202" s="8">
        <v>12453110</v>
      </c>
      <c r="B202" s="8" t="s">
        <v>996</v>
      </c>
      <c r="C202" s="44">
        <v>225</v>
      </c>
      <c r="D202" s="8" t="b">
        <f t="shared" si="12"/>
        <v>0</v>
      </c>
      <c r="E202" s="8" t="b">
        <f>NOT(ISERROR(VLOOKUP(A202,'2017 05 31'!E:E,1,0)))</f>
        <v>1</v>
      </c>
      <c r="F202" s="8" t="str">
        <f>VLOOKUP(A202,A!A:M,9,0)</f>
        <v>124510</v>
      </c>
      <c r="H202" s="45"/>
      <c r="I202" s="45"/>
      <c r="J202" s="45"/>
      <c r="K202" s="45"/>
    </row>
    <row r="203" spans="1:11" x14ac:dyDescent="0.2">
      <c r="A203" s="8">
        <v>12453138</v>
      </c>
      <c r="B203" s="8" t="s">
        <v>846</v>
      </c>
      <c r="C203" s="44">
        <v>225</v>
      </c>
      <c r="D203" s="8" t="b">
        <f t="shared" si="12"/>
        <v>0</v>
      </c>
      <c r="E203" s="8" t="b">
        <f>NOT(ISERROR(VLOOKUP(A203,'2017 05 31'!E:E,1,0)))</f>
        <v>1</v>
      </c>
      <c r="F203" s="8" t="str">
        <f>VLOOKUP(A203,A!A:M,9,0)</f>
        <v>124510</v>
      </c>
      <c r="H203" s="45"/>
      <c r="I203" s="45"/>
      <c r="J203" s="45"/>
      <c r="K203" s="45"/>
    </row>
    <row r="204" spans="1:11" x14ac:dyDescent="0.2">
      <c r="A204" s="8">
        <v>12453328</v>
      </c>
      <c r="B204" s="8" t="s">
        <v>413</v>
      </c>
      <c r="C204" s="44">
        <v>180</v>
      </c>
      <c r="D204" s="8" t="b">
        <f t="shared" si="12"/>
        <v>0</v>
      </c>
      <c r="E204" s="8" t="b">
        <f>NOT(ISERROR(VLOOKUP(A204,'2017 05 31'!E:E,1,0)))</f>
        <v>1</v>
      </c>
      <c r="F204" s="8" t="str">
        <f>VLOOKUP(A204,A!A:M,9,0)</f>
        <v>124510</v>
      </c>
      <c r="H204" s="45"/>
      <c r="I204" s="45"/>
      <c r="J204" s="45"/>
      <c r="K204" s="45"/>
    </row>
    <row r="205" spans="1:11" x14ac:dyDescent="0.2">
      <c r="A205" s="8">
        <v>12453338</v>
      </c>
      <c r="B205" s="8" t="s">
        <v>354</v>
      </c>
      <c r="C205" s="44">
        <v>225</v>
      </c>
      <c r="D205" s="8" t="b">
        <f t="shared" si="12"/>
        <v>0</v>
      </c>
      <c r="E205" s="8" t="b">
        <f>NOT(ISERROR(VLOOKUP(A205,'2017 05 31'!E:E,1,0)))</f>
        <v>1</v>
      </c>
      <c r="F205" s="8" t="str">
        <f>VLOOKUP(A205,A!A:M,9,0)</f>
        <v>124510</v>
      </c>
      <c r="H205" s="45"/>
      <c r="I205" s="45"/>
      <c r="J205" s="45"/>
      <c r="K205" s="45"/>
    </row>
    <row r="206" spans="1:11" x14ac:dyDescent="0.2">
      <c r="A206" s="8">
        <v>12453418</v>
      </c>
      <c r="B206" s="8" t="s">
        <v>139</v>
      </c>
      <c r="C206" s="44">
        <v>225</v>
      </c>
      <c r="D206" s="8" t="b">
        <f t="shared" si="12"/>
        <v>0</v>
      </c>
      <c r="E206" s="8" t="b">
        <f>NOT(ISERROR(VLOOKUP(A206,'2017 05 31'!E:E,1,0)))</f>
        <v>0</v>
      </c>
      <c r="F206" s="8" t="str">
        <f>VLOOKUP(A206,A!A:M,9,0)</f>
        <v>124510</v>
      </c>
      <c r="H206" s="45"/>
      <c r="I206" s="45"/>
      <c r="J206" s="45"/>
      <c r="K206" s="45"/>
    </row>
    <row r="207" spans="1:11" x14ac:dyDescent="0.2">
      <c r="A207" s="8">
        <v>12453468</v>
      </c>
      <c r="B207" s="8" t="s">
        <v>225</v>
      </c>
      <c r="C207" s="44">
        <v>155</v>
      </c>
      <c r="D207" s="8" t="b">
        <f t="shared" si="12"/>
        <v>0</v>
      </c>
      <c r="E207" s="8" t="b">
        <f>NOT(ISERROR(VLOOKUP(A207,'2017 05 31'!E:E,1,0)))</f>
        <v>0</v>
      </c>
      <c r="F207" s="8" t="str">
        <f>VLOOKUP(A207,A!A:M,9,0)</f>
        <v>124510</v>
      </c>
      <c r="H207" s="45"/>
      <c r="I207" s="45"/>
      <c r="J207" s="45"/>
      <c r="K207" s="45"/>
    </row>
    <row r="208" spans="1:11" x14ac:dyDescent="0.2">
      <c r="A208" s="8">
        <v>12453518</v>
      </c>
      <c r="B208" s="8" t="s">
        <v>81</v>
      </c>
      <c r="C208" s="44">
        <v>275</v>
      </c>
      <c r="D208" s="8" t="b">
        <f>NOT(ISERROR(VLOOKUP(A208,A209:A749,1,0)))</f>
        <v>0</v>
      </c>
      <c r="E208" s="8" t="b">
        <f>NOT(ISERROR(VLOOKUP(A208,'2017 05 31'!E:E,1,0)))</f>
        <v>1</v>
      </c>
      <c r="F208" s="8" t="str">
        <f>VLOOKUP(A208,A!A:M,9,0)</f>
        <v>124510</v>
      </c>
      <c r="H208" s="45"/>
      <c r="I208" s="45"/>
      <c r="J208" s="45"/>
      <c r="K208" s="45"/>
    </row>
    <row r="209" spans="1:11" x14ac:dyDescent="0.2">
      <c r="A209" s="8">
        <v>12453538</v>
      </c>
      <c r="B209" s="8" t="s">
        <v>355</v>
      </c>
      <c r="C209" s="44">
        <v>225</v>
      </c>
      <c r="D209" s="8" t="b">
        <f>NOT(ISERROR(VLOOKUP(A209,A210:A750,1,0)))</f>
        <v>0</v>
      </c>
      <c r="E209" s="8" t="b">
        <f>NOT(ISERROR(VLOOKUP(A209,'2017 05 31'!E:E,1,0)))</f>
        <v>0</v>
      </c>
      <c r="F209" s="8" t="str">
        <f>VLOOKUP(A209,A!A:M,9,0)</f>
        <v>124510</v>
      </c>
      <c r="H209" s="45"/>
      <c r="I209" s="45"/>
      <c r="J209" s="45"/>
      <c r="K209" s="45"/>
    </row>
    <row r="210" spans="1:11" x14ac:dyDescent="0.2">
      <c r="A210" s="8">
        <v>12453668</v>
      </c>
      <c r="B210" s="8" t="s">
        <v>38</v>
      </c>
      <c r="C210" s="44">
        <v>175</v>
      </c>
      <c r="D210" s="8" t="b">
        <f>NOT(ISERROR(VLOOKUP(A210,A211:A756,1,0)))</f>
        <v>0</v>
      </c>
      <c r="E210" s="8" t="b">
        <f>NOT(ISERROR(VLOOKUP(A210,'2017 05 31'!E:E,1,0)))</f>
        <v>0</v>
      </c>
      <c r="F210" s="8" t="str">
        <f>VLOOKUP(A210,A!A:M,9,0)</f>
        <v>124510</v>
      </c>
      <c r="H210" s="45"/>
      <c r="I210" s="45"/>
      <c r="J210" s="45"/>
      <c r="K210" s="45"/>
    </row>
    <row r="211" spans="1:11" x14ac:dyDescent="0.2">
      <c r="A211" s="8">
        <v>12453700</v>
      </c>
      <c r="B211" s="8" t="s">
        <v>457</v>
      </c>
      <c r="C211" s="44">
        <v>185</v>
      </c>
      <c r="D211" s="8" t="b">
        <f>NOT(ISERROR(VLOOKUP(A211,A212:A757,1,0)))</f>
        <v>0</v>
      </c>
      <c r="E211" s="8" t="b">
        <f>NOT(ISERROR(VLOOKUP(A211,'2017 05 31'!E:E,1,0)))</f>
        <v>1</v>
      </c>
      <c r="F211" s="8" t="str">
        <f>VLOOKUP(A211,A!A:M,9,0)</f>
        <v>124510</v>
      </c>
      <c r="H211" s="45"/>
      <c r="I211" s="45"/>
      <c r="J211" s="45"/>
      <c r="K211" s="45"/>
    </row>
    <row r="212" spans="1:11" x14ac:dyDescent="0.2">
      <c r="A212" s="8">
        <v>12453710</v>
      </c>
      <c r="B212" s="8" t="s">
        <v>932</v>
      </c>
      <c r="C212" s="44">
        <v>225</v>
      </c>
      <c r="D212" s="8" t="b">
        <f>NOT(ISERROR(VLOOKUP(A212,A213:A758,1,0)))</f>
        <v>0</v>
      </c>
      <c r="E212" s="8" t="b">
        <f>NOT(ISERROR(VLOOKUP(A212,'2017 05 31'!E:E,1,0)))</f>
        <v>1</v>
      </c>
      <c r="F212" s="8" t="str">
        <f>VLOOKUP(A212,A!A:M,9,0)</f>
        <v>124510</v>
      </c>
      <c r="H212" s="45"/>
      <c r="I212" s="45"/>
      <c r="J212" s="45"/>
      <c r="K212" s="45"/>
    </row>
    <row r="213" spans="1:11" x14ac:dyDescent="0.2">
      <c r="A213" s="8">
        <v>12453810</v>
      </c>
      <c r="B213" s="8" t="s">
        <v>947</v>
      </c>
      <c r="C213" s="44">
        <v>275</v>
      </c>
      <c r="D213" s="8" t="b">
        <f>NOT(ISERROR(VLOOKUP(A213,A214:A759,1,0)))</f>
        <v>0</v>
      </c>
      <c r="E213" s="8" t="b">
        <f>NOT(ISERROR(VLOOKUP(A213,'2017 05 31'!E:E,1,0)))</f>
        <v>1</v>
      </c>
      <c r="F213" s="8" t="str">
        <f>VLOOKUP(A213,A!A:M,9,0)</f>
        <v>124510</v>
      </c>
      <c r="H213" s="45"/>
      <c r="I213" s="45"/>
      <c r="J213" s="45"/>
      <c r="K213" s="45"/>
    </row>
    <row r="214" spans="1:11" x14ac:dyDescent="0.2">
      <c r="A214" s="8">
        <v>12453908</v>
      </c>
      <c r="B214" s="8" t="s">
        <v>308</v>
      </c>
      <c r="C214" s="44">
        <v>180</v>
      </c>
      <c r="D214" s="8" t="b">
        <f t="shared" ref="D214:D220" si="13">NOT(ISERROR(VLOOKUP(A214,A215:A762,1,0)))</f>
        <v>0</v>
      </c>
      <c r="E214" s="8" t="b">
        <f>NOT(ISERROR(VLOOKUP(A214,'2017 05 31'!E:E,1,0)))</f>
        <v>0</v>
      </c>
      <c r="F214" s="8" t="str">
        <f>VLOOKUP(A214,A!A:M,9,0)</f>
        <v>124510</v>
      </c>
      <c r="H214" s="45"/>
      <c r="I214" s="45"/>
      <c r="J214" s="45"/>
      <c r="K214" s="45"/>
    </row>
    <row r="215" spans="1:11" x14ac:dyDescent="0.2">
      <c r="A215" s="8">
        <v>12453918</v>
      </c>
      <c r="B215" s="8" t="s">
        <v>98</v>
      </c>
      <c r="C215" s="44">
        <v>220</v>
      </c>
      <c r="D215" s="8" t="b">
        <f t="shared" si="13"/>
        <v>0</v>
      </c>
      <c r="E215" s="8" t="b">
        <f>NOT(ISERROR(VLOOKUP(A215,'2017 05 31'!E:E,1,0)))</f>
        <v>1</v>
      </c>
      <c r="F215" s="8" t="str">
        <f>VLOOKUP(A215,A!A:M,9,0)</f>
        <v>124510</v>
      </c>
      <c r="H215" s="45"/>
      <c r="I215" s="45"/>
      <c r="J215" s="45"/>
      <c r="K215" s="45"/>
    </row>
    <row r="216" spans="1:11" x14ac:dyDescent="0.2">
      <c r="A216" s="8">
        <v>12453928</v>
      </c>
      <c r="B216" s="8" t="s">
        <v>414</v>
      </c>
      <c r="C216" s="44">
        <v>180</v>
      </c>
      <c r="D216" s="8" t="b">
        <f t="shared" si="13"/>
        <v>0</v>
      </c>
      <c r="E216" s="8" t="b">
        <f>NOT(ISERROR(VLOOKUP(A216,'2017 05 31'!E:E,1,0)))</f>
        <v>1</v>
      </c>
      <c r="F216" s="8" t="str">
        <f>VLOOKUP(A216,A!A:M,9,0)</f>
        <v>124510</v>
      </c>
      <c r="H216" s="45"/>
      <c r="I216" s="45"/>
      <c r="J216" s="45"/>
      <c r="K216" s="45"/>
    </row>
    <row r="217" spans="1:11" x14ac:dyDescent="0.2">
      <c r="A217" s="8">
        <v>12453968</v>
      </c>
      <c r="B217" s="8" t="s">
        <v>307</v>
      </c>
      <c r="C217" s="44">
        <v>155</v>
      </c>
      <c r="D217" s="8" t="b">
        <f t="shared" si="13"/>
        <v>0</v>
      </c>
      <c r="E217" s="8" t="b">
        <f>NOT(ISERROR(VLOOKUP(A217,'2017 05 31'!E:E,1,0)))</f>
        <v>1</v>
      </c>
      <c r="F217" s="8" t="str">
        <f>VLOOKUP(A217,A!A:M,9,0)</f>
        <v>124510</v>
      </c>
      <c r="H217" s="45"/>
      <c r="I217" s="45"/>
      <c r="J217" s="45"/>
      <c r="K217" s="45"/>
    </row>
    <row r="218" spans="1:11" x14ac:dyDescent="0.2">
      <c r="A218" s="8">
        <v>12453970</v>
      </c>
      <c r="B218" s="8" t="s">
        <v>1175</v>
      </c>
      <c r="C218" s="44">
        <v>195</v>
      </c>
      <c r="D218" s="8" t="b">
        <f t="shared" si="13"/>
        <v>0</v>
      </c>
      <c r="E218" s="8" t="b">
        <f>NOT(ISERROR(VLOOKUP(A218,'2017 05 31'!E:E,1,0)))</f>
        <v>1</v>
      </c>
      <c r="F218" s="8" t="str">
        <f>VLOOKUP(A218,A!A:M,9,0)</f>
        <v>124510</v>
      </c>
      <c r="H218" s="45"/>
      <c r="I218" s="45"/>
      <c r="J218" s="45"/>
      <c r="K218" s="45"/>
    </row>
    <row r="219" spans="1:11" x14ac:dyDescent="0.2">
      <c r="A219" s="8">
        <v>12454000</v>
      </c>
      <c r="B219" s="8" t="s">
        <v>1016</v>
      </c>
      <c r="C219" s="44">
        <v>185</v>
      </c>
      <c r="D219" s="8" t="b">
        <f t="shared" si="13"/>
        <v>0</v>
      </c>
      <c r="E219" s="8" t="b">
        <f>NOT(ISERROR(VLOOKUP(A219,'2017 05 31'!E:E,1,0)))</f>
        <v>1</v>
      </c>
      <c r="F219" s="8" t="str">
        <f>VLOOKUP(A219,A!A:M,9,0)</f>
        <v>124510</v>
      </c>
      <c r="H219" s="45"/>
      <c r="I219" s="45"/>
      <c r="J219" s="45"/>
      <c r="K219" s="45"/>
    </row>
    <row r="220" spans="1:11" x14ac:dyDescent="0.2">
      <c r="A220" s="8">
        <v>12454018</v>
      </c>
      <c r="B220" s="8" t="s">
        <v>309</v>
      </c>
      <c r="C220" s="44">
        <v>225</v>
      </c>
      <c r="D220" s="8" t="b">
        <f t="shared" si="13"/>
        <v>0</v>
      </c>
      <c r="E220" s="8" t="b">
        <f>NOT(ISERROR(VLOOKUP(A220,'2017 05 31'!E:E,1,0)))</f>
        <v>1</v>
      </c>
      <c r="F220" s="8" t="str">
        <f>VLOOKUP(A220,A!A:M,9,0)</f>
        <v>124510</v>
      </c>
      <c r="H220" s="45"/>
      <c r="I220" s="45"/>
      <c r="J220" s="45"/>
      <c r="K220" s="45"/>
    </row>
    <row r="221" spans="1:11" ht="11.25" customHeight="1" x14ac:dyDescent="0.2">
      <c r="A221" s="8">
        <v>12454078</v>
      </c>
      <c r="B221" s="8" t="s">
        <v>39</v>
      </c>
      <c r="C221" s="44">
        <v>190</v>
      </c>
      <c r="D221" s="8" t="b">
        <f>NOT(ISERROR(VLOOKUP(A221,A222:A770,1,0)))</f>
        <v>0</v>
      </c>
      <c r="E221" s="8" t="b">
        <f>NOT(ISERROR(VLOOKUP(A221,'2017 05 31'!E:E,1,0)))</f>
        <v>0</v>
      </c>
      <c r="F221" s="8" t="str">
        <f>VLOOKUP(A221,A!A:M,9,0)</f>
        <v>124510</v>
      </c>
      <c r="H221" s="45"/>
      <c r="I221" s="45"/>
      <c r="J221" s="45"/>
      <c r="K221" s="45"/>
    </row>
    <row r="222" spans="1:11" ht="11.25" customHeight="1" x14ac:dyDescent="0.2">
      <c r="A222" s="8">
        <v>12454100</v>
      </c>
      <c r="B222" s="8" t="s">
        <v>658</v>
      </c>
      <c r="C222" s="44">
        <v>185</v>
      </c>
      <c r="D222" s="8" t="b">
        <f>NOT(ISERROR(VLOOKUP(A222,A223:A771,1,0)))</f>
        <v>0</v>
      </c>
      <c r="E222" s="8" t="b">
        <f>NOT(ISERROR(VLOOKUP(A222,'2017 05 31'!E:E,1,0)))</f>
        <v>1</v>
      </c>
      <c r="F222" s="8" t="str">
        <f>VLOOKUP(A222,A!A:M,9,0)</f>
        <v>124510</v>
      </c>
      <c r="H222" s="45"/>
      <c r="I222" s="45"/>
      <c r="J222" s="45"/>
      <c r="K222" s="45"/>
    </row>
    <row r="223" spans="1:11" ht="11.25" customHeight="1" x14ac:dyDescent="0.2">
      <c r="A223" s="8">
        <v>12454108</v>
      </c>
      <c r="B223" s="8" t="s">
        <v>292</v>
      </c>
      <c r="C223" s="44">
        <v>185</v>
      </c>
      <c r="D223" s="8" t="b">
        <f>NOT(ISERROR(VLOOKUP(A223,A224:A772,1,0)))</f>
        <v>0</v>
      </c>
      <c r="E223" s="8" t="b">
        <f>NOT(ISERROR(VLOOKUP(A223,'2017 05 31'!E:E,1,0)))</f>
        <v>1</v>
      </c>
      <c r="F223" s="8" t="str">
        <f>VLOOKUP(A223,A!A:M,9,0)</f>
        <v>124510</v>
      </c>
      <c r="H223" s="45"/>
      <c r="I223" s="45"/>
      <c r="J223" s="45"/>
      <c r="K223" s="45"/>
    </row>
    <row r="224" spans="1:11" ht="11.25" customHeight="1" x14ac:dyDescent="0.2">
      <c r="A224" s="8">
        <v>12454118</v>
      </c>
      <c r="B224" s="8" t="s">
        <v>140</v>
      </c>
      <c r="C224" s="44">
        <v>225</v>
      </c>
      <c r="D224" s="8" t="b">
        <f>NOT(ISERROR(VLOOKUP(A224,A225:A773,1,0)))</f>
        <v>0</v>
      </c>
      <c r="E224" s="8" t="b">
        <f>NOT(ISERROR(VLOOKUP(A224,'2017 05 31'!E:E,1,0)))</f>
        <v>0</v>
      </c>
      <c r="F224" s="8" t="str">
        <f>VLOOKUP(A224,A!A:M,9,0)</f>
        <v>124510</v>
      </c>
      <c r="H224" s="45"/>
      <c r="I224" s="45"/>
      <c r="J224" s="45"/>
      <c r="K224" s="45"/>
    </row>
    <row r="225" spans="1:11" x14ac:dyDescent="0.2">
      <c r="A225" s="8">
        <v>12454170</v>
      </c>
      <c r="B225" s="8" t="s">
        <v>1126</v>
      </c>
      <c r="C225" s="44">
        <v>195</v>
      </c>
      <c r="D225" s="8" t="b">
        <f t="shared" ref="D225:D230" si="14">NOT(ISERROR(VLOOKUP(A225,A226:A775,1,0)))</f>
        <v>0</v>
      </c>
      <c r="E225" s="8" t="b">
        <f>NOT(ISERROR(VLOOKUP(A225,'2017 05 31'!E:E,1,0)))</f>
        <v>1</v>
      </c>
      <c r="F225" s="8" t="str">
        <f>VLOOKUP(A225,A!A:M,9,0)</f>
        <v>124510</v>
      </c>
      <c r="H225" s="45"/>
      <c r="I225" s="45"/>
      <c r="J225" s="45"/>
      <c r="K225" s="45"/>
    </row>
    <row r="226" spans="1:11" x14ac:dyDescent="0.2">
      <c r="A226" s="8">
        <v>12454200</v>
      </c>
      <c r="B226" s="8" t="s">
        <v>659</v>
      </c>
      <c r="C226" s="44">
        <v>185</v>
      </c>
      <c r="D226" s="8" t="b">
        <f t="shared" si="14"/>
        <v>0</v>
      </c>
      <c r="E226" s="8" t="b">
        <f>NOT(ISERROR(VLOOKUP(A226,'2017 05 31'!E:E,1,0)))</f>
        <v>1</v>
      </c>
      <c r="F226" s="8" t="str">
        <f>VLOOKUP(A226,A!A:M,9,0)</f>
        <v>124510</v>
      </c>
      <c r="H226" s="45"/>
      <c r="I226" s="45"/>
      <c r="J226" s="45"/>
      <c r="K226" s="45"/>
    </row>
    <row r="227" spans="1:11" x14ac:dyDescent="0.2">
      <c r="A227" s="8">
        <v>12454208</v>
      </c>
      <c r="B227" s="8" t="s">
        <v>40</v>
      </c>
      <c r="C227" s="44">
        <v>185</v>
      </c>
      <c r="D227" s="8" t="b">
        <f t="shared" si="14"/>
        <v>0</v>
      </c>
      <c r="E227" s="8" t="b">
        <f>NOT(ISERROR(VLOOKUP(A227,'2017 05 31'!E:E,1,0)))</f>
        <v>0</v>
      </c>
      <c r="F227" s="8" t="str">
        <f>VLOOKUP(A227,A!A:M,9,0)</f>
        <v>124510</v>
      </c>
      <c r="H227" s="45"/>
      <c r="I227" s="45"/>
      <c r="J227" s="45"/>
      <c r="K227" s="45"/>
    </row>
    <row r="228" spans="1:11" x14ac:dyDescent="0.2">
      <c r="A228" s="8">
        <v>12454218</v>
      </c>
      <c r="B228" s="8" t="s">
        <v>99</v>
      </c>
      <c r="C228" s="44">
        <v>225</v>
      </c>
      <c r="D228" s="8" t="b">
        <f t="shared" si="14"/>
        <v>0</v>
      </c>
      <c r="E228" s="8" t="b">
        <f>NOT(ISERROR(VLOOKUP(A228,'2017 05 31'!E:E,1,0)))</f>
        <v>1</v>
      </c>
      <c r="F228" s="8" t="str">
        <f>VLOOKUP(A228,A!A:M,9,0)</f>
        <v>124510</v>
      </c>
      <c r="H228" s="45"/>
      <c r="I228" s="45"/>
      <c r="J228" s="45"/>
      <c r="K228" s="45"/>
    </row>
    <row r="229" spans="1:11" x14ac:dyDescent="0.2">
      <c r="A229" s="8">
        <v>12454238</v>
      </c>
      <c r="B229" s="8" t="s">
        <v>415</v>
      </c>
      <c r="C229" s="44">
        <v>225</v>
      </c>
      <c r="D229" s="8" t="b">
        <f t="shared" si="14"/>
        <v>0</v>
      </c>
      <c r="E229" s="8" t="b">
        <f>NOT(ISERROR(VLOOKUP(A229,'2017 05 31'!E:E,1,0)))</f>
        <v>0</v>
      </c>
      <c r="F229" s="8" t="str">
        <f>VLOOKUP(A229,A!A:M,9,0)</f>
        <v>124510</v>
      </c>
      <c r="H229" s="45"/>
      <c r="I229" s="45"/>
      <c r="J229" s="45"/>
      <c r="K229" s="45"/>
    </row>
    <row r="230" spans="1:11" x14ac:dyDescent="0.2">
      <c r="A230" s="8">
        <v>12454268</v>
      </c>
      <c r="B230" s="8" t="s">
        <v>41</v>
      </c>
      <c r="C230" s="44">
        <v>155</v>
      </c>
      <c r="D230" s="8" t="b">
        <f t="shared" si="14"/>
        <v>0</v>
      </c>
      <c r="E230" s="8" t="b">
        <f>NOT(ISERROR(VLOOKUP(A230,'2017 05 31'!E:E,1,0)))</f>
        <v>1</v>
      </c>
      <c r="F230" s="8" t="str">
        <f>VLOOKUP(A230,A!A:M,9,0)</f>
        <v>124510</v>
      </c>
      <c r="H230" s="45"/>
      <c r="I230" s="45"/>
      <c r="J230" s="45"/>
      <c r="K230" s="45"/>
    </row>
    <row r="231" spans="1:11" x14ac:dyDescent="0.2">
      <c r="A231" s="8">
        <v>12455718</v>
      </c>
      <c r="B231" s="8" t="s">
        <v>42</v>
      </c>
      <c r="C231" s="44">
        <v>225</v>
      </c>
      <c r="D231" s="8" t="b">
        <f>NOT(ISERROR(VLOOKUP(A231,A232:A782,1,0)))</f>
        <v>0</v>
      </c>
      <c r="E231" s="8" t="b">
        <f>NOT(ISERROR(VLOOKUP(A231,'2017 05 31'!E:E,1,0)))</f>
        <v>0</v>
      </c>
      <c r="F231" s="8" t="str">
        <f>VLOOKUP(A231,A!A:M,9,0)</f>
        <v>124510</v>
      </c>
      <c r="H231" s="45"/>
      <c r="I231" s="45"/>
      <c r="J231" s="45"/>
      <c r="K231" s="45"/>
    </row>
    <row r="232" spans="1:11" x14ac:dyDescent="0.2">
      <c r="A232" s="8">
        <v>12455818</v>
      </c>
      <c r="B232" s="8" t="s">
        <v>221</v>
      </c>
      <c r="C232" s="44">
        <v>225</v>
      </c>
      <c r="D232" s="8" t="b">
        <f>NOT(ISERROR(VLOOKUP(A232,A233:A783,1,0)))</f>
        <v>0</v>
      </c>
      <c r="E232" s="8" t="b">
        <f>NOT(ISERROR(VLOOKUP(A232,'2017 05 31'!E:E,1,0)))</f>
        <v>0</v>
      </c>
      <c r="F232" s="8" t="str">
        <f>VLOOKUP(A232,A!A:M,9,0)</f>
        <v>124510</v>
      </c>
      <c r="H232" s="45"/>
      <c r="I232" s="45"/>
      <c r="J232" s="45"/>
      <c r="K232" s="45"/>
    </row>
    <row r="233" spans="1:11" x14ac:dyDescent="0.2">
      <c r="A233" s="8">
        <v>12457318</v>
      </c>
      <c r="B233" s="8" t="s">
        <v>303</v>
      </c>
      <c r="C233" s="44">
        <v>225</v>
      </c>
      <c r="D233" s="8" t="b">
        <f>NOT(ISERROR(VLOOKUP(A233,A234:A786,1,0)))</f>
        <v>0</v>
      </c>
      <c r="E233" s="8" t="b">
        <f>NOT(ISERROR(VLOOKUP(A233,'2017 05 31'!E:E,1,0)))</f>
        <v>1</v>
      </c>
      <c r="F233" s="8" t="str">
        <f>VLOOKUP(A233,A!A:M,9,0)</f>
        <v>124510</v>
      </c>
      <c r="H233" s="45"/>
      <c r="I233" s="45"/>
      <c r="J233" s="45"/>
      <c r="K233" s="45"/>
    </row>
    <row r="234" spans="1:11" x14ac:dyDescent="0.2">
      <c r="A234" s="8">
        <v>12460008</v>
      </c>
      <c r="B234" s="8" t="s">
        <v>709</v>
      </c>
      <c r="C234" s="44">
        <v>335</v>
      </c>
      <c r="D234" s="8" t="b">
        <f>NOT(ISERROR(VLOOKUP(A234,A235:A787,1,0)))</f>
        <v>0</v>
      </c>
      <c r="E234" s="8" t="b">
        <f>NOT(ISERROR(VLOOKUP(A234,'2017 05 31'!E:E,1,0)))</f>
        <v>1</v>
      </c>
      <c r="F234" s="8" t="str">
        <f>VLOOKUP(A234,A!A:M,9,0)</f>
        <v>124520</v>
      </c>
      <c r="H234" s="45"/>
      <c r="I234" s="45"/>
      <c r="J234" s="45"/>
      <c r="K234" s="45"/>
    </row>
    <row r="235" spans="1:11" x14ac:dyDescent="0.2">
      <c r="A235" s="8">
        <v>12460460</v>
      </c>
      <c r="B235" s="8" t="s">
        <v>686</v>
      </c>
      <c r="C235" s="44">
        <v>230</v>
      </c>
      <c r="D235" s="8" t="b">
        <f>NOT(ISERROR(VLOOKUP(A235,A236:A791,1,0)))</f>
        <v>0</v>
      </c>
      <c r="E235" s="8" t="b">
        <f>NOT(ISERROR(VLOOKUP(A235,'2017 05 31'!E:E,1,0)))</f>
        <v>1</v>
      </c>
      <c r="F235" s="8" t="str">
        <f>VLOOKUP(A235,A!A:M,9,0)</f>
        <v>124520</v>
      </c>
      <c r="H235" s="45"/>
      <c r="I235" s="45"/>
      <c r="J235" s="45"/>
      <c r="K235" s="45"/>
    </row>
    <row r="236" spans="1:11" x14ac:dyDescent="0.2">
      <c r="A236" s="8">
        <v>12460811</v>
      </c>
      <c r="B236" s="8" t="s">
        <v>687</v>
      </c>
      <c r="C236" s="44">
        <v>335</v>
      </c>
      <c r="D236" s="8" t="b">
        <f>NOT(ISERROR(VLOOKUP(A236,A237:A792,1,0)))</f>
        <v>0</v>
      </c>
      <c r="E236" s="8" t="b">
        <f>NOT(ISERROR(VLOOKUP(A236,'2017 05 31'!E:E,1,0)))</f>
        <v>1</v>
      </c>
      <c r="F236" s="8" t="str">
        <f>VLOOKUP(A236,A!A:M,9,0)</f>
        <v>124520</v>
      </c>
      <c r="H236" s="45"/>
      <c r="I236" s="45"/>
      <c r="J236" s="45"/>
      <c r="K236" s="45"/>
    </row>
    <row r="237" spans="1:11" x14ac:dyDescent="0.2">
      <c r="A237" s="8">
        <v>12460910</v>
      </c>
      <c r="B237" s="8" t="s">
        <v>854</v>
      </c>
      <c r="C237" s="44">
        <v>335</v>
      </c>
      <c r="D237" s="8" t="b">
        <f>NOT(ISERROR(VLOOKUP(A237,A238:A793,1,0)))</f>
        <v>0</v>
      </c>
      <c r="E237" s="8" t="b">
        <f>NOT(ISERROR(VLOOKUP(A237,'2017 05 31'!E:E,1,0)))</f>
        <v>1</v>
      </c>
      <c r="F237" s="8" t="str">
        <f>VLOOKUP(A237,A!A:M,9,0)</f>
        <v>124520</v>
      </c>
      <c r="H237" s="45"/>
      <c r="I237" s="45"/>
      <c r="J237" s="45"/>
      <c r="K237" s="45"/>
    </row>
    <row r="238" spans="1:11" x14ac:dyDescent="0.2">
      <c r="A238" s="8">
        <v>12460968</v>
      </c>
      <c r="B238" s="8" t="s">
        <v>1018</v>
      </c>
      <c r="C238" s="44">
        <v>230</v>
      </c>
      <c r="D238" s="8" t="b">
        <f>NOT(ISERROR(VLOOKUP(A238,A239:A794,1,0)))</f>
        <v>0</v>
      </c>
      <c r="E238" s="8" t="b">
        <f>NOT(ISERROR(VLOOKUP(A238,'2017 05 31'!E:E,1,0)))</f>
        <v>0</v>
      </c>
      <c r="F238" s="8" t="str">
        <f>VLOOKUP(A238,A!A:M,9,0)</f>
        <v>124520</v>
      </c>
      <c r="H238" s="45"/>
      <c r="I238" s="45"/>
      <c r="J238" s="45"/>
      <c r="K238" s="45"/>
    </row>
    <row r="239" spans="1:11" x14ac:dyDescent="0.2">
      <c r="A239" s="8">
        <v>12461610</v>
      </c>
      <c r="B239" s="8" t="s">
        <v>688</v>
      </c>
      <c r="C239" s="44">
        <v>335</v>
      </c>
      <c r="D239" s="8" t="b">
        <f>NOT(ISERROR(VLOOKUP(A239,A240:A795,1,0)))</f>
        <v>0</v>
      </c>
      <c r="E239" s="8" t="b">
        <f>NOT(ISERROR(VLOOKUP(A239,'2017 05 31'!E:E,1,0)))</f>
        <v>1</v>
      </c>
      <c r="F239" s="8" t="str">
        <f>VLOOKUP(A239,A!A:M,9,0)</f>
        <v>124520</v>
      </c>
      <c r="H239" s="45"/>
      <c r="I239" s="45"/>
      <c r="J239" s="45"/>
      <c r="K239" s="45"/>
    </row>
    <row r="240" spans="1:11" ht="11.25" customHeight="1" x14ac:dyDescent="0.2">
      <c r="A240" s="8">
        <v>12470618</v>
      </c>
      <c r="B240" s="8" t="s">
        <v>90</v>
      </c>
      <c r="C240" s="44">
        <v>380</v>
      </c>
      <c r="D240" s="8" t="b">
        <f>NOT(ISERROR(VLOOKUP(A240,A241:A798,1,0)))</f>
        <v>0</v>
      </c>
      <c r="E240" s="8" t="b">
        <f>NOT(ISERROR(VLOOKUP(A240,'2017 05 31'!E:E,1,0)))</f>
        <v>1</v>
      </c>
      <c r="F240" s="8" t="str">
        <f>VLOOKUP(A240,A!A:M,9,0)</f>
        <v>124530</v>
      </c>
      <c r="H240" s="45"/>
      <c r="I240" s="45"/>
      <c r="J240" s="45"/>
      <c r="K240" s="45"/>
    </row>
    <row r="241" spans="1:11" ht="12.75" customHeight="1" x14ac:dyDescent="0.2">
      <c r="A241" s="8">
        <v>12471438</v>
      </c>
      <c r="B241" s="8" t="s">
        <v>1102</v>
      </c>
      <c r="C241" s="44">
        <v>1400</v>
      </c>
      <c r="D241" s="8" t="b">
        <f>NOT(ISERROR(VLOOKUP(A241,A242:A799,1,0)))</f>
        <v>0</v>
      </c>
      <c r="E241" s="8" t="b">
        <f>NOT(ISERROR(VLOOKUP(A241,'2017 05 31'!E:E,1,0)))</f>
        <v>0</v>
      </c>
      <c r="F241" s="8" t="str">
        <f>VLOOKUP(A241,A!A:M,9,0)</f>
        <v>124530</v>
      </c>
      <c r="H241" s="45"/>
      <c r="I241" s="45"/>
      <c r="J241" s="45"/>
      <c r="K241" s="45"/>
    </row>
    <row r="242" spans="1:11" ht="12.75" customHeight="1" x14ac:dyDescent="0.2">
      <c r="A242" s="8">
        <v>12472208</v>
      </c>
      <c r="B242" s="8" t="s">
        <v>224</v>
      </c>
      <c r="C242" s="44">
        <v>310</v>
      </c>
      <c r="D242" s="8" t="b">
        <f>NOT(ISERROR(VLOOKUP(A242,A243:A800,1,0)))</f>
        <v>0</v>
      </c>
      <c r="E242" s="8" t="b">
        <f>NOT(ISERROR(VLOOKUP(A242,'2017 05 31'!E:E,1,0)))</f>
        <v>0</v>
      </c>
      <c r="F242" s="8" t="str">
        <f>VLOOKUP(A242,A!A:M,9,0)</f>
        <v>124530</v>
      </c>
      <c r="H242" s="45"/>
      <c r="I242" s="45"/>
      <c r="J242" s="45"/>
      <c r="K242" s="45"/>
    </row>
    <row r="243" spans="1:11" ht="12.75" customHeight="1" x14ac:dyDescent="0.2">
      <c r="A243" s="8">
        <v>12472218</v>
      </c>
      <c r="B243" s="8" t="s">
        <v>183</v>
      </c>
      <c r="C243" s="44">
        <v>380</v>
      </c>
      <c r="D243" s="8" t="b">
        <f>NOT(ISERROR(VLOOKUP(A243,A244:A801,1,0)))</f>
        <v>0</v>
      </c>
      <c r="E243" s="8" t="b">
        <f>NOT(ISERROR(VLOOKUP(A243,'2017 05 31'!E:E,1,0)))</f>
        <v>0</v>
      </c>
      <c r="F243" s="8" t="str">
        <f>VLOOKUP(A243,A!A:M,9,0)</f>
        <v>124530</v>
      </c>
      <c r="H243" s="45"/>
      <c r="I243" s="45"/>
      <c r="J243" s="45"/>
      <c r="K243" s="45"/>
    </row>
    <row r="244" spans="1:11" ht="12.75" customHeight="1" x14ac:dyDescent="0.2">
      <c r="A244" s="8">
        <v>12472268</v>
      </c>
      <c r="B244" s="8" t="s">
        <v>100</v>
      </c>
      <c r="C244" s="44">
        <v>265</v>
      </c>
      <c r="D244" s="8" t="b">
        <f>NOT(ISERROR(VLOOKUP(A244,A245:A802,1,0)))</f>
        <v>0</v>
      </c>
      <c r="E244" s="8" t="b">
        <f>NOT(ISERROR(VLOOKUP(A244,'2017 05 31'!E:E,1,0)))</f>
        <v>1</v>
      </c>
      <c r="F244" s="8" t="str">
        <f>VLOOKUP(A244,A!A:M,9,0)</f>
        <v>124530</v>
      </c>
      <c r="H244" s="45"/>
      <c r="I244" s="45"/>
      <c r="J244" s="45"/>
      <c r="K244" s="45"/>
    </row>
    <row r="245" spans="1:11" x14ac:dyDescent="0.2">
      <c r="A245" s="8">
        <v>12472708</v>
      </c>
      <c r="B245" s="8" t="s">
        <v>104</v>
      </c>
      <c r="C245" s="44">
        <v>310</v>
      </c>
      <c r="D245" s="8" t="b">
        <f>NOT(ISERROR(VLOOKUP(A245,A246:A804,1,0)))</f>
        <v>0</v>
      </c>
      <c r="E245" s="8" t="b">
        <f>NOT(ISERROR(VLOOKUP(A245,'2017 05 31'!E:E,1,0)))</f>
        <v>0</v>
      </c>
      <c r="F245" s="8" t="str">
        <f>VLOOKUP(A245,A!A:M,9,0)</f>
        <v>124530</v>
      </c>
      <c r="H245" s="45"/>
      <c r="I245" s="45"/>
      <c r="J245" s="45"/>
      <c r="K245" s="45"/>
    </row>
    <row r="246" spans="1:11" x14ac:dyDescent="0.2">
      <c r="A246" s="8">
        <v>12472718</v>
      </c>
      <c r="B246" s="8" t="s">
        <v>616</v>
      </c>
      <c r="C246" s="44">
        <v>380</v>
      </c>
      <c r="D246" s="8" t="b">
        <f>NOT(ISERROR(VLOOKUP(A246,A247:A805,1,0)))</f>
        <v>0</v>
      </c>
      <c r="E246" s="8" t="b">
        <f>NOT(ISERROR(VLOOKUP(A246,'2017 05 31'!E:E,1,0)))</f>
        <v>0</v>
      </c>
      <c r="F246" s="8" t="str">
        <f>VLOOKUP(A246,A!A:M,9,0)</f>
        <v>124530</v>
      </c>
      <c r="H246" s="45"/>
      <c r="I246" s="45"/>
      <c r="J246" s="45"/>
      <c r="K246" s="45"/>
    </row>
    <row r="247" spans="1:11" x14ac:dyDescent="0.2">
      <c r="A247" s="8">
        <v>12473015</v>
      </c>
      <c r="B247" s="8" t="s">
        <v>674</v>
      </c>
      <c r="C247" s="44">
        <v>395</v>
      </c>
      <c r="D247" s="8" t="b">
        <f>NOT(ISERROR(VLOOKUP(A247,A248:A807,1,0)))</f>
        <v>0</v>
      </c>
      <c r="E247" s="8" t="b">
        <f>NOT(ISERROR(VLOOKUP(A247,'2017 05 31'!E:E,1,0)))</f>
        <v>0</v>
      </c>
      <c r="F247" s="8" t="str">
        <f>VLOOKUP(A247,A!A:M,9,0)</f>
        <v>124530</v>
      </c>
      <c r="H247" s="45"/>
      <c r="I247" s="45"/>
      <c r="J247" s="45"/>
      <c r="K247" s="45"/>
    </row>
    <row r="248" spans="1:11" x14ac:dyDescent="0.2">
      <c r="A248" s="8">
        <v>12473018</v>
      </c>
      <c r="B248" s="8" t="s">
        <v>633</v>
      </c>
      <c r="C248" s="44">
        <v>395</v>
      </c>
      <c r="D248" s="8" t="b">
        <f>NOT(ISERROR(VLOOKUP(A248,A249:A808,1,0)))</f>
        <v>0</v>
      </c>
      <c r="E248" s="8" t="b">
        <f>NOT(ISERROR(VLOOKUP(A248,'2017 05 31'!E:E,1,0)))</f>
        <v>0</v>
      </c>
      <c r="F248" s="8" t="str">
        <f>VLOOKUP(A248,A!A:M,9,0)</f>
        <v>124530</v>
      </c>
      <c r="H248" s="45"/>
      <c r="I248" s="45"/>
      <c r="J248" s="45"/>
      <c r="K248" s="45"/>
    </row>
    <row r="249" spans="1:11" x14ac:dyDescent="0.2">
      <c r="A249" s="8">
        <v>12700016</v>
      </c>
      <c r="B249" s="8" t="s">
        <v>566</v>
      </c>
      <c r="C249" s="44">
        <v>225</v>
      </c>
      <c r="D249" s="8" t="b">
        <f t="shared" ref="D249:D270" si="15">NOT(ISERROR(VLOOKUP(A249,A250:A810,1,0)))</f>
        <v>0</v>
      </c>
      <c r="E249" s="8" t="b">
        <f>NOT(ISERROR(VLOOKUP(A249,'2017 05 31'!E:E,1,0)))</f>
        <v>1</v>
      </c>
      <c r="F249" s="8" t="str">
        <f>VLOOKUP(A249,A!A:M,9,0)</f>
        <v>127010</v>
      </c>
      <c r="H249" s="45"/>
      <c r="I249" s="45"/>
      <c r="J249" s="45"/>
      <c r="K249" s="45"/>
    </row>
    <row r="250" spans="1:11" x14ac:dyDescent="0.2">
      <c r="A250" s="8">
        <v>12700508</v>
      </c>
      <c r="B250" s="8" t="s">
        <v>567</v>
      </c>
      <c r="C250" s="44">
        <v>185</v>
      </c>
      <c r="D250" s="8" t="b">
        <f t="shared" si="15"/>
        <v>0</v>
      </c>
      <c r="E250" s="8" t="b">
        <f>NOT(ISERROR(VLOOKUP(A250,'2017 05 31'!E:E,1,0)))</f>
        <v>0</v>
      </c>
      <c r="F250" s="8" t="str">
        <f>VLOOKUP(A250,A!A:M,9,0)</f>
        <v>127010</v>
      </c>
      <c r="H250" s="45"/>
      <c r="I250" s="45"/>
      <c r="J250" s="45"/>
      <c r="K250" s="45"/>
    </row>
    <row r="251" spans="1:11" x14ac:dyDescent="0.2">
      <c r="A251" s="8">
        <v>12700516</v>
      </c>
      <c r="B251" s="8" t="s">
        <v>568</v>
      </c>
      <c r="C251" s="44">
        <v>225</v>
      </c>
      <c r="D251" s="8" t="b">
        <f t="shared" si="15"/>
        <v>0</v>
      </c>
      <c r="E251" s="8" t="b">
        <f>NOT(ISERROR(VLOOKUP(A251,'2017 05 31'!E:E,1,0)))</f>
        <v>0</v>
      </c>
      <c r="F251" s="8" t="str">
        <f>VLOOKUP(A251,A!A:M,9,0)</f>
        <v>127010</v>
      </c>
      <c r="H251" s="45"/>
      <c r="I251" s="45"/>
      <c r="J251" s="45"/>
      <c r="K251" s="45"/>
    </row>
    <row r="252" spans="1:11" x14ac:dyDescent="0.2">
      <c r="A252" s="8">
        <v>12700816</v>
      </c>
      <c r="B252" s="8" t="s">
        <v>569</v>
      </c>
      <c r="C252" s="44">
        <v>225</v>
      </c>
      <c r="D252" s="8" t="b">
        <f t="shared" si="15"/>
        <v>0</v>
      </c>
      <c r="E252" s="8" t="b">
        <f>NOT(ISERROR(VLOOKUP(A252,'2017 05 31'!E:E,1,0)))</f>
        <v>0</v>
      </c>
      <c r="F252" s="8" t="str">
        <f>VLOOKUP(A252,A!A:M,9,0)</f>
        <v>127010</v>
      </c>
      <c r="H252" s="45"/>
      <c r="I252" s="45"/>
      <c r="J252" s="45"/>
      <c r="K252" s="45"/>
    </row>
    <row r="253" spans="1:11" x14ac:dyDescent="0.2">
      <c r="A253" s="8">
        <v>12701568</v>
      </c>
      <c r="B253" s="8" t="s">
        <v>571</v>
      </c>
      <c r="C253" s="44">
        <v>155</v>
      </c>
      <c r="D253" s="8" t="b">
        <f t="shared" si="15"/>
        <v>0</v>
      </c>
      <c r="E253" s="8" t="b">
        <f>NOT(ISERROR(VLOOKUP(A253,'2017 05 31'!E:E,1,0)))</f>
        <v>0</v>
      </c>
      <c r="F253" s="8" t="str">
        <f>VLOOKUP(A253,A!A:M,9,0)</f>
        <v>127010</v>
      </c>
      <c r="H253" s="45"/>
      <c r="I253" s="45"/>
      <c r="J253" s="45"/>
      <c r="K253" s="45"/>
    </row>
    <row r="254" spans="1:11" x14ac:dyDescent="0.2">
      <c r="A254" s="8">
        <v>12701816</v>
      </c>
      <c r="B254" s="8" t="s">
        <v>572</v>
      </c>
      <c r="C254" s="44">
        <v>225</v>
      </c>
      <c r="D254" s="8" t="b">
        <f t="shared" si="15"/>
        <v>0</v>
      </c>
      <c r="E254" s="8" t="b">
        <f>NOT(ISERROR(VLOOKUP(A254,'2017 05 31'!E:E,1,0)))</f>
        <v>0</v>
      </c>
      <c r="F254" s="8" t="str">
        <f>VLOOKUP(A254,A!A:M,9,0)</f>
        <v>127010</v>
      </c>
      <c r="H254" s="45"/>
      <c r="I254" s="45"/>
      <c r="J254" s="45"/>
      <c r="K254" s="45"/>
    </row>
    <row r="255" spans="1:11" x14ac:dyDescent="0.2">
      <c r="A255" s="8">
        <v>12701868</v>
      </c>
      <c r="B255" s="8" t="s">
        <v>573</v>
      </c>
      <c r="C255" s="44">
        <v>155</v>
      </c>
      <c r="D255" s="8" t="b">
        <f t="shared" si="15"/>
        <v>0</v>
      </c>
      <c r="E255" s="8" t="b">
        <f>NOT(ISERROR(VLOOKUP(A255,'2017 05 31'!E:E,1,0)))</f>
        <v>0</v>
      </c>
      <c r="F255" s="8" t="str">
        <f>VLOOKUP(A255,A!A:M,9,0)</f>
        <v>127010</v>
      </c>
      <c r="H255" s="45"/>
      <c r="I255" s="45"/>
      <c r="J255" s="45"/>
      <c r="K255" s="45"/>
    </row>
    <row r="256" spans="1:11" x14ac:dyDescent="0.2">
      <c r="A256" s="8">
        <v>12701908</v>
      </c>
      <c r="B256" s="8" t="s">
        <v>574</v>
      </c>
      <c r="C256" s="44">
        <v>185</v>
      </c>
      <c r="D256" s="8" t="b">
        <f t="shared" si="15"/>
        <v>0</v>
      </c>
      <c r="E256" s="8" t="b">
        <f>NOT(ISERROR(VLOOKUP(A256,'2017 05 31'!E:E,1,0)))</f>
        <v>0</v>
      </c>
      <c r="F256" s="8" t="str">
        <f>VLOOKUP(A256,A!A:M,9,0)</f>
        <v>127010</v>
      </c>
      <c r="H256" s="45"/>
      <c r="I256" s="45"/>
      <c r="J256" s="45"/>
      <c r="K256" s="45"/>
    </row>
    <row r="257" spans="1:11" x14ac:dyDescent="0.2">
      <c r="A257" s="8">
        <v>12702116</v>
      </c>
      <c r="B257" s="8" t="s">
        <v>575</v>
      </c>
      <c r="C257" s="44">
        <v>225</v>
      </c>
      <c r="D257" s="8" t="b">
        <f t="shared" si="15"/>
        <v>0</v>
      </c>
      <c r="E257" s="8" t="b">
        <f>NOT(ISERROR(VLOOKUP(A257,'2017 05 31'!E:E,1,0)))</f>
        <v>1</v>
      </c>
      <c r="F257" s="8" t="str">
        <f>VLOOKUP(A257,A!A:M,9,0)</f>
        <v>127010</v>
      </c>
      <c r="H257" s="45"/>
      <c r="I257" s="45"/>
      <c r="J257" s="45"/>
      <c r="K257" s="45"/>
    </row>
    <row r="258" spans="1:11" x14ac:dyDescent="0.2">
      <c r="A258" s="8">
        <v>12702216</v>
      </c>
      <c r="B258" s="8" t="s">
        <v>576</v>
      </c>
      <c r="C258" s="44">
        <v>225</v>
      </c>
      <c r="D258" s="8" t="b">
        <f t="shared" si="15"/>
        <v>0</v>
      </c>
      <c r="E258" s="8" t="b">
        <f>NOT(ISERROR(VLOOKUP(A258,'2017 05 31'!E:E,1,0)))</f>
        <v>0</v>
      </c>
      <c r="F258" s="8" t="str">
        <f>VLOOKUP(A258,A!A:M,9,0)</f>
        <v>127010</v>
      </c>
      <c r="H258" s="45"/>
      <c r="I258" s="45"/>
      <c r="J258" s="45"/>
      <c r="K258" s="45"/>
    </row>
    <row r="259" spans="1:11" x14ac:dyDescent="0.2">
      <c r="A259" s="8">
        <v>12702416</v>
      </c>
      <c r="B259" s="8" t="s">
        <v>93</v>
      </c>
      <c r="C259" s="44">
        <v>225</v>
      </c>
      <c r="D259" s="8" t="b">
        <f t="shared" si="15"/>
        <v>0</v>
      </c>
      <c r="E259" s="8" t="b">
        <f>NOT(ISERROR(VLOOKUP(A259,'2017 05 31'!E:E,1,0)))</f>
        <v>0</v>
      </c>
      <c r="F259" s="8" t="str">
        <f>VLOOKUP(A259,A!A:M,9,0)</f>
        <v>127010</v>
      </c>
      <c r="H259" s="45"/>
      <c r="I259" s="45"/>
      <c r="J259" s="45"/>
      <c r="K259" s="45"/>
    </row>
    <row r="260" spans="1:11" x14ac:dyDescent="0.2">
      <c r="A260" s="8">
        <v>12702616</v>
      </c>
      <c r="B260" s="8" t="s">
        <v>577</v>
      </c>
      <c r="C260" s="44">
        <v>225</v>
      </c>
      <c r="D260" s="8" t="b">
        <f t="shared" si="15"/>
        <v>0</v>
      </c>
      <c r="E260" s="8" t="b">
        <f>NOT(ISERROR(VLOOKUP(A260,'2017 05 31'!E:E,1,0)))</f>
        <v>1</v>
      </c>
      <c r="F260" s="8" t="str">
        <f>VLOOKUP(A260,A!A:M,9,0)</f>
        <v>127010</v>
      </c>
      <c r="H260" s="45"/>
      <c r="I260" s="45"/>
      <c r="J260" s="45"/>
      <c r="K260" s="45"/>
    </row>
    <row r="261" spans="1:11" x14ac:dyDescent="0.2">
      <c r="A261" s="8">
        <v>12702816</v>
      </c>
      <c r="B261" s="8" t="s">
        <v>578</v>
      </c>
      <c r="C261" s="44">
        <v>225</v>
      </c>
      <c r="D261" s="8" t="b">
        <f t="shared" si="15"/>
        <v>0</v>
      </c>
      <c r="E261" s="8" t="b">
        <f>NOT(ISERROR(VLOOKUP(A261,'2017 05 31'!E:E,1,0)))</f>
        <v>0</v>
      </c>
      <c r="F261" s="8" t="str">
        <f>VLOOKUP(A261,A!A:M,9,0)</f>
        <v>127010</v>
      </c>
      <c r="H261" s="45"/>
      <c r="I261" s="45"/>
      <c r="J261" s="45"/>
      <c r="K261" s="45"/>
    </row>
    <row r="262" spans="1:11" x14ac:dyDescent="0.2">
      <c r="A262" s="8">
        <v>12703216</v>
      </c>
      <c r="B262" s="8" t="s">
        <v>287</v>
      </c>
      <c r="C262" s="44">
        <v>225</v>
      </c>
      <c r="D262" s="8" t="b">
        <f t="shared" si="15"/>
        <v>0</v>
      </c>
      <c r="E262" s="8" t="b">
        <f>NOT(ISERROR(VLOOKUP(A262,'2017 05 31'!E:E,1,0)))</f>
        <v>0</v>
      </c>
      <c r="F262" s="8" t="str">
        <f>VLOOKUP(A262,A!A:M,9,0)</f>
        <v>127010</v>
      </c>
      <c r="H262" s="45"/>
      <c r="I262" s="45"/>
      <c r="J262" s="45"/>
      <c r="K262" s="45"/>
    </row>
    <row r="263" spans="1:11" x14ac:dyDescent="0.2">
      <c r="A263" s="8">
        <v>12704216</v>
      </c>
      <c r="B263" s="8" t="s">
        <v>579</v>
      </c>
      <c r="C263" s="44">
        <v>225</v>
      </c>
      <c r="D263" s="8" t="b">
        <f t="shared" si="15"/>
        <v>0</v>
      </c>
      <c r="E263" s="8" t="b">
        <f>NOT(ISERROR(VLOOKUP(A263,'2017 05 31'!E:E,1,0)))</f>
        <v>1</v>
      </c>
      <c r="F263" s="8" t="str">
        <f>VLOOKUP(A263,A!A:M,9,0)</f>
        <v>127010</v>
      </c>
      <c r="H263" s="45"/>
      <c r="I263" s="45"/>
      <c r="J263" s="45"/>
      <c r="K263" s="45"/>
    </row>
    <row r="264" spans="1:11" x14ac:dyDescent="0.2">
      <c r="A264" s="8">
        <v>12704716</v>
      </c>
      <c r="B264" s="8" t="s">
        <v>580</v>
      </c>
      <c r="C264" s="44">
        <v>225</v>
      </c>
      <c r="D264" s="8" t="b">
        <f t="shared" si="15"/>
        <v>0</v>
      </c>
      <c r="E264" s="8" t="b">
        <f>NOT(ISERROR(VLOOKUP(A264,'2017 05 31'!E:E,1,0)))</f>
        <v>0</v>
      </c>
      <c r="F264" s="8" t="str">
        <f>VLOOKUP(A264,A!A:M,9,0)</f>
        <v>127010</v>
      </c>
      <c r="H264" s="45"/>
      <c r="I264" s="45"/>
      <c r="J264" s="45"/>
      <c r="K264" s="45"/>
    </row>
    <row r="265" spans="1:11" x14ac:dyDescent="0.2">
      <c r="A265" s="8">
        <v>12704768</v>
      </c>
      <c r="B265" s="8" t="s">
        <v>581</v>
      </c>
      <c r="C265" s="44">
        <v>155</v>
      </c>
      <c r="D265" s="8" t="b">
        <f t="shared" si="15"/>
        <v>0</v>
      </c>
      <c r="E265" s="8" t="b">
        <f>NOT(ISERROR(VLOOKUP(A265,'2017 05 31'!E:E,1,0)))</f>
        <v>0</v>
      </c>
      <c r="F265" s="8" t="str">
        <f>VLOOKUP(A265,A!A:M,9,0)</f>
        <v>127010</v>
      </c>
      <c r="H265" s="45"/>
      <c r="I265" s="45"/>
      <c r="J265" s="45"/>
      <c r="K265" s="45"/>
    </row>
    <row r="266" spans="1:11" x14ac:dyDescent="0.2">
      <c r="A266" s="8">
        <v>12705316</v>
      </c>
      <c r="B266" s="8" t="s">
        <v>582</v>
      </c>
      <c r="C266" s="44">
        <v>225</v>
      </c>
      <c r="D266" s="8" t="b">
        <f t="shared" si="15"/>
        <v>0</v>
      </c>
      <c r="E266" s="8" t="b">
        <f>NOT(ISERROR(VLOOKUP(A266,'2017 05 31'!E:E,1,0)))</f>
        <v>1</v>
      </c>
      <c r="F266" s="8" t="str">
        <f>VLOOKUP(A266,A!A:M,9,0)</f>
        <v>127010</v>
      </c>
      <c r="H266" s="45"/>
      <c r="I266" s="45"/>
      <c r="J266" s="45"/>
      <c r="K266" s="45"/>
    </row>
    <row r="267" spans="1:11" x14ac:dyDescent="0.2">
      <c r="A267" s="8">
        <v>12706616</v>
      </c>
      <c r="B267" s="8" t="s">
        <v>532</v>
      </c>
      <c r="C267" s="44">
        <v>225</v>
      </c>
      <c r="D267" s="8" t="b">
        <f t="shared" si="15"/>
        <v>0</v>
      </c>
      <c r="E267" s="8" t="b">
        <f>NOT(ISERROR(VLOOKUP(A267,'2017 05 31'!E:E,1,0)))</f>
        <v>0</v>
      </c>
      <c r="F267" s="8" t="str">
        <f>VLOOKUP(A267,A!A:M,9,0)</f>
        <v>127010</v>
      </c>
      <c r="H267" s="45"/>
      <c r="I267" s="45"/>
      <c r="J267" s="45"/>
      <c r="K267" s="45"/>
    </row>
    <row r="268" spans="1:11" x14ac:dyDescent="0.2">
      <c r="A268" s="8">
        <v>12706816</v>
      </c>
      <c r="B268" s="8" t="s">
        <v>51</v>
      </c>
      <c r="C268" s="44">
        <v>225</v>
      </c>
      <c r="D268" s="8" t="b">
        <f t="shared" si="15"/>
        <v>0</v>
      </c>
      <c r="E268" s="8" t="b">
        <f>NOT(ISERROR(VLOOKUP(A268,'2017 05 31'!E:E,1,0)))</f>
        <v>0</v>
      </c>
      <c r="F268" s="8" t="str">
        <f>VLOOKUP(A268,A!A:M,9,0)</f>
        <v>127010</v>
      </c>
      <c r="H268" s="45"/>
      <c r="I268" s="45"/>
      <c r="J268" s="45"/>
      <c r="K268" s="45"/>
    </row>
    <row r="269" spans="1:11" x14ac:dyDescent="0.2">
      <c r="A269" s="8">
        <v>12706908</v>
      </c>
      <c r="B269" s="8" t="s">
        <v>339</v>
      </c>
      <c r="C269" s="44">
        <v>185</v>
      </c>
      <c r="D269" s="8" t="b">
        <f t="shared" si="15"/>
        <v>0</v>
      </c>
      <c r="E269" s="8" t="b">
        <f>NOT(ISERROR(VLOOKUP(A269,'2017 05 31'!E:E,1,0)))</f>
        <v>1</v>
      </c>
      <c r="F269" s="8" t="str">
        <f>VLOOKUP(A269,A!A:M,9,0)</f>
        <v>127010</v>
      </c>
      <c r="H269" s="45"/>
      <c r="I269" s="45"/>
      <c r="J269" s="45"/>
      <c r="K269" s="45"/>
    </row>
    <row r="270" spans="1:11" x14ac:dyDescent="0.2">
      <c r="A270" s="8">
        <v>12706916</v>
      </c>
      <c r="B270" s="8" t="s">
        <v>36</v>
      </c>
      <c r="C270" s="44">
        <v>225</v>
      </c>
      <c r="D270" s="8" t="b">
        <f t="shared" si="15"/>
        <v>0</v>
      </c>
      <c r="E270" s="8" t="b">
        <f>NOT(ISERROR(VLOOKUP(A270,'2017 05 31'!E:E,1,0)))</f>
        <v>1</v>
      </c>
      <c r="F270" s="8" t="str">
        <f>VLOOKUP(A270,A!A:M,9,0)</f>
        <v>127010</v>
      </c>
      <c r="H270" s="45"/>
      <c r="I270" s="45"/>
      <c r="J270" s="45"/>
      <c r="K270" s="45"/>
    </row>
    <row r="271" spans="1:11" x14ac:dyDescent="0.2">
      <c r="A271" s="8">
        <v>12707268</v>
      </c>
      <c r="B271" s="8" t="s">
        <v>128</v>
      </c>
      <c r="C271" s="44">
        <v>255</v>
      </c>
      <c r="D271" s="8" t="b">
        <f>NOT(ISERROR(VLOOKUP(A271,A272:A833,1,0)))</f>
        <v>0</v>
      </c>
      <c r="E271" s="8" t="b">
        <f>NOT(ISERROR(VLOOKUP(A271,'2017 05 31'!E:E,1,0)))</f>
        <v>0</v>
      </c>
      <c r="F271" s="8" t="str">
        <f>VLOOKUP(A271,A!A:M,9,0)</f>
        <v>127010</v>
      </c>
      <c r="H271" s="45"/>
      <c r="I271" s="45"/>
      <c r="J271" s="45"/>
      <c r="K271" s="45"/>
    </row>
    <row r="272" spans="1:11" x14ac:dyDescent="0.2">
      <c r="A272" s="8">
        <v>12707316</v>
      </c>
      <c r="B272" s="8" t="s">
        <v>340</v>
      </c>
      <c r="C272" s="44">
        <v>225</v>
      </c>
      <c r="D272" s="8" t="b">
        <f>NOT(ISERROR(VLOOKUP(A272,A273:A834,1,0)))</f>
        <v>0</v>
      </c>
      <c r="E272" s="8" t="b">
        <f>NOT(ISERROR(VLOOKUP(A272,'2017 05 31'!E:E,1,0)))</f>
        <v>0</v>
      </c>
      <c r="F272" s="8" t="str">
        <f>VLOOKUP(A272,A!A:M,9,0)</f>
        <v>127010</v>
      </c>
      <c r="H272" s="45"/>
      <c r="I272" s="45"/>
      <c r="J272" s="45"/>
      <c r="K272" s="45"/>
    </row>
    <row r="273" spans="1:11" x14ac:dyDescent="0.2">
      <c r="A273" s="8">
        <v>12707416</v>
      </c>
      <c r="B273" s="8" t="s">
        <v>94</v>
      </c>
      <c r="C273" s="44">
        <v>225</v>
      </c>
      <c r="D273" s="8" t="b">
        <f t="shared" ref="D273:D292" si="16">NOT(ISERROR(VLOOKUP(A273,A274:A836,1,0)))</f>
        <v>0</v>
      </c>
      <c r="E273" s="8" t="b">
        <f>NOT(ISERROR(VLOOKUP(A273,'2017 05 31'!E:E,1,0)))</f>
        <v>0</v>
      </c>
      <c r="F273" s="8" t="str">
        <f>VLOOKUP(A273,A!A:M,9,0)</f>
        <v>127010</v>
      </c>
      <c r="H273" s="45"/>
      <c r="I273" s="45"/>
      <c r="J273" s="45"/>
      <c r="K273" s="45"/>
    </row>
    <row r="274" spans="1:11" x14ac:dyDescent="0.2">
      <c r="A274" s="8">
        <v>12707468</v>
      </c>
      <c r="B274" s="8" t="s">
        <v>129</v>
      </c>
      <c r="C274" s="44">
        <v>155</v>
      </c>
      <c r="D274" s="8" t="b">
        <f t="shared" si="16"/>
        <v>0</v>
      </c>
      <c r="E274" s="8" t="b">
        <f>NOT(ISERROR(VLOOKUP(A274,'2017 05 31'!E:E,1,0)))</f>
        <v>0</v>
      </c>
      <c r="F274" s="8" t="str">
        <f>VLOOKUP(A274,A!A:M,9,0)</f>
        <v>127010</v>
      </c>
      <c r="H274" s="45"/>
      <c r="I274" s="45"/>
      <c r="J274" s="45"/>
      <c r="K274" s="45"/>
    </row>
    <row r="275" spans="1:11" x14ac:dyDescent="0.2">
      <c r="A275" s="8">
        <v>12707712</v>
      </c>
      <c r="B275" s="8" t="s">
        <v>1063</v>
      </c>
      <c r="C275" s="44">
        <v>225</v>
      </c>
      <c r="D275" s="8" t="b">
        <f t="shared" si="16"/>
        <v>0</v>
      </c>
      <c r="E275" s="8" t="b">
        <f>NOT(ISERROR(VLOOKUP(A275,'2017 05 31'!E:E,1,0)))</f>
        <v>0</v>
      </c>
      <c r="F275" s="8" t="e">
        <f>VLOOKUP(A275,A!A:M,9,0)</f>
        <v>#N/A</v>
      </c>
      <c r="H275" s="45"/>
      <c r="I275" s="45"/>
      <c r="J275" s="45"/>
      <c r="K275" s="45"/>
    </row>
    <row r="276" spans="1:11" x14ac:dyDescent="0.2">
      <c r="A276" s="8">
        <v>12707916</v>
      </c>
      <c r="B276" s="8" t="s">
        <v>609</v>
      </c>
      <c r="C276" s="44">
        <v>225</v>
      </c>
      <c r="D276" s="8" t="b">
        <f t="shared" si="16"/>
        <v>0</v>
      </c>
      <c r="E276" s="8" t="b">
        <f>NOT(ISERROR(VLOOKUP(A276,'2017 05 31'!E:E,1,0)))</f>
        <v>0</v>
      </c>
      <c r="F276" s="8" t="str">
        <f>VLOOKUP(A276,A!A:M,9,0)</f>
        <v>127010</v>
      </c>
      <c r="H276" s="45"/>
      <c r="I276" s="45"/>
      <c r="J276" s="45"/>
      <c r="K276" s="45"/>
    </row>
    <row r="277" spans="1:11" x14ac:dyDescent="0.2">
      <c r="A277" s="8">
        <v>12708316</v>
      </c>
      <c r="B277" s="8" t="s">
        <v>289</v>
      </c>
      <c r="C277" s="44">
        <v>225</v>
      </c>
      <c r="D277" s="8" t="b">
        <f t="shared" si="16"/>
        <v>0</v>
      </c>
      <c r="E277" s="8" t="b">
        <f>NOT(ISERROR(VLOOKUP(A277,'2017 05 31'!E:E,1,0)))</f>
        <v>0</v>
      </c>
      <c r="F277" s="8" t="str">
        <f>VLOOKUP(A277,A!A:M,9,0)</f>
        <v>127010</v>
      </c>
      <c r="H277" s="45"/>
      <c r="I277" s="45"/>
      <c r="J277" s="45"/>
      <c r="K277" s="45"/>
    </row>
    <row r="278" spans="1:11" x14ac:dyDescent="0.2">
      <c r="A278" s="8">
        <v>12708416</v>
      </c>
      <c r="B278" s="8" t="s">
        <v>345</v>
      </c>
      <c r="C278" s="44">
        <v>225</v>
      </c>
      <c r="D278" s="8" t="b">
        <f t="shared" si="16"/>
        <v>0</v>
      </c>
      <c r="E278" s="8" t="b">
        <f>NOT(ISERROR(VLOOKUP(A278,'2017 05 31'!E:E,1,0)))</f>
        <v>1</v>
      </c>
      <c r="F278" s="8" t="str">
        <f>VLOOKUP(A278,A!A:M,9,0)</f>
        <v>127010</v>
      </c>
      <c r="H278" s="45"/>
      <c r="I278" s="45"/>
      <c r="J278" s="45"/>
      <c r="K278" s="45"/>
    </row>
    <row r="279" spans="1:11" x14ac:dyDescent="0.2">
      <c r="A279" s="8">
        <v>12708516</v>
      </c>
      <c r="B279" s="8" t="s">
        <v>348</v>
      </c>
      <c r="C279" s="44">
        <v>225</v>
      </c>
      <c r="D279" s="8" t="b">
        <f t="shared" si="16"/>
        <v>0</v>
      </c>
      <c r="E279" s="8" t="b">
        <f>NOT(ISERROR(VLOOKUP(A279,'2017 05 31'!E:E,1,0)))</f>
        <v>1</v>
      </c>
      <c r="F279" s="8" t="str">
        <f>VLOOKUP(A279,A!A:M,9,0)</f>
        <v>127010</v>
      </c>
      <c r="H279" s="45"/>
      <c r="I279" s="45"/>
      <c r="J279" s="45"/>
      <c r="K279" s="45"/>
    </row>
    <row r="280" spans="1:11" x14ac:dyDescent="0.2">
      <c r="A280" s="8">
        <v>12708616</v>
      </c>
      <c r="B280" s="8" t="s">
        <v>344</v>
      </c>
      <c r="C280" s="44">
        <v>225</v>
      </c>
      <c r="D280" s="8" t="b">
        <f t="shared" si="16"/>
        <v>0</v>
      </c>
      <c r="E280" s="8" t="b">
        <f>NOT(ISERROR(VLOOKUP(A280,'2017 05 31'!E:E,1,0)))</f>
        <v>1</v>
      </c>
      <c r="F280" s="8" t="str">
        <f>VLOOKUP(A280,A!A:M,9,0)</f>
        <v>127010</v>
      </c>
      <c r="H280" s="45"/>
      <c r="I280" s="45"/>
      <c r="J280" s="45"/>
      <c r="K280" s="45"/>
    </row>
    <row r="281" spans="1:11" x14ac:dyDescent="0.2">
      <c r="A281" s="8">
        <v>12710108</v>
      </c>
      <c r="B281" s="8" t="s">
        <v>552</v>
      </c>
      <c r="C281" s="44">
        <v>275</v>
      </c>
      <c r="D281" s="8" t="b">
        <f t="shared" si="16"/>
        <v>0</v>
      </c>
      <c r="E281" s="8" t="b">
        <f>NOT(ISERROR(VLOOKUP(A281,'2017 05 31'!E:E,1,0)))</f>
        <v>0</v>
      </c>
      <c r="F281" s="8" t="str">
        <f>VLOOKUP(A281,A!A:M,9,0)</f>
        <v>127020</v>
      </c>
      <c r="H281" s="45"/>
      <c r="I281" s="45"/>
      <c r="J281" s="45"/>
      <c r="K281" s="45"/>
    </row>
    <row r="282" spans="1:11" x14ac:dyDescent="0.2">
      <c r="A282" s="8">
        <v>12710116</v>
      </c>
      <c r="B282" s="8" t="s">
        <v>553</v>
      </c>
      <c r="C282" s="44">
        <v>335</v>
      </c>
      <c r="D282" s="8" t="b">
        <f t="shared" si="16"/>
        <v>0</v>
      </c>
      <c r="E282" s="8" t="b">
        <f>NOT(ISERROR(VLOOKUP(A282,'2017 05 31'!E:E,1,0)))</f>
        <v>0</v>
      </c>
      <c r="F282" s="8" t="str">
        <f>VLOOKUP(A282,A!A:M,9,0)</f>
        <v>127020</v>
      </c>
      <c r="H282" s="45"/>
      <c r="I282" s="45"/>
      <c r="J282" s="45"/>
      <c r="K282" s="45"/>
    </row>
    <row r="283" spans="1:11" x14ac:dyDescent="0.2">
      <c r="A283" s="8">
        <v>12710216</v>
      </c>
      <c r="B283" s="8" t="s">
        <v>554</v>
      </c>
      <c r="C283" s="44">
        <v>335</v>
      </c>
      <c r="D283" s="8" t="b">
        <f t="shared" si="16"/>
        <v>0</v>
      </c>
      <c r="E283" s="8" t="b">
        <f>NOT(ISERROR(VLOOKUP(A283,'2017 05 31'!E:E,1,0)))</f>
        <v>0</v>
      </c>
      <c r="F283" s="8" t="str">
        <f>VLOOKUP(A283,A!A:M,9,0)</f>
        <v>127020</v>
      </c>
      <c r="H283" s="45"/>
      <c r="I283" s="45"/>
      <c r="J283" s="45"/>
      <c r="K283" s="45"/>
    </row>
    <row r="284" spans="1:11" x14ac:dyDescent="0.2">
      <c r="A284" s="8">
        <v>12710568</v>
      </c>
      <c r="B284" s="8" t="s">
        <v>555</v>
      </c>
      <c r="C284" s="44">
        <v>230</v>
      </c>
      <c r="D284" s="8" t="b">
        <f t="shared" si="16"/>
        <v>0</v>
      </c>
      <c r="E284" s="8" t="b">
        <f>NOT(ISERROR(VLOOKUP(A284,'2017 05 31'!E:E,1,0)))</f>
        <v>0</v>
      </c>
      <c r="F284" s="8" t="str">
        <f>VLOOKUP(A284,A!A:M,9,0)</f>
        <v>127020</v>
      </c>
      <c r="H284" s="45"/>
      <c r="I284" s="45"/>
      <c r="J284" s="45"/>
      <c r="K284" s="45"/>
    </row>
    <row r="285" spans="1:11" x14ac:dyDescent="0.2">
      <c r="A285" s="8">
        <v>12710616</v>
      </c>
      <c r="B285" s="8" t="s">
        <v>556</v>
      </c>
      <c r="C285" s="44">
        <v>335</v>
      </c>
      <c r="D285" s="8" t="b">
        <f t="shared" si="16"/>
        <v>0</v>
      </c>
      <c r="E285" s="8" t="b">
        <f>NOT(ISERROR(VLOOKUP(A285,'2017 05 31'!E:E,1,0)))</f>
        <v>0</v>
      </c>
      <c r="F285" s="8" t="str">
        <f>VLOOKUP(A285,A!A:M,9,0)</f>
        <v>127020</v>
      </c>
      <c r="H285" s="45"/>
      <c r="I285" s="45"/>
      <c r="J285" s="45"/>
      <c r="K285" s="45"/>
    </row>
    <row r="286" spans="1:11" x14ac:dyDescent="0.2">
      <c r="A286" s="8">
        <v>12710716</v>
      </c>
      <c r="B286" s="8" t="s">
        <v>557</v>
      </c>
      <c r="C286" s="44">
        <v>335</v>
      </c>
      <c r="D286" s="8" t="b">
        <f t="shared" si="16"/>
        <v>0</v>
      </c>
      <c r="E286" s="8" t="b">
        <f>NOT(ISERROR(VLOOKUP(A286,'2017 05 31'!E:E,1,0)))</f>
        <v>0</v>
      </c>
      <c r="F286" s="8" t="str">
        <f>VLOOKUP(A286,A!A:M,9,0)</f>
        <v>127020</v>
      </c>
      <c r="H286" s="45"/>
      <c r="I286" s="45"/>
      <c r="J286" s="45"/>
      <c r="K286" s="45"/>
    </row>
    <row r="287" spans="1:11" x14ac:dyDescent="0.2">
      <c r="A287" s="8">
        <v>12710768</v>
      </c>
      <c r="B287" s="8" t="s">
        <v>558</v>
      </c>
      <c r="C287" s="44">
        <v>230</v>
      </c>
      <c r="D287" s="8" t="b">
        <f t="shared" si="16"/>
        <v>0</v>
      </c>
      <c r="E287" s="8" t="b">
        <f>NOT(ISERROR(VLOOKUP(A287,'2017 05 31'!E:E,1,0)))</f>
        <v>0</v>
      </c>
      <c r="F287" s="8" t="str">
        <f>VLOOKUP(A287,A!A:M,9,0)</f>
        <v>127020</v>
      </c>
      <c r="H287" s="45"/>
      <c r="I287" s="45"/>
      <c r="J287" s="45"/>
      <c r="K287" s="45"/>
    </row>
    <row r="288" spans="1:11" x14ac:dyDescent="0.2">
      <c r="A288" s="8">
        <v>12710816</v>
      </c>
      <c r="B288" s="8" t="s">
        <v>559</v>
      </c>
      <c r="C288" s="44">
        <v>335</v>
      </c>
      <c r="D288" s="8" t="b">
        <f t="shared" si="16"/>
        <v>0</v>
      </c>
      <c r="E288" s="8" t="b">
        <f>NOT(ISERROR(VLOOKUP(A288,'2017 05 31'!E:E,1,0)))</f>
        <v>0</v>
      </c>
      <c r="F288" s="8" t="str">
        <f>VLOOKUP(A288,A!A:M,9,0)</f>
        <v>127020</v>
      </c>
      <c r="H288" s="45"/>
      <c r="I288" s="45"/>
      <c r="J288" s="45"/>
      <c r="K288" s="45"/>
    </row>
    <row r="289" spans="1:11" x14ac:dyDescent="0.2">
      <c r="A289" s="8">
        <v>12710916</v>
      </c>
      <c r="B289" s="8" t="s">
        <v>560</v>
      </c>
      <c r="C289" s="44">
        <v>335</v>
      </c>
      <c r="D289" s="8" t="b">
        <f t="shared" si="16"/>
        <v>0</v>
      </c>
      <c r="E289" s="8" t="b">
        <f>NOT(ISERROR(VLOOKUP(A289,'2017 05 31'!E:E,1,0)))</f>
        <v>0</v>
      </c>
      <c r="F289" s="8" t="str">
        <f>VLOOKUP(A289,A!A:M,9,0)</f>
        <v>127020</v>
      </c>
      <c r="H289" s="45"/>
      <c r="I289" s="45"/>
      <c r="J289" s="45"/>
      <c r="K289" s="45"/>
    </row>
    <row r="290" spans="1:11" x14ac:dyDescent="0.2">
      <c r="A290" s="8">
        <v>12710968</v>
      </c>
      <c r="B290" s="8" t="s">
        <v>561</v>
      </c>
      <c r="C290" s="44">
        <v>230</v>
      </c>
      <c r="D290" s="8" t="b">
        <f t="shared" si="16"/>
        <v>0</v>
      </c>
      <c r="E290" s="8" t="b">
        <f>NOT(ISERROR(VLOOKUP(A290,'2017 05 31'!E:E,1,0)))</f>
        <v>0</v>
      </c>
      <c r="F290" s="8" t="str">
        <f>VLOOKUP(A290,A!A:M,9,0)</f>
        <v>127020</v>
      </c>
      <c r="H290" s="45"/>
      <c r="I290" s="45"/>
      <c r="J290" s="45"/>
      <c r="K290" s="45"/>
    </row>
    <row r="291" spans="1:11" x14ac:dyDescent="0.2">
      <c r="A291" s="8">
        <v>12711116</v>
      </c>
      <c r="B291" s="8" t="s">
        <v>562</v>
      </c>
      <c r="C291" s="44">
        <v>335</v>
      </c>
      <c r="D291" s="8" t="b">
        <f t="shared" si="16"/>
        <v>0</v>
      </c>
      <c r="E291" s="8" t="b">
        <f>NOT(ISERROR(VLOOKUP(A291,'2017 05 31'!E:E,1,0)))</f>
        <v>0</v>
      </c>
      <c r="F291" s="8" t="str">
        <f>VLOOKUP(A291,A!A:M,9,0)</f>
        <v>127020</v>
      </c>
      <c r="H291" s="45"/>
      <c r="I291" s="45"/>
      <c r="J291" s="45"/>
      <c r="K291" s="45"/>
    </row>
    <row r="292" spans="1:11" x14ac:dyDescent="0.2">
      <c r="A292" s="8">
        <v>12711168</v>
      </c>
      <c r="B292" s="8" t="s">
        <v>563</v>
      </c>
      <c r="C292" s="44">
        <v>230</v>
      </c>
      <c r="D292" s="8" t="b">
        <f t="shared" si="16"/>
        <v>0</v>
      </c>
      <c r="E292" s="8" t="b">
        <f>NOT(ISERROR(VLOOKUP(A292,'2017 05 31'!E:E,1,0)))</f>
        <v>0</v>
      </c>
      <c r="F292" s="8" t="str">
        <f>VLOOKUP(A292,A!A:M,9,0)</f>
        <v>127020</v>
      </c>
      <c r="H292" s="45"/>
      <c r="I292" s="45"/>
      <c r="J292" s="45"/>
      <c r="K292" s="45"/>
    </row>
    <row r="293" spans="1:11" x14ac:dyDescent="0.2">
      <c r="A293" s="8">
        <v>12714216</v>
      </c>
      <c r="B293" s="8" t="s">
        <v>55</v>
      </c>
      <c r="C293" s="44">
        <v>335</v>
      </c>
      <c r="D293" s="8" t="b">
        <f>NOT(ISERROR(VLOOKUP(A293,A294:A857,1,0)))</f>
        <v>0</v>
      </c>
      <c r="E293" s="8" t="b">
        <f>NOT(ISERROR(VLOOKUP(A293,'2017 05 31'!E:E,1,0)))</f>
        <v>1</v>
      </c>
      <c r="F293" s="8" t="str">
        <f>VLOOKUP(A293,A!A:M,9,0)</f>
        <v>127020</v>
      </c>
      <c r="H293" s="45"/>
      <c r="I293" s="45"/>
      <c r="J293" s="45"/>
      <c r="K293" s="45"/>
    </row>
    <row r="294" spans="1:11" x14ac:dyDescent="0.2">
      <c r="A294" s="8">
        <v>12714268</v>
      </c>
      <c r="B294" s="8" t="s">
        <v>136</v>
      </c>
      <c r="C294" s="44">
        <v>195</v>
      </c>
      <c r="D294" s="8" t="b">
        <f>NOT(ISERROR(VLOOKUP(A294,A295:A858,1,0)))</f>
        <v>0</v>
      </c>
      <c r="E294" s="8" t="b">
        <f>NOT(ISERROR(VLOOKUP(A294,'2017 05 31'!E:E,1,0)))</f>
        <v>0</v>
      </c>
      <c r="F294" s="8" t="str">
        <f>VLOOKUP(A294,A!A:M,9,0)</f>
        <v>127020</v>
      </c>
      <c r="H294" s="45"/>
      <c r="I294" s="45"/>
      <c r="J294" s="45"/>
      <c r="K294" s="45"/>
    </row>
    <row r="295" spans="1:11" x14ac:dyDescent="0.2">
      <c r="A295" s="8">
        <v>12714368</v>
      </c>
      <c r="B295" s="8" t="s">
        <v>17</v>
      </c>
      <c r="C295" s="44">
        <v>240</v>
      </c>
      <c r="D295" s="8" t="b">
        <f>NOT(ISERROR(VLOOKUP(A295,A296:A859,1,0)))</f>
        <v>0</v>
      </c>
      <c r="E295" s="8" t="b">
        <f>NOT(ISERROR(VLOOKUP(A295,'2017 05 31'!E:E,1,0)))</f>
        <v>0</v>
      </c>
      <c r="F295" s="8" t="str">
        <f>VLOOKUP(A295,A!A:M,9,0)</f>
        <v>127020</v>
      </c>
      <c r="H295" s="45"/>
      <c r="I295" s="45"/>
      <c r="J295" s="45"/>
      <c r="K295" s="45"/>
    </row>
    <row r="296" spans="1:11" x14ac:dyDescent="0.2">
      <c r="A296" s="8">
        <v>12715916</v>
      </c>
      <c r="B296" s="8" t="s">
        <v>951</v>
      </c>
      <c r="C296" s="44">
        <v>335</v>
      </c>
      <c r="D296" s="8" t="b">
        <f>NOT(ISERROR(VLOOKUP(A296,A297:A862,1,0)))</f>
        <v>0</v>
      </c>
      <c r="E296" s="8" t="b">
        <f>NOT(ISERROR(VLOOKUP(A296,'2017 05 31'!E:E,1,0)))</f>
        <v>0</v>
      </c>
      <c r="F296" s="8" t="str">
        <f>VLOOKUP(A296,A!A:M,9,0)</f>
        <v>127020</v>
      </c>
      <c r="H296" s="45"/>
      <c r="I296" s="45"/>
      <c r="J296" s="45"/>
      <c r="K296" s="45"/>
    </row>
    <row r="297" spans="1:11" x14ac:dyDescent="0.2">
      <c r="A297" s="8">
        <v>12716118</v>
      </c>
      <c r="B297" s="8" t="s">
        <v>660</v>
      </c>
      <c r="C297" s="44">
        <v>335</v>
      </c>
      <c r="D297" s="8" t="b">
        <f>NOT(ISERROR(VLOOKUP(A297,A298:A863,1,0)))</f>
        <v>0</v>
      </c>
      <c r="E297" s="8" t="b">
        <f>NOT(ISERROR(VLOOKUP(A297,'2017 05 31'!E:E,1,0)))</f>
        <v>0</v>
      </c>
      <c r="F297" s="8" t="str">
        <f>VLOOKUP(A297,A!A:M,9,0)</f>
        <v>127020</v>
      </c>
      <c r="H297" s="45"/>
      <c r="I297" s="45"/>
      <c r="J297" s="45"/>
      <c r="K297" s="45"/>
    </row>
    <row r="298" spans="1:11" x14ac:dyDescent="0.2">
      <c r="A298" s="8">
        <v>12716310</v>
      </c>
      <c r="B298" s="8" t="s">
        <v>239</v>
      </c>
      <c r="C298" s="44">
        <v>335</v>
      </c>
      <c r="D298" s="8" t="b">
        <f>NOT(ISERROR(VLOOKUP(A298,A299:A865,1,0)))</f>
        <v>0</v>
      </c>
      <c r="E298" s="8" t="b">
        <f>NOT(ISERROR(VLOOKUP(A298,'2017 05 31'!E:E,1,0)))</f>
        <v>1</v>
      </c>
      <c r="F298" s="8" t="str">
        <f>VLOOKUP(A298,A!A:M,9,0)</f>
        <v>127020</v>
      </c>
      <c r="H298" s="45"/>
      <c r="I298" s="45"/>
      <c r="J298" s="45"/>
      <c r="K298" s="45"/>
    </row>
    <row r="299" spans="1:11" x14ac:dyDescent="0.2">
      <c r="A299" s="8">
        <v>12718016</v>
      </c>
      <c r="B299" s="8" t="s">
        <v>863</v>
      </c>
      <c r="C299" s="44">
        <v>335</v>
      </c>
      <c r="D299" s="8" t="b">
        <f>NOT(ISERROR(VLOOKUP(A299,A300:A866,1,0)))</f>
        <v>0</v>
      </c>
      <c r="E299" s="8" t="b">
        <f>NOT(ISERROR(VLOOKUP(A299,'2017 05 31'!E:E,1,0)))</f>
        <v>0</v>
      </c>
      <c r="F299" s="8" t="str">
        <f>VLOOKUP(A299,A!A:M,9,0)</f>
        <v>127020</v>
      </c>
      <c r="H299" s="45"/>
      <c r="I299" s="45"/>
      <c r="J299" s="45"/>
      <c r="K299" s="45"/>
    </row>
    <row r="300" spans="1:11" x14ac:dyDescent="0.2">
      <c r="A300" s="8">
        <v>12718068</v>
      </c>
      <c r="B300" s="8" t="s">
        <v>675</v>
      </c>
      <c r="C300" s="44">
        <v>230</v>
      </c>
      <c r="D300" s="8" t="b">
        <f>NOT(ISERROR(VLOOKUP(A300,A301:A867,1,0)))</f>
        <v>0</v>
      </c>
      <c r="E300" s="8" t="b">
        <f>NOT(ISERROR(VLOOKUP(A300,'2017 05 31'!E:E,1,0)))</f>
        <v>1</v>
      </c>
      <c r="F300" s="8" t="str">
        <f>VLOOKUP(A300,A!A:M,9,0)</f>
        <v>127020</v>
      </c>
      <c r="H300" s="45"/>
      <c r="I300" s="45"/>
      <c r="J300" s="45"/>
      <c r="K300" s="45"/>
    </row>
    <row r="301" spans="1:11" x14ac:dyDescent="0.2">
      <c r="A301" s="8">
        <v>12751078</v>
      </c>
      <c r="B301" s="8" t="s">
        <v>321</v>
      </c>
      <c r="C301" s="44">
        <v>125</v>
      </c>
      <c r="D301" s="8" t="b">
        <f>NOT(ISERROR(VLOOKUP(A301,A302:A868,1,0)))</f>
        <v>0</v>
      </c>
      <c r="E301" s="8" t="b">
        <f>NOT(ISERROR(VLOOKUP(A301,'2017 05 31'!E:E,1,0)))</f>
        <v>0</v>
      </c>
      <c r="F301" s="8" t="str">
        <f>VLOOKUP(A301,A!A:M,9,0)</f>
        <v>127510</v>
      </c>
      <c r="H301" s="45"/>
      <c r="I301" s="45"/>
      <c r="J301" s="45"/>
      <c r="K301" s="45"/>
    </row>
    <row r="302" spans="1:11" x14ac:dyDescent="0.2">
      <c r="A302" s="8">
        <v>12753378</v>
      </c>
      <c r="B302" s="8" t="s">
        <v>322</v>
      </c>
      <c r="C302" s="44">
        <v>125</v>
      </c>
      <c r="D302" s="8" t="b">
        <f>NOT(ISERROR(VLOOKUP(A302,A303:A870,1,0)))</f>
        <v>0</v>
      </c>
      <c r="E302" s="8" t="b">
        <f>NOT(ISERROR(VLOOKUP(A302,'2017 05 31'!E:E,1,0)))</f>
        <v>0</v>
      </c>
      <c r="F302" s="8" t="str">
        <f>VLOOKUP(A302,A!A:M,9,0)</f>
        <v>127510</v>
      </c>
      <c r="H302" s="45"/>
      <c r="I302" s="45"/>
      <c r="J302" s="45"/>
      <c r="K302" s="45"/>
    </row>
    <row r="303" spans="1:11" x14ac:dyDescent="0.2">
      <c r="A303" s="8">
        <v>12754012</v>
      </c>
      <c r="B303" s="8" t="s">
        <v>257</v>
      </c>
      <c r="C303" s="44">
        <v>230</v>
      </c>
      <c r="D303" s="8" t="b">
        <f>NOT(ISERROR(VLOOKUP(A303,A304:A871,1,0)))</f>
        <v>0</v>
      </c>
      <c r="E303" s="8" t="b">
        <f>NOT(ISERROR(VLOOKUP(A303,'2017 05 31'!E:E,1,0)))</f>
        <v>0</v>
      </c>
      <c r="F303" s="8" t="str">
        <f>VLOOKUP(A303,A!A:M,9,0)</f>
        <v>127510</v>
      </c>
      <c r="H303" s="45"/>
      <c r="I303" s="45"/>
      <c r="J303" s="45"/>
      <c r="K303" s="45"/>
    </row>
    <row r="304" spans="1:11" x14ac:dyDescent="0.2">
      <c r="A304" s="8">
        <v>12758188</v>
      </c>
      <c r="B304" s="8" t="s">
        <v>323</v>
      </c>
      <c r="C304" s="44">
        <v>175</v>
      </c>
      <c r="D304" s="8" t="b">
        <f>NOT(ISERROR(VLOOKUP(A304,A305:A872,1,0)))</f>
        <v>0</v>
      </c>
      <c r="E304" s="8" t="b">
        <f>NOT(ISERROR(VLOOKUP(A304,'2017 05 31'!E:E,1,0)))</f>
        <v>0</v>
      </c>
      <c r="F304" s="8" t="str">
        <f>VLOOKUP(A304,A!A:M,9,0)</f>
        <v>127510</v>
      </c>
      <c r="H304" s="45"/>
      <c r="I304" s="45"/>
      <c r="J304" s="45"/>
      <c r="K304" s="45"/>
    </row>
    <row r="305" spans="1:11" x14ac:dyDescent="0.2">
      <c r="A305" s="8">
        <v>12760558</v>
      </c>
      <c r="B305" s="8" t="s">
        <v>161</v>
      </c>
      <c r="C305" s="44">
        <v>130</v>
      </c>
      <c r="D305" s="8" t="b">
        <f>NOT(ISERROR(VLOOKUP(A305,A306:A875,1,0)))</f>
        <v>0</v>
      </c>
      <c r="E305" s="8" t="b">
        <f>NOT(ISERROR(VLOOKUP(A305,'2017 05 31'!E:E,1,0)))</f>
        <v>0</v>
      </c>
      <c r="F305" s="8" t="str">
        <f>VLOOKUP(A305,A!A:M,9,0)</f>
        <v>127510</v>
      </c>
      <c r="H305" s="45"/>
      <c r="I305" s="45"/>
      <c r="J305" s="45"/>
      <c r="K305" s="45"/>
    </row>
    <row r="306" spans="1:11" x14ac:dyDescent="0.2">
      <c r="A306" s="8">
        <v>12760618</v>
      </c>
      <c r="B306" s="8" t="s">
        <v>324</v>
      </c>
      <c r="C306" s="44">
        <v>260</v>
      </c>
      <c r="D306" s="8" t="b">
        <f>NOT(ISERROR(VLOOKUP(A306,A307:A876,1,0)))</f>
        <v>0</v>
      </c>
      <c r="E306" s="8" t="b">
        <f>NOT(ISERROR(VLOOKUP(A306,'2017 05 31'!E:E,1,0)))</f>
        <v>0</v>
      </c>
      <c r="F306" s="8" t="str">
        <f>VLOOKUP(A306,A!A:M,9,0)</f>
        <v>127510</v>
      </c>
      <c r="H306" s="45"/>
      <c r="I306" s="45"/>
      <c r="J306" s="45"/>
      <c r="K306" s="45"/>
    </row>
    <row r="307" spans="1:11" x14ac:dyDescent="0.2">
      <c r="A307" s="8">
        <v>12760648</v>
      </c>
      <c r="B307" s="8" t="s">
        <v>325</v>
      </c>
      <c r="C307" s="44">
        <v>260</v>
      </c>
      <c r="D307" s="8" t="b">
        <f>NOT(ISERROR(VLOOKUP(A307,A308:A877,1,0)))</f>
        <v>0</v>
      </c>
      <c r="E307" s="8" t="b">
        <f>NOT(ISERROR(VLOOKUP(A307,'2017 05 31'!E:E,1,0)))</f>
        <v>0</v>
      </c>
      <c r="F307" s="8" t="str">
        <f>VLOOKUP(A307,A!A:M,9,0)</f>
        <v>127510</v>
      </c>
      <c r="H307" s="45"/>
      <c r="I307" s="45"/>
      <c r="J307" s="45"/>
      <c r="K307" s="45"/>
    </row>
    <row r="308" spans="1:11" x14ac:dyDescent="0.2">
      <c r="A308" s="8">
        <v>12760657</v>
      </c>
      <c r="B308" s="8" t="s">
        <v>163</v>
      </c>
      <c r="C308" s="44">
        <v>130</v>
      </c>
      <c r="D308" s="8" t="b">
        <f>NOT(ISERROR(VLOOKUP(A308,A309:A878,1,0)))</f>
        <v>0</v>
      </c>
      <c r="E308" s="8" t="b">
        <f>NOT(ISERROR(VLOOKUP(A308,'2017 05 31'!E:E,1,0)))</f>
        <v>1</v>
      </c>
      <c r="F308" s="8" t="str">
        <f>VLOOKUP(A308,A!A:M,9,0)</f>
        <v>127510</v>
      </c>
      <c r="H308" s="45"/>
      <c r="I308" s="45"/>
      <c r="J308" s="45"/>
      <c r="K308" s="45"/>
    </row>
    <row r="309" spans="1:11" x14ac:dyDescent="0.2">
      <c r="A309" s="8">
        <v>12760678</v>
      </c>
      <c r="B309" s="8" t="s">
        <v>130</v>
      </c>
      <c r="C309" s="44">
        <v>260</v>
      </c>
      <c r="D309" s="8" t="b">
        <f>NOT(ISERROR(VLOOKUP(A309,A310:A879,1,0)))</f>
        <v>0</v>
      </c>
      <c r="E309" s="8" t="b">
        <f>NOT(ISERROR(VLOOKUP(A309,'2017 05 31'!E:E,1,0)))</f>
        <v>0</v>
      </c>
      <c r="F309" s="8" t="str">
        <f>VLOOKUP(A309,A!A:M,9,0)</f>
        <v>127510</v>
      </c>
      <c r="H309" s="45"/>
      <c r="I309" s="45"/>
      <c r="J309" s="45"/>
      <c r="K309" s="45"/>
    </row>
    <row r="310" spans="1:11" x14ac:dyDescent="0.2">
      <c r="A310" s="8">
        <v>12760995</v>
      </c>
      <c r="B310" s="8" t="s">
        <v>533</v>
      </c>
      <c r="C310" s="44">
        <v>590</v>
      </c>
      <c r="D310" s="8" t="b">
        <f>NOT(ISERROR(VLOOKUP(A310,A311:A882,1,0)))</f>
        <v>0</v>
      </c>
      <c r="E310" s="8" t="b">
        <f>NOT(ISERROR(VLOOKUP(A310,'2017 05 31'!E:E,1,0)))</f>
        <v>1</v>
      </c>
      <c r="F310" s="8" t="str">
        <f>VLOOKUP(A310,A!A:M,9,0)</f>
        <v>127510</v>
      </c>
      <c r="H310" s="45"/>
      <c r="I310" s="45"/>
      <c r="J310" s="45"/>
      <c r="K310" s="45"/>
    </row>
    <row r="311" spans="1:11" x14ac:dyDescent="0.2">
      <c r="A311" s="8">
        <v>12762416</v>
      </c>
      <c r="B311" s="8" t="s">
        <v>141</v>
      </c>
      <c r="C311" s="44">
        <v>265</v>
      </c>
      <c r="D311" s="8" t="b">
        <f>NOT(ISERROR(VLOOKUP(A311,A312:A883,1,0)))</f>
        <v>0</v>
      </c>
      <c r="E311" s="8" t="b">
        <f>NOT(ISERROR(VLOOKUP(A311,'2017 05 31'!E:E,1,0)))</f>
        <v>0</v>
      </c>
      <c r="F311" s="8" t="str">
        <f>VLOOKUP(A311,A!A:M,9,0)</f>
        <v>127510</v>
      </c>
      <c r="H311" s="45"/>
      <c r="I311" s="45"/>
      <c r="J311" s="45"/>
      <c r="K311" s="45"/>
    </row>
    <row r="312" spans="1:11" x14ac:dyDescent="0.2">
      <c r="A312" s="8">
        <v>12762688</v>
      </c>
      <c r="B312" s="8" t="s">
        <v>142</v>
      </c>
      <c r="C312" s="44">
        <v>310</v>
      </c>
      <c r="D312" s="8" t="b">
        <f>NOT(ISERROR(VLOOKUP(A312,A313:A885,1,0)))</f>
        <v>0</v>
      </c>
      <c r="E312" s="8" t="b">
        <f>NOT(ISERROR(VLOOKUP(A312,'2017 05 31'!E:E,1,0)))</f>
        <v>0</v>
      </c>
      <c r="F312" s="8" t="str">
        <f>VLOOKUP(A312,A!A:M,9,0)</f>
        <v>127510</v>
      </c>
      <c r="H312" s="45"/>
      <c r="I312" s="45"/>
      <c r="J312" s="45"/>
      <c r="K312" s="45"/>
    </row>
    <row r="313" spans="1:11" x14ac:dyDescent="0.2">
      <c r="A313" s="8">
        <v>12762770</v>
      </c>
      <c r="B313" s="8" t="s">
        <v>305</v>
      </c>
      <c r="C313" s="44">
        <v>230</v>
      </c>
      <c r="D313" s="8" t="b">
        <f>NOT(ISERROR(VLOOKUP(A313,A314:A886,1,0)))</f>
        <v>0</v>
      </c>
      <c r="E313" s="8" t="b">
        <f>NOT(ISERROR(VLOOKUP(A313,'2017 05 31'!E:E,1,0)))</f>
        <v>1</v>
      </c>
      <c r="F313" s="8" t="str">
        <f>VLOOKUP(A313,A!A:M,9,0)</f>
        <v>127510</v>
      </c>
      <c r="H313" s="45"/>
      <c r="I313" s="45"/>
      <c r="J313" s="45"/>
      <c r="K313" s="45"/>
    </row>
    <row r="314" spans="1:11" x14ac:dyDescent="0.2">
      <c r="A314" s="8">
        <v>12764917</v>
      </c>
      <c r="B314" s="8" t="s">
        <v>43</v>
      </c>
      <c r="C314" s="44">
        <v>155</v>
      </c>
      <c r="D314" s="8" t="b">
        <f>NOT(ISERROR(VLOOKUP(A314,A315:A888,1,0)))</f>
        <v>0</v>
      </c>
      <c r="E314" s="8" t="b">
        <f>NOT(ISERROR(VLOOKUP(A314,'2017 05 31'!E:E,1,0)))</f>
        <v>0</v>
      </c>
      <c r="F314" s="8" t="str">
        <f>VLOOKUP(A314,A!A:M,9,0)</f>
        <v>127510</v>
      </c>
      <c r="H314" s="45"/>
      <c r="I314" s="45"/>
      <c r="J314" s="45"/>
      <c r="K314" s="45"/>
    </row>
    <row r="315" spans="1:11" x14ac:dyDescent="0.2">
      <c r="A315" s="8">
        <v>12765017</v>
      </c>
      <c r="B315" s="8" t="s">
        <v>143</v>
      </c>
      <c r="C315" s="44">
        <v>155</v>
      </c>
      <c r="D315" s="8" t="b">
        <f>NOT(ISERROR(VLOOKUP(A315,A316:A890,1,0)))</f>
        <v>0</v>
      </c>
      <c r="E315" s="8" t="b">
        <f>NOT(ISERROR(VLOOKUP(A315,'2017 05 31'!E:E,1,0)))</f>
        <v>0</v>
      </c>
      <c r="F315" s="8" t="str">
        <f>VLOOKUP(A315,A!A:M,9,0)</f>
        <v>127510</v>
      </c>
      <c r="H315" s="45"/>
      <c r="I315" s="45"/>
      <c r="J315" s="45"/>
      <c r="K315" s="45"/>
    </row>
    <row r="316" spans="1:11" x14ac:dyDescent="0.2">
      <c r="A316" s="8">
        <v>12765117</v>
      </c>
      <c r="B316" s="8" t="s">
        <v>144</v>
      </c>
      <c r="C316" s="44">
        <v>155</v>
      </c>
      <c r="D316" s="8" t="b">
        <f>NOT(ISERROR(VLOOKUP(A316,A317:A892,1,0)))</f>
        <v>0</v>
      </c>
      <c r="E316" s="8" t="b">
        <f>NOT(ISERROR(VLOOKUP(A316,'2017 05 31'!E:E,1,0)))</f>
        <v>0</v>
      </c>
      <c r="F316" s="8" t="str">
        <f>VLOOKUP(A316,A!A:M,9,0)</f>
        <v>127510</v>
      </c>
      <c r="H316" s="45"/>
      <c r="I316" s="45"/>
      <c r="J316" s="45"/>
      <c r="K316" s="45"/>
    </row>
    <row r="317" spans="1:11" x14ac:dyDescent="0.2">
      <c r="A317" s="8">
        <v>12765217</v>
      </c>
      <c r="B317" s="8" t="s">
        <v>44</v>
      </c>
      <c r="C317" s="44">
        <v>155</v>
      </c>
      <c r="D317" s="8" t="b">
        <f>NOT(ISERROR(VLOOKUP(A317,A318:A894,1,0)))</f>
        <v>0</v>
      </c>
      <c r="E317" s="8" t="b">
        <f>NOT(ISERROR(VLOOKUP(A317,'2017 05 31'!E:E,1,0)))</f>
        <v>0</v>
      </c>
      <c r="F317" s="8" t="str">
        <f>VLOOKUP(A317,A!A:M,9,0)</f>
        <v>127510</v>
      </c>
      <c r="H317" s="45"/>
      <c r="I317" s="45"/>
      <c r="J317" s="45"/>
      <c r="K317" s="45"/>
    </row>
    <row r="318" spans="1:11" x14ac:dyDescent="0.2">
      <c r="A318" s="8">
        <v>12765317</v>
      </c>
      <c r="B318" s="8" t="s">
        <v>45</v>
      </c>
      <c r="C318" s="44">
        <v>155</v>
      </c>
      <c r="D318" s="8" t="b">
        <f t="shared" ref="D318:D324" si="17">NOT(ISERROR(VLOOKUP(A318,A319:A896,1,0)))</f>
        <v>0</v>
      </c>
      <c r="E318" s="8" t="b">
        <f>NOT(ISERROR(VLOOKUP(A318,'2017 05 31'!E:E,1,0)))</f>
        <v>1</v>
      </c>
      <c r="F318" s="8" t="str">
        <f>VLOOKUP(A318,A!A:M,9,0)</f>
        <v>127510</v>
      </c>
      <c r="H318" s="45"/>
      <c r="I318" s="45"/>
      <c r="J318" s="45"/>
      <c r="K318" s="45"/>
    </row>
    <row r="319" spans="1:11" x14ac:dyDescent="0.2">
      <c r="A319" s="8">
        <v>12765515</v>
      </c>
      <c r="B319" s="8" t="s">
        <v>1104</v>
      </c>
      <c r="C319" s="44">
        <v>200</v>
      </c>
      <c r="D319" s="8" t="b">
        <f t="shared" si="17"/>
        <v>0</v>
      </c>
      <c r="E319" s="8" t="b">
        <f>NOT(ISERROR(VLOOKUP(A319,'2017 05 31'!E:E,1,0)))</f>
        <v>1</v>
      </c>
      <c r="F319" s="8" t="str">
        <f>VLOOKUP(A319,A!A:M,9,0)</f>
        <v>127510</v>
      </c>
      <c r="H319" s="45"/>
      <c r="I319" s="45"/>
      <c r="J319" s="45"/>
      <c r="K319" s="45"/>
    </row>
    <row r="320" spans="1:11" x14ac:dyDescent="0.2">
      <c r="A320" s="8">
        <v>12765617</v>
      </c>
      <c r="B320" s="8" t="s">
        <v>145</v>
      </c>
      <c r="C320" s="44">
        <v>270</v>
      </c>
      <c r="D320" s="8" t="b">
        <f t="shared" si="17"/>
        <v>0</v>
      </c>
      <c r="E320" s="8" t="b">
        <f>NOT(ISERROR(VLOOKUP(A320,'2017 05 31'!E:E,1,0)))</f>
        <v>0</v>
      </c>
      <c r="F320" s="8" t="str">
        <f>VLOOKUP(A320,A!A:M,9,0)</f>
        <v>127510</v>
      </c>
      <c r="H320" s="45"/>
      <c r="I320" s="45"/>
      <c r="J320" s="45"/>
      <c r="K320" s="45"/>
    </row>
    <row r="321" spans="1:11" x14ac:dyDescent="0.2">
      <c r="A321" s="8">
        <v>12766418</v>
      </c>
      <c r="B321" s="8" t="s">
        <v>326</v>
      </c>
      <c r="C321" s="44">
        <v>185</v>
      </c>
      <c r="D321" s="8" t="b">
        <f t="shared" si="17"/>
        <v>0</v>
      </c>
      <c r="E321" s="8" t="b">
        <f>NOT(ISERROR(VLOOKUP(A321,'2017 05 31'!E:E,1,0)))</f>
        <v>0</v>
      </c>
      <c r="F321" s="8" t="str">
        <f>VLOOKUP(A321,A!A:M,9,0)</f>
        <v>127510</v>
      </c>
      <c r="H321" s="45"/>
      <c r="I321" s="45"/>
      <c r="J321" s="45"/>
      <c r="K321" s="45"/>
    </row>
    <row r="322" spans="1:11" x14ac:dyDescent="0.2">
      <c r="A322" s="8">
        <v>12766558</v>
      </c>
      <c r="B322" s="8" t="s">
        <v>306</v>
      </c>
      <c r="C322" s="44">
        <v>500</v>
      </c>
      <c r="D322" s="8" t="b">
        <f t="shared" si="17"/>
        <v>0</v>
      </c>
      <c r="E322" s="8" t="b">
        <f>NOT(ISERROR(VLOOKUP(A322,'2017 05 31'!E:E,1,0)))</f>
        <v>1</v>
      </c>
      <c r="F322" s="8" t="str">
        <f>VLOOKUP(A322,A!A:M,9,0)</f>
        <v>127510</v>
      </c>
      <c r="H322" s="45"/>
      <c r="I322" s="45"/>
      <c r="J322" s="45"/>
      <c r="K322" s="45"/>
    </row>
    <row r="323" spans="1:11" x14ac:dyDescent="0.2">
      <c r="A323" s="8">
        <v>12766658</v>
      </c>
      <c r="B323" s="8" t="s">
        <v>297</v>
      </c>
      <c r="C323" s="44">
        <v>565</v>
      </c>
      <c r="D323" s="8" t="b">
        <f t="shared" si="17"/>
        <v>0</v>
      </c>
      <c r="E323" s="8" t="b">
        <f>NOT(ISERROR(VLOOKUP(A323,'2017 05 31'!E:E,1,0)))</f>
        <v>1</v>
      </c>
      <c r="F323" s="8" t="str">
        <f>VLOOKUP(A323,A!A:M,9,0)</f>
        <v>127510</v>
      </c>
      <c r="H323" s="45"/>
      <c r="I323" s="45"/>
      <c r="J323" s="45"/>
      <c r="K323" s="45"/>
    </row>
    <row r="324" spans="1:11" x14ac:dyDescent="0.2">
      <c r="A324" s="8">
        <v>12766758</v>
      </c>
      <c r="B324" s="8" t="s">
        <v>623</v>
      </c>
      <c r="C324" s="44">
        <v>550</v>
      </c>
      <c r="D324" s="8" t="b">
        <f t="shared" si="17"/>
        <v>0</v>
      </c>
      <c r="E324" s="8" t="b">
        <f>NOT(ISERROR(VLOOKUP(A324,'2017 05 31'!E:E,1,0)))</f>
        <v>1</v>
      </c>
      <c r="F324" s="8" t="str">
        <f>VLOOKUP(A324,A!A:M,9,0)</f>
        <v>127510</v>
      </c>
      <c r="H324" s="45"/>
      <c r="I324" s="45"/>
      <c r="J324" s="45"/>
      <c r="K324" s="45"/>
    </row>
    <row r="325" spans="1:11" x14ac:dyDescent="0.2">
      <c r="A325" s="8">
        <v>12768118</v>
      </c>
      <c r="B325" s="8" t="s">
        <v>235</v>
      </c>
      <c r="C325" s="44">
        <v>260</v>
      </c>
      <c r="D325" s="8" t="b">
        <f t="shared" ref="D325:D333" si="18">NOT(ISERROR(VLOOKUP(A325,A326:A904,1,0)))</f>
        <v>0</v>
      </c>
      <c r="E325" s="8" t="b">
        <f>NOT(ISERROR(VLOOKUP(A325,'2017 05 31'!E:E,1,0)))</f>
        <v>1</v>
      </c>
      <c r="F325" s="8" t="str">
        <f>VLOOKUP(A325,A!A:M,9,0)</f>
        <v>127510</v>
      </c>
      <c r="H325" s="45"/>
      <c r="I325" s="45"/>
      <c r="J325" s="45"/>
      <c r="K325" s="45"/>
    </row>
    <row r="326" spans="1:11" x14ac:dyDescent="0.2">
      <c r="A326" s="8">
        <v>12768128</v>
      </c>
      <c r="B326" s="8" t="s">
        <v>327</v>
      </c>
      <c r="C326" s="44">
        <v>150</v>
      </c>
      <c r="D326" s="8" t="b">
        <f t="shared" si="18"/>
        <v>0</v>
      </c>
      <c r="E326" s="8" t="b">
        <f>NOT(ISERROR(VLOOKUP(A326,'2017 05 31'!E:E,1,0)))</f>
        <v>1</v>
      </c>
      <c r="F326" s="8" t="str">
        <f>VLOOKUP(A326,A!A:M,9,0)</f>
        <v>127510</v>
      </c>
      <c r="H326" s="45"/>
      <c r="I326" s="45"/>
      <c r="J326" s="45"/>
      <c r="K326" s="45"/>
    </row>
    <row r="327" spans="1:11" x14ac:dyDescent="0.2">
      <c r="A327" s="8">
        <v>12768138</v>
      </c>
      <c r="B327" s="8" t="s">
        <v>228</v>
      </c>
      <c r="C327" s="44">
        <v>190</v>
      </c>
      <c r="D327" s="8" t="b">
        <f t="shared" si="18"/>
        <v>0</v>
      </c>
      <c r="E327" s="8" t="b">
        <f>NOT(ISERROR(VLOOKUP(A327,'2017 05 31'!E:E,1,0)))</f>
        <v>1</v>
      </c>
      <c r="F327" s="8" t="str">
        <f>VLOOKUP(A327,A!A:M,9,0)</f>
        <v>127510</v>
      </c>
      <c r="H327" s="45"/>
      <c r="I327" s="45"/>
      <c r="J327" s="45"/>
      <c r="K327" s="45"/>
    </row>
    <row r="328" spans="1:11" x14ac:dyDescent="0.2">
      <c r="A328" s="8">
        <v>12768178</v>
      </c>
      <c r="B328" s="8" t="s">
        <v>236</v>
      </c>
      <c r="C328" s="44">
        <v>130</v>
      </c>
      <c r="D328" s="8" t="b">
        <f t="shared" si="18"/>
        <v>0</v>
      </c>
      <c r="E328" s="8" t="b">
        <f>NOT(ISERROR(VLOOKUP(A328,'2017 05 31'!E:E,1,0)))</f>
        <v>0</v>
      </c>
      <c r="F328" s="8" t="str">
        <f>VLOOKUP(A328,A!A:M,9,0)</f>
        <v>127510</v>
      </c>
      <c r="H328" s="45"/>
      <c r="I328" s="45"/>
      <c r="J328" s="45"/>
      <c r="K328" s="45"/>
    </row>
    <row r="329" spans="1:11" x14ac:dyDescent="0.2">
      <c r="A329" s="8">
        <v>12768188</v>
      </c>
      <c r="B329" s="8" t="s">
        <v>229</v>
      </c>
      <c r="C329" s="44">
        <v>165</v>
      </c>
      <c r="D329" s="8" t="b">
        <f t="shared" si="18"/>
        <v>0</v>
      </c>
      <c r="E329" s="8" t="b">
        <f>NOT(ISERROR(VLOOKUP(A329,'2017 05 31'!E:E,1,0)))</f>
        <v>0</v>
      </c>
      <c r="F329" s="8" t="str">
        <f>VLOOKUP(A329,A!A:M,9,0)</f>
        <v>127510</v>
      </c>
      <c r="H329" s="45"/>
      <c r="I329" s="45"/>
      <c r="J329" s="45"/>
      <c r="K329" s="45"/>
    </row>
    <row r="330" spans="1:11" x14ac:dyDescent="0.2">
      <c r="A330" s="8">
        <v>12768280</v>
      </c>
      <c r="B330" s="8" t="s">
        <v>1021</v>
      </c>
      <c r="C330" s="44">
        <v>165</v>
      </c>
      <c r="D330" s="8" t="b">
        <f t="shared" si="18"/>
        <v>0</v>
      </c>
      <c r="E330" s="8" t="b">
        <f>NOT(ISERROR(VLOOKUP(A330,'2017 05 31'!E:E,1,0)))</f>
        <v>1</v>
      </c>
      <c r="F330" s="8" t="str">
        <f>VLOOKUP(A330,A!A:M,9,0)</f>
        <v>127510</v>
      </c>
      <c r="H330" s="45"/>
      <c r="I330" s="45"/>
      <c r="J330" s="45"/>
      <c r="K330" s="45"/>
    </row>
    <row r="331" spans="1:11" x14ac:dyDescent="0.2">
      <c r="A331" s="8">
        <v>12768378</v>
      </c>
      <c r="B331" s="8" t="s">
        <v>237</v>
      </c>
      <c r="C331" s="44">
        <v>130</v>
      </c>
      <c r="D331" s="8" t="b">
        <f t="shared" si="18"/>
        <v>0</v>
      </c>
      <c r="E331" s="8" t="b">
        <f>NOT(ISERROR(VLOOKUP(A331,'2017 05 31'!E:E,1,0)))</f>
        <v>0</v>
      </c>
      <c r="F331" s="8" t="str">
        <f>VLOOKUP(A331,A!A:M,9,0)</f>
        <v>127510</v>
      </c>
      <c r="H331" s="45"/>
      <c r="I331" s="45"/>
      <c r="J331" s="45"/>
      <c r="K331" s="45"/>
    </row>
    <row r="332" spans="1:11" x14ac:dyDescent="0.2">
      <c r="A332" s="8">
        <v>12768380</v>
      </c>
      <c r="B332" s="8" t="s">
        <v>934</v>
      </c>
      <c r="C332" s="44">
        <v>165</v>
      </c>
      <c r="D332" s="8" t="b">
        <f t="shared" si="18"/>
        <v>0</v>
      </c>
      <c r="E332" s="8" t="b">
        <f>NOT(ISERROR(VLOOKUP(A332,'2017 05 31'!E:E,1,0)))</f>
        <v>1</v>
      </c>
      <c r="F332" s="8" t="str">
        <f>VLOOKUP(A332,A!A:M,9,0)</f>
        <v>127510</v>
      </c>
      <c r="H332" s="45"/>
      <c r="I332" s="45"/>
      <c r="J332" s="45"/>
      <c r="K332" s="45"/>
    </row>
    <row r="333" spans="1:11" x14ac:dyDescent="0.2">
      <c r="A333" s="8">
        <v>12768418</v>
      </c>
      <c r="B333" s="8" t="s">
        <v>230</v>
      </c>
      <c r="C333" s="44">
        <v>255</v>
      </c>
      <c r="D333" s="8" t="b">
        <f t="shared" si="18"/>
        <v>0</v>
      </c>
      <c r="E333" s="8" t="b">
        <f>NOT(ISERROR(VLOOKUP(A333,'2017 05 31'!E:E,1,0)))</f>
        <v>1</v>
      </c>
      <c r="F333" s="8" t="str">
        <f>VLOOKUP(A333,A!A:M,9,0)</f>
        <v>127510</v>
      </c>
      <c r="H333" s="45"/>
      <c r="I333" s="45"/>
      <c r="J333" s="45"/>
      <c r="K333" s="45"/>
    </row>
    <row r="334" spans="1:11" x14ac:dyDescent="0.2">
      <c r="A334" s="8">
        <v>12768438</v>
      </c>
      <c r="B334" s="8" t="s">
        <v>231</v>
      </c>
      <c r="C334" s="44">
        <v>190</v>
      </c>
      <c r="D334" s="8" t="b">
        <f>NOT(ISERROR(VLOOKUP(A334,A335:A915,1,0)))</f>
        <v>0</v>
      </c>
      <c r="E334" s="8" t="b">
        <f>NOT(ISERROR(VLOOKUP(A334,'2017 05 31'!E:E,1,0)))</f>
        <v>0</v>
      </c>
      <c r="F334" s="8" t="str">
        <f>VLOOKUP(A334,A!A:M,9,0)</f>
        <v>127510</v>
      </c>
      <c r="H334" s="45"/>
      <c r="I334" s="45"/>
      <c r="J334" s="45"/>
      <c r="K334" s="45"/>
    </row>
    <row r="335" spans="1:11" x14ac:dyDescent="0.2">
      <c r="A335" s="8">
        <v>12768478</v>
      </c>
      <c r="B335" s="8" t="s">
        <v>232</v>
      </c>
      <c r="C335" s="44">
        <v>125</v>
      </c>
      <c r="D335" s="8" t="b">
        <f>NOT(ISERROR(VLOOKUP(A335,A336:A916,1,0)))</f>
        <v>0</v>
      </c>
      <c r="E335" s="8" t="b">
        <f>NOT(ISERROR(VLOOKUP(A335,'2017 05 31'!E:E,1,0)))</f>
        <v>0</v>
      </c>
      <c r="F335" s="8" t="str">
        <f>VLOOKUP(A335,A!A:M,9,0)</f>
        <v>127510</v>
      </c>
      <c r="H335" s="45"/>
      <c r="I335" s="45"/>
      <c r="J335" s="45"/>
      <c r="K335" s="45"/>
    </row>
    <row r="336" spans="1:11" x14ac:dyDescent="0.2">
      <c r="A336" s="8">
        <v>12768488</v>
      </c>
      <c r="B336" s="8" t="s">
        <v>233</v>
      </c>
      <c r="C336" s="44">
        <v>165</v>
      </c>
      <c r="D336" s="8" t="b">
        <f t="shared" ref="D336:D343" si="19">NOT(ISERROR(VLOOKUP(A336,A337:A918,1,0)))</f>
        <v>0</v>
      </c>
      <c r="E336" s="8" t="b">
        <f>NOT(ISERROR(VLOOKUP(A336,'2017 05 31'!E:E,1,0)))</f>
        <v>0</v>
      </c>
      <c r="F336" s="8" t="str">
        <f>VLOOKUP(A336,A!A:M,9,0)</f>
        <v>127510</v>
      </c>
      <c r="H336" s="45"/>
      <c r="I336" s="45"/>
      <c r="J336" s="45"/>
      <c r="K336" s="45"/>
    </row>
    <row r="337" spans="1:11" x14ac:dyDescent="0.2">
      <c r="A337" s="8">
        <v>12768507</v>
      </c>
      <c r="B337" s="8" t="s">
        <v>234</v>
      </c>
      <c r="C337" s="44">
        <v>205</v>
      </c>
      <c r="D337" s="8" t="b">
        <f t="shared" si="19"/>
        <v>0</v>
      </c>
      <c r="E337" s="8" t="b">
        <f>NOT(ISERROR(VLOOKUP(A337,'2017 05 31'!E:E,1,0)))</f>
        <v>0</v>
      </c>
      <c r="F337" s="8" t="str">
        <f>VLOOKUP(A337,A!A:M,9,0)</f>
        <v>127510</v>
      </c>
      <c r="H337" s="45"/>
      <c r="I337" s="45"/>
      <c r="J337" s="45"/>
      <c r="K337" s="45"/>
    </row>
    <row r="338" spans="1:11" x14ac:dyDescent="0.2">
      <c r="A338" s="8">
        <v>12768608</v>
      </c>
      <c r="B338" s="8" t="s">
        <v>356</v>
      </c>
      <c r="C338" s="44">
        <v>275</v>
      </c>
      <c r="D338" s="8" t="b">
        <f t="shared" si="19"/>
        <v>0</v>
      </c>
      <c r="E338" s="8" t="b">
        <f>NOT(ISERROR(VLOOKUP(A338,'2017 05 31'!E:E,1,0)))</f>
        <v>0</v>
      </c>
      <c r="F338" s="8" t="str">
        <f>VLOOKUP(A338,A!A:M,9,0)</f>
        <v>127510</v>
      </c>
      <c r="H338" s="45"/>
      <c r="I338" s="45"/>
      <c r="J338" s="45"/>
      <c r="K338" s="45"/>
    </row>
    <row r="339" spans="1:11" x14ac:dyDescent="0.2">
      <c r="A339" s="8">
        <v>12768718</v>
      </c>
      <c r="B339" s="8" t="s">
        <v>997</v>
      </c>
      <c r="C339" s="44">
        <v>230</v>
      </c>
      <c r="D339" s="8" t="b">
        <f t="shared" si="19"/>
        <v>0</v>
      </c>
      <c r="E339" s="8" t="b">
        <f>NOT(ISERROR(VLOOKUP(A339,'2017 05 31'!E:E,1,0)))</f>
        <v>1</v>
      </c>
      <c r="F339" s="8" t="str">
        <f>VLOOKUP(A339,A!A:M,9,0)</f>
        <v>127510</v>
      </c>
      <c r="H339" s="45"/>
      <c r="I339" s="45"/>
      <c r="J339" s="45"/>
      <c r="K339" s="45"/>
    </row>
    <row r="340" spans="1:11" x14ac:dyDescent="0.2">
      <c r="A340" s="8">
        <v>12769417</v>
      </c>
      <c r="B340" s="8" t="s">
        <v>46</v>
      </c>
      <c r="C340" s="44">
        <v>250</v>
      </c>
      <c r="D340" s="8" t="b">
        <f t="shared" si="19"/>
        <v>0</v>
      </c>
      <c r="E340" s="8" t="b">
        <f>NOT(ISERROR(VLOOKUP(A340,'2017 05 31'!E:E,1,0)))</f>
        <v>0</v>
      </c>
      <c r="F340" s="8" t="str">
        <f>VLOOKUP(A340,A!A:M,9,0)</f>
        <v>127510</v>
      </c>
      <c r="H340" s="45"/>
      <c r="I340" s="45"/>
      <c r="J340" s="45"/>
      <c r="K340" s="45"/>
    </row>
    <row r="341" spans="1:11" x14ac:dyDescent="0.2">
      <c r="A341" s="8">
        <v>12769428</v>
      </c>
      <c r="B341" s="8" t="s">
        <v>47</v>
      </c>
      <c r="C341" s="44">
        <v>270</v>
      </c>
      <c r="D341" s="8" t="b">
        <f t="shared" si="19"/>
        <v>0</v>
      </c>
      <c r="E341" s="8" t="b">
        <f>NOT(ISERROR(VLOOKUP(A341,'2017 05 31'!E:E,1,0)))</f>
        <v>0</v>
      </c>
      <c r="F341" s="8" t="str">
        <f>VLOOKUP(A341,A!A:M,9,0)</f>
        <v>127510</v>
      </c>
      <c r="H341" s="45"/>
      <c r="I341" s="45"/>
      <c r="J341" s="45"/>
      <c r="K341" s="45"/>
    </row>
    <row r="342" spans="1:11" x14ac:dyDescent="0.2">
      <c r="A342" s="8">
        <v>12800216</v>
      </c>
      <c r="B342" s="8" t="s">
        <v>272</v>
      </c>
      <c r="C342" s="44">
        <v>225</v>
      </c>
      <c r="D342" s="8" t="b">
        <f t="shared" si="19"/>
        <v>0</v>
      </c>
      <c r="E342" s="8" t="b">
        <f>NOT(ISERROR(VLOOKUP(A342,'2017 05 31'!E:E,1,0)))</f>
        <v>1</v>
      </c>
      <c r="F342" s="8" t="str">
        <f>VLOOKUP(A342,A!A:M,9,0)</f>
        <v>128010</v>
      </c>
      <c r="H342" s="45"/>
      <c r="I342" s="45"/>
      <c r="J342" s="45"/>
      <c r="K342" s="45"/>
    </row>
    <row r="343" spans="1:11" x14ac:dyDescent="0.2">
      <c r="A343" s="8">
        <v>12800316</v>
      </c>
      <c r="B343" s="8" t="s">
        <v>273</v>
      </c>
      <c r="C343" s="44">
        <v>225</v>
      </c>
      <c r="D343" s="8" t="b">
        <f t="shared" si="19"/>
        <v>0</v>
      </c>
      <c r="E343" s="8" t="b">
        <f>NOT(ISERROR(VLOOKUP(A343,'2017 05 31'!E:E,1,0)))</f>
        <v>0</v>
      </c>
      <c r="F343" s="8" t="str">
        <f>VLOOKUP(A343,A!A:M,9,0)</f>
        <v>128010</v>
      </c>
    </row>
    <row r="344" spans="1:11" x14ac:dyDescent="0.2">
      <c r="A344" s="8">
        <v>12800816</v>
      </c>
      <c r="B344" s="8" t="s">
        <v>274</v>
      </c>
      <c r="C344" s="44">
        <v>225</v>
      </c>
      <c r="D344" s="8" t="b">
        <f t="shared" ref="D344:D350" si="20">NOT(ISERROR(VLOOKUP(A344,A345:A927,1,0)))</f>
        <v>0</v>
      </c>
      <c r="E344" s="8" t="b">
        <f>NOT(ISERROR(VLOOKUP(A344,'2017 05 31'!E:E,1,0)))</f>
        <v>1</v>
      </c>
      <c r="F344" s="8" t="str">
        <f>VLOOKUP(A344,A!A:M,9,0)</f>
        <v>128010</v>
      </c>
    </row>
    <row r="345" spans="1:11" x14ac:dyDescent="0.2">
      <c r="A345" s="8">
        <v>12801068</v>
      </c>
      <c r="B345" s="8" t="s">
        <v>275</v>
      </c>
      <c r="C345" s="44">
        <v>155</v>
      </c>
      <c r="D345" s="8" t="b">
        <f t="shared" si="20"/>
        <v>0</v>
      </c>
      <c r="E345" s="8" t="b">
        <f>NOT(ISERROR(VLOOKUP(A345,'2017 05 31'!E:E,1,0)))</f>
        <v>0</v>
      </c>
      <c r="F345" s="8" t="str">
        <f>VLOOKUP(A345,A!A:M,9,0)</f>
        <v>128010</v>
      </c>
    </row>
    <row r="346" spans="1:11" x14ac:dyDescent="0.2">
      <c r="A346" s="8">
        <v>12801216</v>
      </c>
      <c r="B346" s="8" t="s">
        <v>276</v>
      </c>
      <c r="C346" s="44">
        <v>225</v>
      </c>
      <c r="D346" s="8" t="b">
        <f t="shared" si="20"/>
        <v>0</v>
      </c>
      <c r="E346" s="8" t="b">
        <f>NOT(ISERROR(VLOOKUP(A346,'2017 05 31'!E:E,1,0)))</f>
        <v>1</v>
      </c>
      <c r="F346" s="8" t="str">
        <f>VLOOKUP(A346,A!A:M,9,0)</f>
        <v>128010</v>
      </c>
    </row>
    <row r="347" spans="1:11" x14ac:dyDescent="0.2">
      <c r="A347" s="8">
        <v>12801268</v>
      </c>
      <c r="B347" s="8" t="s">
        <v>277</v>
      </c>
      <c r="C347" s="44">
        <v>155</v>
      </c>
      <c r="D347" s="8" t="b">
        <f t="shared" si="20"/>
        <v>0</v>
      </c>
      <c r="E347" s="8" t="b">
        <f>NOT(ISERROR(VLOOKUP(A347,'2017 05 31'!E:E,1,0)))</f>
        <v>1</v>
      </c>
      <c r="F347" s="8" t="str">
        <f>VLOOKUP(A347,A!A:M,9,0)</f>
        <v>128010</v>
      </c>
    </row>
    <row r="348" spans="1:11" x14ac:dyDescent="0.2">
      <c r="A348" s="8">
        <v>12801270</v>
      </c>
      <c r="B348" s="8" t="s">
        <v>1066</v>
      </c>
      <c r="C348" s="44">
        <v>195</v>
      </c>
      <c r="D348" s="8" t="b">
        <f t="shared" si="20"/>
        <v>0</v>
      </c>
      <c r="E348" s="8" t="b">
        <f>NOT(ISERROR(VLOOKUP(A348,'2017 05 31'!E:E,1,0)))</f>
        <v>1</v>
      </c>
      <c r="F348" s="8" t="str">
        <f>VLOOKUP(A348,A!A:M,9,0)</f>
        <v>128010</v>
      </c>
    </row>
    <row r="349" spans="1:11" x14ac:dyDescent="0.2">
      <c r="A349" s="8">
        <v>12801316</v>
      </c>
      <c r="B349" s="8" t="s">
        <v>278</v>
      </c>
      <c r="C349" s="44">
        <v>225</v>
      </c>
      <c r="D349" s="8" t="b">
        <f t="shared" si="20"/>
        <v>0</v>
      </c>
      <c r="E349" s="8" t="b">
        <f>NOT(ISERROR(VLOOKUP(A349,'2017 05 31'!E:E,1,0)))</f>
        <v>0</v>
      </c>
      <c r="F349" s="8" t="str">
        <f>VLOOKUP(A349,A!A:M,9,0)</f>
        <v>128010</v>
      </c>
    </row>
    <row r="350" spans="1:11" x14ac:dyDescent="0.2">
      <c r="A350" s="8">
        <v>12801368</v>
      </c>
      <c r="B350" s="8" t="s">
        <v>279</v>
      </c>
      <c r="C350" s="44">
        <v>155</v>
      </c>
      <c r="D350" s="8" t="b">
        <f t="shared" si="20"/>
        <v>0</v>
      </c>
      <c r="E350" s="8" t="b">
        <f>NOT(ISERROR(VLOOKUP(A350,'2017 05 31'!E:E,1,0)))</f>
        <v>0</v>
      </c>
      <c r="F350" s="8" t="str">
        <f>VLOOKUP(A350,A!A:M,9,0)</f>
        <v>128010</v>
      </c>
    </row>
    <row r="351" spans="1:11" x14ac:dyDescent="0.2">
      <c r="A351" s="8">
        <v>12801416</v>
      </c>
      <c r="B351" s="8" t="s">
        <v>48</v>
      </c>
      <c r="C351" s="44">
        <v>220</v>
      </c>
      <c r="D351" s="8" t="b">
        <f t="shared" ref="D351:D358" si="21">NOT(ISERROR(VLOOKUP(A351,A352:A935,1,0)))</f>
        <v>0</v>
      </c>
      <c r="E351" s="8" t="b">
        <f>NOT(ISERROR(VLOOKUP(A351,'2017 05 31'!E:E,1,0)))</f>
        <v>0</v>
      </c>
      <c r="F351" s="8" t="str">
        <f>VLOOKUP(A351,A!A:M,9,0)</f>
        <v>128010</v>
      </c>
    </row>
    <row r="352" spans="1:11" x14ac:dyDescent="0.2">
      <c r="A352" s="8">
        <v>12801470</v>
      </c>
      <c r="B352" s="8" t="s">
        <v>661</v>
      </c>
      <c r="C352" s="44">
        <v>190</v>
      </c>
      <c r="D352" s="8" t="b">
        <f t="shared" si="21"/>
        <v>0</v>
      </c>
      <c r="E352" s="8" t="b">
        <f>NOT(ISERROR(VLOOKUP(A352,'2017 05 31'!E:E,1,0)))</f>
        <v>1</v>
      </c>
      <c r="F352" s="8" t="str">
        <f>VLOOKUP(A352,A!A:M,9,0)</f>
        <v>128010</v>
      </c>
    </row>
    <row r="353" spans="1:6" x14ac:dyDescent="0.2">
      <c r="A353" s="8">
        <v>12801478</v>
      </c>
      <c r="B353" s="8" t="s">
        <v>50</v>
      </c>
      <c r="C353" s="44">
        <v>190</v>
      </c>
      <c r="D353" s="8" t="b">
        <f t="shared" si="21"/>
        <v>0</v>
      </c>
      <c r="E353" s="8" t="b">
        <f>NOT(ISERROR(VLOOKUP(A353,'2017 05 31'!E:E,1,0)))</f>
        <v>0</v>
      </c>
      <c r="F353" s="8" t="str">
        <f>VLOOKUP(A353,A!A:M,9,0)</f>
        <v>128010</v>
      </c>
    </row>
    <row r="354" spans="1:6" x14ac:dyDescent="0.2">
      <c r="A354" s="8">
        <v>12801568</v>
      </c>
      <c r="B354" s="8" t="s">
        <v>49</v>
      </c>
      <c r="C354" s="44">
        <v>150</v>
      </c>
      <c r="D354" s="8" t="b">
        <f t="shared" si="21"/>
        <v>0</v>
      </c>
      <c r="E354" s="8" t="b">
        <f>NOT(ISERROR(VLOOKUP(A354,'2017 05 31'!E:E,1,0)))</f>
        <v>0</v>
      </c>
      <c r="F354" s="8" t="str">
        <f>VLOOKUP(A354,A!A:M,9,0)</f>
        <v>128010</v>
      </c>
    </row>
    <row r="355" spans="1:6" x14ac:dyDescent="0.2">
      <c r="A355" s="8">
        <v>12801616</v>
      </c>
      <c r="B355" s="8" t="s">
        <v>221</v>
      </c>
      <c r="C355" s="44">
        <v>225</v>
      </c>
      <c r="D355" s="8" t="b">
        <f t="shared" si="21"/>
        <v>0</v>
      </c>
      <c r="E355" s="8" t="b">
        <f>NOT(ISERROR(VLOOKUP(A355,'2017 05 31'!E:E,1,0)))</f>
        <v>0</v>
      </c>
      <c r="F355" s="8" t="str">
        <f>VLOOKUP(A355,A!A:M,9,0)</f>
        <v>128010</v>
      </c>
    </row>
    <row r="356" spans="1:6" x14ac:dyDescent="0.2">
      <c r="A356" s="8">
        <v>12801816</v>
      </c>
      <c r="B356" s="8" t="s">
        <v>280</v>
      </c>
      <c r="C356" s="44">
        <v>225</v>
      </c>
      <c r="D356" s="8" t="b">
        <f t="shared" si="21"/>
        <v>0</v>
      </c>
      <c r="E356" s="8" t="b">
        <f>NOT(ISERROR(VLOOKUP(A356,'2017 05 31'!E:E,1,0)))</f>
        <v>0</v>
      </c>
      <c r="F356" s="8" t="str">
        <f>VLOOKUP(A356,A!A:M,9,0)</f>
        <v>128010</v>
      </c>
    </row>
    <row r="357" spans="1:6" x14ac:dyDescent="0.2">
      <c r="A357" s="8">
        <v>12801916</v>
      </c>
      <c r="B357" s="8" t="s">
        <v>281</v>
      </c>
      <c r="C357" s="44">
        <v>225</v>
      </c>
      <c r="D357" s="8" t="b">
        <f t="shared" si="21"/>
        <v>0</v>
      </c>
      <c r="E357" s="8" t="b">
        <f>NOT(ISERROR(VLOOKUP(A357,'2017 05 31'!E:E,1,0)))</f>
        <v>1</v>
      </c>
      <c r="F357" s="8" t="str">
        <f>VLOOKUP(A357,A!A:M,9,0)</f>
        <v>128010</v>
      </c>
    </row>
    <row r="358" spans="1:6" x14ac:dyDescent="0.2">
      <c r="A358" s="8">
        <v>12801968</v>
      </c>
      <c r="B358" s="8" t="s">
        <v>282</v>
      </c>
      <c r="C358" s="44">
        <v>155</v>
      </c>
      <c r="D358" s="8" t="b">
        <f t="shared" si="21"/>
        <v>0</v>
      </c>
      <c r="E358" s="8" t="b">
        <f>NOT(ISERROR(VLOOKUP(A358,'2017 05 31'!E:E,1,0)))</f>
        <v>0</v>
      </c>
      <c r="F358" s="8" t="str">
        <f>VLOOKUP(A358,A!A:M,9,0)</f>
        <v>128010</v>
      </c>
    </row>
    <row r="359" spans="1:6" x14ac:dyDescent="0.2">
      <c r="A359" s="8">
        <v>12802216</v>
      </c>
      <c r="B359" s="8" t="s">
        <v>283</v>
      </c>
      <c r="C359" s="44">
        <v>225</v>
      </c>
      <c r="D359" s="8" t="b">
        <f t="shared" ref="D359:D364" si="22">NOT(ISERROR(VLOOKUP(A359,A360:A944,1,0)))</f>
        <v>0</v>
      </c>
      <c r="E359" s="8" t="b">
        <f>NOT(ISERROR(VLOOKUP(A359,'2017 05 31'!E:E,1,0)))</f>
        <v>0</v>
      </c>
      <c r="F359" s="8" t="str">
        <f>VLOOKUP(A359,A!A:M,9,0)</f>
        <v>128010</v>
      </c>
    </row>
    <row r="360" spans="1:6" x14ac:dyDescent="0.2">
      <c r="A360" s="8">
        <v>12802268</v>
      </c>
      <c r="B360" s="8" t="s">
        <v>284</v>
      </c>
      <c r="C360" s="44">
        <v>155</v>
      </c>
      <c r="D360" s="8" t="b">
        <f t="shared" si="22"/>
        <v>0</v>
      </c>
      <c r="E360" s="8" t="b">
        <f>NOT(ISERROR(VLOOKUP(A360,'2017 05 31'!E:E,1,0)))</f>
        <v>0</v>
      </c>
      <c r="F360" s="8" t="str">
        <f>VLOOKUP(A360,A!A:M,9,0)</f>
        <v>128010</v>
      </c>
    </row>
    <row r="361" spans="1:6" x14ac:dyDescent="0.2">
      <c r="A361" s="8">
        <v>12802278</v>
      </c>
      <c r="B361" s="8" t="s">
        <v>285</v>
      </c>
      <c r="C361" s="44">
        <v>195</v>
      </c>
      <c r="D361" s="8" t="b">
        <f t="shared" si="22"/>
        <v>0</v>
      </c>
      <c r="E361" s="8" t="b">
        <f>NOT(ISERROR(VLOOKUP(A361,'2017 05 31'!E:E,1,0)))</f>
        <v>0</v>
      </c>
      <c r="F361" s="8" t="str">
        <f>VLOOKUP(A361,A!A:M,9,0)</f>
        <v>128010</v>
      </c>
    </row>
    <row r="362" spans="1:6" x14ac:dyDescent="0.2">
      <c r="A362" s="8">
        <v>12802416</v>
      </c>
      <c r="B362" s="8" t="s">
        <v>286</v>
      </c>
      <c r="C362" s="44">
        <v>225</v>
      </c>
      <c r="D362" s="8" t="b">
        <f t="shared" si="22"/>
        <v>0</v>
      </c>
      <c r="E362" s="8" t="b">
        <f>NOT(ISERROR(VLOOKUP(A362,'2017 05 31'!E:E,1,0)))</f>
        <v>0</v>
      </c>
      <c r="F362" s="8" t="str">
        <f>VLOOKUP(A362,A!A:M,9,0)</f>
        <v>128010</v>
      </c>
    </row>
    <row r="363" spans="1:6" x14ac:dyDescent="0.2">
      <c r="A363" s="8">
        <v>12802516</v>
      </c>
      <c r="B363" s="8" t="s">
        <v>287</v>
      </c>
      <c r="C363" s="44">
        <v>225</v>
      </c>
      <c r="D363" s="8" t="b">
        <f t="shared" si="22"/>
        <v>0</v>
      </c>
      <c r="E363" s="8" t="b">
        <f>NOT(ISERROR(VLOOKUP(A363,'2017 05 31'!E:E,1,0)))</f>
        <v>1</v>
      </c>
      <c r="F363" s="8" t="str">
        <f>VLOOKUP(A363,A!A:M,9,0)</f>
        <v>128010</v>
      </c>
    </row>
    <row r="364" spans="1:6" x14ac:dyDescent="0.2">
      <c r="A364" s="8">
        <v>12802608</v>
      </c>
      <c r="B364" s="8" t="s">
        <v>288</v>
      </c>
      <c r="C364" s="44">
        <v>185</v>
      </c>
      <c r="D364" s="8" t="b">
        <f t="shared" si="22"/>
        <v>0</v>
      </c>
      <c r="E364" s="8" t="b">
        <f>NOT(ISERROR(VLOOKUP(A364,'2017 05 31'!E:E,1,0)))</f>
        <v>0</v>
      </c>
      <c r="F364" s="8" t="str">
        <f>VLOOKUP(A364,A!A:M,9,0)</f>
        <v>128010</v>
      </c>
    </row>
    <row r="365" spans="1:6" x14ac:dyDescent="0.2">
      <c r="A365" s="8">
        <v>12802616</v>
      </c>
      <c r="B365" s="8" t="s">
        <v>289</v>
      </c>
      <c r="C365" s="44">
        <v>225</v>
      </c>
      <c r="D365" s="8" t="b">
        <f>NOT(ISERROR(VLOOKUP(A365,A366:A951,1,0)))</f>
        <v>0</v>
      </c>
      <c r="E365" s="8" t="b">
        <f>NOT(ISERROR(VLOOKUP(A365,'2017 05 31'!E:E,1,0)))</f>
        <v>0</v>
      </c>
      <c r="F365" s="8" t="str">
        <f>VLOOKUP(A365,A!A:M,9,0)</f>
        <v>128010</v>
      </c>
    </row>
    <row r="366" spans="1:6" x14ac:dyDescent="0.2">
      <c r="A366" s="8">
        <v>12802716</v>
      </c>
      <c r="B366" s="8" t="s">
        <v>290</v>
      </c>
      <c r="C366" s="44">
        <v>225</v>
      </c>
      <c r="D366" s="8" t="b">
        <f>NOT(ISERROR(VLOOKUP(A366,A367:A952,1,0)))</f>
        <v>0</v>
      </c>
      <c r="E366" s="8" t="b">
        <f>NOT(ISERROR(VLOOKUP(A366,'2017 05 31'!E:E,1,0)))</f>
        <v>0</v>
      </c>
      <c r="F366" s="8" t="str">
        <f>VLOOKUP(A366,A!A:M,9,0)</f>
        <v>128010</v>
      </c>
    </row>
    <row r="367" spans="1:6" x14ac:dyDescent="0.2">
      <c r="A367" s="8">
        <v>12802908</v>
      </c>
      <c r="B367" s="8" t="s">
        <v>341</v>
      </c>
      <c r="C367" s="44">
        <v>185</v>
      </c>
      <c r="D367" s="8" t="b">
        <f>NOT(ISERROR(VLOOKUP(A367,A368:A955,1,0)))</f>
        <v>0</v>
      </c>
      <c r="E367" s="8" t="b">
        <f>NOT(ISERROR(VLOOKUP(A367,'2017 05 31'!E:E,1,0)))</f>
        <v>1</v>
      </c>
      <c r="F367" s="8" t="str">
        <f>VLOOKUP(A367,A!A:M,9,0)</f>
        <v>128010</v>
      </c>
    </row>
    <row r="368" spans="1:6" x14ac:dyDescent="0.2">
      <c r="A368" s="8">
        <v>12802916</v>
      </c>
      <c r="B368" s="8" t="s">
        <v>342</v>
      </c>
      <c r="C368" s="44">
        <v>225</v>
      </c>
      <c r="D368" s="8" t="b">
        <f>NOT(ISERROR(VLOOKUP(A368,A369:A956,1,0)))</f>
        <v>0</v>
      </c>
      <c r="E368" s="8" t="b">
        <f>NOT(ISERROR(VLOOKUP(A368,'2017 05 31'!E:E,1,0)))</f>
        <v>1</v>
      </c>
      <c r="F368" s="8" t="str">
        <f>VLOOKUP(A368,A!A:M,9,0)</f>
        <v>128010</v>
      </c>
    </row>
    <row r="369" spans="1:6" x14ac:dyDescent="0.2">
      <c r="A369" s="8">
        <v>12803016</v>
      </c>
      <c r="B369" s="8" t="s">
        <v>61</v>
      </c>
      <c r="C369" s="44">
        <v>220</v>
      </c>
      <c r="D369" s="8" t="b">
        <f>NOT(ISERROR(VLOOKUP(A369,A370:A958,1,0)))</f>
        <v>0</v>
      </c>
      <c r="E369" s="8" t="b">
        <f>NOT(ISERROR(VLOOKUP(A369,'2017 05 31'!E:E,1,0)))</f>
        <v>0</v>
      </c>
      <c r="F369" s="8" t="str">
        <f>VLOOKUP(A369,A!A:M,9,0)</f>
        <v>128010</v>
      </c>
    </row>
    <row r="370" spans="1:6" x14ac:dyDescent="0.2">
      <c r="A370" s="8">
        <v>12804016</v>
      </c>
      <c r="B370" s="8" t="s">
        <v>291</v>
      </c>
      <c r="C370" s="44">
        <v>225</v>
      </c>
      <c r="D370" s="8" t="b">
        <f>NOT(ISERROR(VLOOKUP(A370,A371:A959,1,0)))</f>
        <v>0</v>
      </c>
      <c r="E370" s="8" t="b">
        <f>NOT(ISERROR(VLOOKUP(A370,'2017 05 31'!E:E,1,0)))</f>
        <v>1</v>
      </c>
      <c r="F370" s="8" t="str">
        <f>VLOOKUP(A370,A!A:M,9,0)</f>
        <v>128010</v>
      </c>
    </row>
    <row r="371" spans="1:6" x14ac:dyDescent="0.2">
      <c r="A371" s="8">
        <v>12804816</v>
      </c>
      <c r="B371" s="8" t="s">
        <v>343</v>
      </c>
      <c r="C371" s="44">
        <v>225</v>
      </c>
      <c r="D371" s="8" t="b">
        <f>NOT(ISERROR(VLOOKUP(A371,A372:A960,1,0)))</f>
        <v>0</v>
      </c>
      <c r="E371" s="8" t="b">
        <f>NOT(ISERROR(VLOOKUP(A371,'2017 05 31'!E:E,1,0)))</f>
        <v>1</v>
      </c>
      <c r="F371" s="8" t="str">
        <f>VLOOKUP(A371,A!A:M,9,0)</f>
        <v>128010</v>
      </c>
    </row>
    <row r="372" spans="1:6" x14ac:dyDescent="0.2">
      <c r="A372" s="8">
        <v>12804916</v>
      </c>
      <c r="B372" s="8" t="s">
        <v>344</v>
      </c>
      <c r="C372" s="44">
        <v>225</v>
      </c>
      <c r="D372" s="8" t="b">
        <f t="shared" ref="D372:D398" si="23">NOT(ISERROR(VLOOKUP(A372,A373:A962,1,0)))</f>
        <v>0</v>
      </c>
      <c r="E372" s="8" t="b">
        <f>NOT(ISERROR(VLOOKUP(A372,'2017 05 31'!E:E,1,0)))</f>
        <v>0</v>
      </c>
      <c r="F372" s="8" t="str">
        <f>VLOOKUP(A372,A!A:M,9,0)</f>
        <v>128010</v>
      </c>
    </row>
    <row r="373" spans="1:6" x14ac:dyDescent="0.2">
      <c r="A373" s="8">
        <v>12805012</v>
      </c>
      <c r="B373" s="8" t="s">
        <v>1105</v>
      </c>
      <c r="C373" s="44">
        <v>225</v>
      </c>
      <c r="D373" s="8" t="b">
        <f t="shared" si="23"/>
        <v>0</v>
      </c>
      <c r="E373" s="8" t="b">
        <f>NOT(ISERROR(VLOOKUP(A373,'2017 05 31'!E:E,1,0)))</f>
        <v>1</v>
      </c>
      <c r="F373" s="8" t="str">
        <f>VLOOKUP(A373,A!A:M,9,0)</f>
        <v>128010</v>
      </c>
    </row>
    <row r="374" spans="1:6" x14ac:dyDescent="0.2">
      <c r="A374" s="8">
        <v>12805016</v>
      </c>
      <c r="B374" s="8" t="s">
        <v>345</v>
      </c>
      <c r="C374" s="44">
        <v>225</v>
      </c>
      <c r="D374" s="8" t="b">
        <f t="shared" si="23"/>
        <v>0</v>
      </c>
      <c r="E374" s="8" t="b">
        <f>NOT(ISERROR(VLOOKUP(A374,'2017 05 31'!E:E,1,0)))</f>
        <v>0</v>
      </c>
      <c r="F374" s="8" t="str">
        <f>VLOOKUP(A374,A!A:M,9,0)</f>
        <v>128010</v>
      </c>
    </row>
    <row r="375" spans="1:6" x14ac:dyDescent="0.2">
      <c r="A375" s="8">
        <v>12805112</v>
      </c>
      <c r="B375" s="8" t="s">
        <v>663</v>
      </c>
      <c r="C375" s="44">
        <v>225</v>
      </c>
      <c r="D375" s="8" t="b">
        <f t="shared" si="23"/>
        <v>0</v>
      </c>
      <c r="E375" s="8" t="b">
        <f>NOT(ISERROR(VLOOKUP(A375,'2017 05 31'!E:E,1,0)))</f>
        <v>1</v>
      </c>
      <c r="F375" s="8" t="str">
        <f>VLOOKUP(A375,A!A:M,9,0)</f>
        <v>128010</v>
      </c>
    </row>
    <row r="376" spans="1:6" x14ac:dyDescent="0.2">
      <c r="A376" s="8">
        <v>12805116</v>
      </c>
      <c r="B376" s="8" t="s">
        <v>105</v>
      </c>
      <c r="C376" s="44">
        <v>220</v>
      </c>
      <c r="D376" s="8" t="b">
        <f t="shared" si="23"/>
        <v>0</v>
      </c>
      <c r="E376" s="8" t="b">
        <f>NOT(ISERROR(VLOOKUP(A376,'2017 05 31'!E:E,1,0)))</f>
        <v>0</v>
      </c>
      <c r="F376" s="8" t="str">
        <f>VLOOKUP(A376,A!A:M,9,0)</f>
        <v>128010</v>
      </c>
    </row>
    <row r="377" spans="1:6" x14ac:dyDescent="0.2">
      <c r="A377" s="8">
        <v>12805216</v>
      </c>
      <c r="B377" s="8" t="s">
        <v>106</v>
      </c>
      <c r="C377" s="44">
        <v>220</v>
      </c>
      <c r="D377" s="8" t="b">
        <f t="shared" si="23"/>
        <v>0</v>
      </c>
      <c r="E377" s="8" t="b">
        <f>NOT(ISERROR(VLOOKUP(A377,'2017 05 31'!E:E,1,0)))</f>
        <v>1</v>
      </c>
      <c r="F377" s="8" t="str">
        <f>VLOOKUP(A377,A!A:M,9,0)</f>
        <v>128010</v>
      </c>
    </row>
    <row r="378" spans="1:6" x14ac:dyDescent="0.2">
      <c r="A378" s="8">
        <v>12805316</v>
      </c>
      <c r="B378" s="8" t="s">
        <v>107</v>
      </c>
      <c r="C378" s="44">
        <v>220</v>
      </c>
      <c r="D378" s="8" t="b">
        <f t="shared" si="23"/>
        <v>0</v>
      </c>
      <c r="E378" s="8" t="b">
        <f>NOT(ISERROR(VLOOKUP(A378,'2017 05 31'!E:E,1,0)))</f>
        <v>0</v>
      </c>
      <c r="F378" s="8" t="str">
        <f>VLOOKUP(A378,A!A:M,9,0)</f>
        <v>128010</v>
      </c>
    </row>
    <row r="379" spans="1:6" x14ac:dyDescent="0.2">
      <c r="A379" s="8">
        <v>12805416</v>
      </c>
      <c r="B379" s="8" t="s">
        <v>146</v>
      </c>
      <c r="C379" s="44">
        <v>225</v>
      </c>
      <c r="D379" s="8" t="b">
        <f t="shared" si="23"/>
        <v>0</v>
      </c>
      <c r="E379" s="8" t="b">
        <f>NOT(ISERROR(VLOOKUP(A379,'2017 05 31'!E:E,1,0)))</f>
        <v>1</v>
      </c>
      <c r="F379" s="8" t="str">
        <f>VLOOKUP(A379,A!A:M,9,0)</f>
        <v>128010</v>
      </c>
    </row>
    <row r="380" spans="1:6" x14ac:dyDescent="0.2">
      <c r="A380" s="8">
        <v>12805516</v>
      </c>
      <c r="B380" s="8" t="s">
        <v>147</v>
      </c>
      <c r="C380" s="44">
        <v>225</v>
      </c>
      <c r="D380" s="8" t="b">
        <f t="shared" si="23"/>
        <v>0</v>
      </c>
      <c r="E380" s="8" t="b">
        <f>NOT(ISERROR(VLOOKUP(A380,'2017 05 31'!E:E,1,0)))</f>
        <v>1</v>
      </c>
      <c r="F380" s="8" t="str">
        <f>VLOOKUP(A380,A!A:M,9,0)</f>
        <v>128010</v>
      </c>
    </row>
    <row r="381" spans="1:6" x14ac:dyDescent="0.2">
      <c r="A381" s="8">
        <v>12805616</v>
      </c>
      <c r="B381" s="8" t="s">
        <v>348</v>
      </c>
      <c r="C381" s="44">
        <v>225</v>
      </c>
      <c r="D381" s="8" t="b">
        <f t="shared" si="23"/>
        <v>0</v>
      </c>
      <c r="E381" s="8" t="b">
        <f>NOT(ISERROR(VLOOKUP(A381,'2017 05 31'!E:E,1,0)))</f>
        <v>0</v>
      </c>
      <c r="F381" s="8" t="str">
        <f>VLOOKUP(A381,A!A:M,9,0)</f>
        <v>128010</v>
      </c>
    </row>
    <row r="382" spans="1:6" x14ac:dyDescent="0.2">
      <c r="A382" s="8">
        <v>12807728</v>
      </c>
      <c r="B382" s="8" t="s">
        <v>350</v>
      </c>
      <c r="C382" s="44">
        <v>240</v>
      </c>
      <c r="D382" s="8" t="b">
        <f t="shared" si="23"/>
        <v>0</v>
      </c>
      <c r="E382" s="8" t="b">
        <f>NOT(ISERROR(VLOOKUP(A382,'2017 05 31'!E:E,1,0)))</f>
        <v>1</v>
      </c>
      <c r="F382" s="8" t="str">
        <f>VLOOKUP(A382,A!A:M,9,0)</f>
        <v>128010</v>
      </c>
    </row>
    <row r="383" spans="1:6" x14ac:dyDescent="0.2">
      <c r="A383" s="8">
        <v>12807928</v>
      </c>
      <c r="B383" s="8" t="s">
        <v>266</v>
      </c>
      <c r="C383" s="44">
        <v>240</v>
      </c>
      <c r="D383" s="8" t="b">
        <f t="shared" si="23"/>
        <v>0</v>
      </c>
      <c r="E383" s="8" t="b">
        <f>NOT(ISERROR(VLOOKUP(A383,'2017 05 31'!E:E,1,0)))</f>
        <v>1</v>
      </c>
      <c r="F383" s="8" t="str">
        <f>VLOOKUP(A383,A!A:M,9,0)</f>
        <v>128010</v>
      </c>
    </row>
    <row r="384" spans="1:6" x14ac:dyDescent="0.2">
      <c r="A384" s="8">
        <v>12808028</v>
      </c>
      <c r="B384" s="8" t="s">
        <v>95</v>
      </c>
      <c r="C384" s="44">
        <v>240</v>
      </c>
      <c r="D384" s="8" t="b">
        <f t="shared" si="23"/>
        <v>0</v>
      </c>
      <c r="E384" s="8" t="b">
        <f>NOT(ISERROR(VLOOKUP(A384,'2017 05 31'!E:E,1,0)))</f>
        <v>1</v>
      </c>
      <c r="F384" s="8" t="str">
        <f>VLOOKUP(A384,A!A:M,9,0)</f>
        <v>128010</v>
      </c>
    </row>
    <row r="385" spans="1:6" x14ac:dyDescent="0.2">
      <c r="A385" s="8">
        <v>12808116</v>
      </c>
      <c r="B385" s="8" t="s">
        <v>108</v>
      </c>
      <c r="C385" s="44">
        <v>295</v>
      </c>
      <c r="D385" s="8" t="b">
        <f t="shared" si="23"/>
        <v>0</v>
      </c>
      <c r="E385" s="8" t="b">
        <f>NOT(ISERROR(VLOOKUP(A385,'2017 05 31'!E:E,1,0)))</f>
        <v>1</v>
      </c>
      <c r="F385" s="8" t="str">
        <f>VLOOKUP(A385,A!A:M,9,0)</f>
        <v>128010</v>
      </c>
    </row>
    <row r="386" spans="1:6" x14ac:dyDescent="0.2">
      <c r="A386" s="8">
        <v>12808128</v>
      </c>
      <c r="B386" s="8" t="s">
        <v>62</v>
      </c>
      <c r="C386" s="44">
        <v>240</v>
      </c>
      <c r="D386" s="8" t="b">
        <f t="shared" si="23"/>
        <v>0</v>
      </c>
      <c r="E386" s="8" t="b">
        <f>NOT(ISERROR(VLOOKUP(A386,'2017 05 31'!E:E,1,0)))</f>
        <v>1</v>
      </c>
      <c r="F386" s="8" t="str">
        <f>VLOOKUP(A386,A!A:M,9,0)</f>
        <v>128010</v>
      </c>
    </row>
    <row r="387" spans="1:6" x14ac:dyDescent="0.2">
      <c r="A387" s="8">
        <v>12808228</v>
      </c>
      <c r="B387" s="8" t="s">
        <v>96</v>
      </c>
      <c r="C387" s="44">
        <v>240</v>
      </c>
      <c r="D387" s="8" t="b">
        <f t="shared" si="23"/>
        <v>0</v>
      </c>
      <c r="E387" s="8" t="b">
        <f>NOT(ISERROR(VLOOKUP(A387,'2017 05 31'!E:E,1,0)))</f>
        <v>1</v>
      </c>
      <c r="F387" s="8" t="str">
        <f>VLOOKUP(A387,A!A:M,9,0)</f>
        <v>128010</v>
      </c>
    </row>
    <row r="388" spans="1:6" x14ac:dyDescent="0.2">
      <c r="A388" s="8">
        <v>12808316</v>
      </c>
      <c r="B388" s="8" t="s">
        <v>109</v>
      </c>
      <c r="C388" s="44">
        <v>295</v>
      </c>
      <c r="D388" s="8" t="b">
        <f t="shared" si="23"/>
        <v>0</v>
      </c>
      <c r="E388" s="8" t="b">
        <f>NOT(ISERROR(VLOOKUP(A388,'2017 05 31'!E:E,1,0)))</f>
        <v>1</v>
      </c>
      <c r="F388" s="8" t="str">
        <f>VLOOKUP(A388,A!A:M,9,0)</f>
        <v>128010</v>
      </c>
    </row>
    <row r="389" spans="1:6" x14ac:dyDescent="0.2">
      <c r="A389" s="8">
        <v>12808328</v>
      </c>
      <c r="B389" s="8" t="s">
        <v>148</v>
      </c>
      <c r="C389" s="44">
        <v>240</v>
      </c>
      <c r="D389" s="8" t="b">
        <f t="shared" si="23"/>
        <v>0</v>
      </c>
      <c r="E389" s="8" t="b">
        <f>NOT(ISERROR(VLOOKUP(A389,'2017 05 31'!E:E,1,0)))</f>
        <v>1</v>
      </c>
      <c r="F389" s="8" t="str">
        <f>VLOOKUP(A389,A!A:M,9,0)</f>
        <v>128010</v>
      </c>
    </row>
    <row r="390" spans="1:6" x14ac:dyDescent="0.2">
      <c r="A390" s="8">
        <v>12808416</v>
      </c>
      <c r="B390" s="8" t="s">
        <v>63</v>
      </c>
      <c r="C390" s="44">
        <v>240</v>
      </c>
      <c r="D390" s="8" t="b">
        <f t="shared" si="23"/>
        <v>0</v>
      </c>
      <c r="E390" s="8" t="b">
        <f>NOT(ISERROR(VLOOKUP(A390,'2017 05 31'!E:E,1,0)))</f>
        <v>1</v>
      </c>
      <c r="F390" s="8" t="str">
        <f>VLOOKUP(A390,A!A:M,9,0)</f>
        <v>128010</v>
      </c>
    </row>
    <row r="391" spans="1:6" x14ac:dyDescent="0.2">
      <c r="A391" s="8">
        <v>12808428</v>
      </c>
      <c r="B391" s="8" t="s">
        <v>69</v>
      </c>
      <c r="C391" s="44">
        <v>240</v>
      </c>
      <c r="D391" s="8" t="b">
        <f t="shared" si="23"/>
        <v>0</v>
      </c>
      <c r="E391" s="8" t="b">
        <f>NOT(ISERROR(VLOOKUP(A391,'2017 05 31'!E:E,1,0)))</f>
        <v>1</v>
      </c>
      <c r="F391" s="8" t="str">
        <f>VLOOKUP(A391,A!A:M,9,0)</f>
        <v>128010</v>
      </c>
    </row>
    <row r="392" spans="1:6" x14ac:dyDescent="0.2">
      <c r="A392" s="8">
        <v>12808516</v>
      </c>
      <c r="B392" s="8" t="s">
        <v>64</v>
      </c>
      <c r="C392" s="44">
        <v>295</v>
      </c>
      <c r="D392" s="8" t="b">
        <f t="shared" si="23"/>
        <v>0</v>
      </c>
      <c r="E392" s="8" t="b">
        <f>NOT(ISERROR(VLOOKUP(A392,'2017 05 31'!E:E,1,0)))</f>
        <v>1</v>
      </c>
      <c r="F392" s="8" t="str">
        <f>VLOOKUP(A392,A!A:M,9,0)</f>
        <v>128010</v>
      </c>
    </row>
    <row r="393" spans="1:6" x14ac:dyDescent="0.2">
      <c r="A393" s="8">
        <v>12808528</v>
      </c>
      <c r="B393" s="8" t="s">
        <v>97</v>
      </c>
      <c r="C393" s="44">
        <v>240</v>
      </c>
      <c r="D393" s="8" t="b">
        <f t="shared" si="23"/>
        <v>0</v>
      </c>
      <c r="E393" s="8" t="b">
        <f>NOT(ISERROR(VLOOKUP(A393,'2017 05 31'!E:E,1,0)))</f>
        <v>1</v>
      </c>
      <c r="F393" s="8" t="str">
        <f>VLOOKUP(A393,A!A:M,9,0)</f>
        <v>128010</v>
      </c>
    </row>
    <row r="394" spans="1:6" x14ac:dyDescent="0.2">
      <c r="A394" s="8">
        <v>12808616</v>
      </c>
      <c r="B394" s="8" t="s">
        <v>267</v>
      </c>
      <c r="C394" s="44">
        <v>225</v>
      </c>
      <c r="D394" s="8" t="b">
        <f t="shared" si="23"/>
        <v>0</v>
      </c>
      <c r="E394" s="8" t="b">
        <f>NOT(ISERROR(VLOOKUP(A394,'2017 05 31'!E:E,1,0)))</f>
        <v>1</v>
      </c>
      <c r="F394" s="8" t="str">
        <f>VLOOKUP(A394,A!A:M,9,0)</f>
        <v>128010</v>
      </c>
    </row>
    <row r="395" spans="1:6" x14ac:dyDescent="0.2">
      <c r="A395" s="8">
        <v>12808816</v>
      </c>
      <c r="B395" s="8" t="s">
        <v>238</v>
      </c>
      <c r="C395" s="44">
        <v>225</v>
      </c>
      <c r="D395" s="8" t="b">
        <f t="shared" si="23"/>
        <v>0</v>
      </c>
      <c r="E395" s="8" t="b">
        <f>NOT(ISERROR(VLOOKUP(A395,'2017 05 31'!E:E,1,0)))</f>
        <v>0</v>
      </c>
      <c r="F395" s="8" t="str">
        <f>VLOOKUP(A395,A!A:M,9,0)</f>
        <v>128010</v>
      </c>
    </row>
    <row r="396" spans="1:6" x14ac:dyDescent="0.2">
      <c r="A396" s="8">
        <v>12810468</v>
      </c>
      <c r="B396" s="8" t="s">
        <v>110</v>
      </c>
      <c r="C396" s="44">
        <v>230</v>
      </c>
      <c r="D396" s="8" t="b">
        <f t="shared" si="23"/>
        <v>0</v>
      </c>
      <c r="E396" s="8" t="b">
        <f>NOT(ISERROR(VLOOKUP(A396,'2017 05 31'!E:E,1,0)))</f>
        <v>0</v>
      </c>
      <c r="F396" s="8" t="str">
        <f>VLOOKUP(A396,A!A:M,9,0)</f>
        <v>128020</v>
      </c>
    </row>
    <row r="397" spans="1:6" x14ac:dyDescent="0.2">
      <c r="A397" s="8">
        <v>12817018</v>
      </c>
      <c r="B397" s="8" t="s">
        <v>220</v>
      </c>
      <c r="C397" s="44">
        <v>185</v>
      </c>
      <c r="D397" s="8" t="b">
        <f t="shared" si="23"/>
        <v>0</v>
      </c>
      <c r="E397" s="8" t="b">
        <f>NOT(ISERROR(VLOOKUP(A397,'2017 05 31'!E:E,1,0)))</f>
        <v>0</v>
      </c>
      <c r="F397" s="8" t="str">
        <f>VLOOKUP(A397,A!A:M,9,0)</f>
        <v>128020</v>
      </c>
    </row>
    <row r="398" spans="1:6" x14ac:dyDescent="0.2">
      <c r="A398" s="8">
        <v>12819168</v>
      </c>
      <c r="B398" s="8" t="s">
        <v>219</v>
      </c>
      <c r="C398" s="44">
        <v>215</v>
      </c>
      <c r="D398" s="8" t="b">
        <f t="shared" si="23"/>
        <v>0</v>
      </c>
      <c r="E398" s="8" t="b">
        <f>NOT(ISERROR(VLOOKUP(A398,'2017 05 31'!E:E,1,0)))</f>
        <v>1</v>
      </c>
      <c r="F398" s="8" t="str">
        <f>VLOOKUP(A398,A!A:M,9,0)</f>
        <v>128020</v>
      </c>
    </row>
    <row r="399" spans="1:6" x14ac:dyDescent="0.2">
      <c r="A399" s="8">
        <v>12100348</v>
      </c>
      <c r="B399" s="16" t="s">
        <v>782</v>
      </c>
      <c r="C399" s="44">
        <v>1100</v>
      </c>
      <c r="D399" s="8" t="b">
        <f>NOT(ISERROR(VLOOKUP(A399,A400:A990,1,0)))</f>
        <v>0</v>
      </c>
      <c r="E399" s="8" t="b">
        <f>NOT(ISERROR(VLOOKUP(A399,'2017 05 31'!E:E,1,0)))</f>
        <v>0</v>
      </c>
      <c r="F399" s="8" t="str">
        <f>VLOOKUP(A399,A!A:M,9,0)</f>
        <v>121010</v>
      </c>
    </row>
    <row r="400" spans="1:6" x14ac:dyDescent="0.2">
      <c r="A400" s="8">
        <v>12451818</v>
      </c>
      <c r="B400" s="16" t="s">
        <v>630</v>
      </c>
      <c r="C400" s="44">
        <v>295</v>
      </c>
      <c r="D400" s="8" t="b">
        <f>NOT(ISERROR(VLOOKUP(A400,A401:A991,1,0)))</f>
        <v>0</v>
      </c>
      <c r="E400" s="8" t="b">
        <f>NOT(ISERROR(VLOOKUP(A400,'2017 05 31'!E:E,1,0)))</f>
        <v>1</v>
      </c>
      <c r="F400" s="8" t="str">
        <f>VLOOKUP(A400,A!A:M,9,0)</f>
        <v>124510</v>
      </c>
    </row>
    <row r="401" spans="1:6" x14ac:dyDescent="0.2">
      <c r="A401" s="8">
        <v>12808548</v>
      </c>
      <c r="B401" s="16" t="s">
        <v>895</v>
      </c>
      <c r="C401" s="44">
        <v>225</v>
      </c>
      <c r="D401" s="8" t="b">
        <f>NOT(ISERROR(VLOOKUP(A401,A402:A992,1,0)))</f>
        <v>0</v>
      </c>
      <c r="E401" s="8" t="b">
        <f>NOT(ISERROR(VLOOKUP(A401,'2017 05 31'!E:E,1,0)))</f>
        <v>0</v>
      </c>
      <c r="F401" s="8" t="str">
        <f>VLOOKUP(A401,A!A:M,9,0)</f>
        <v>128010</v>
      </c>
    </row>
    <row r="402" spans="1:6" x14ac:dyDescent="0.2">
      <c r="A402" s="8">
        <v>153370</v>
      </c>
      <c r="B402" s="16" t="s">
        <v>1205</v>
      </c>
      <c r="C402" s="44">
        <v>195</v>
      </c>
      <c r="D402" s="8" t="b">
        <f t="shared" ref="D402:D418" si="24">NOT(ISERROR(VLOOKUP(A402,A403:A994,1,0)))</f>
        <v>0</v>
      </c>
      <c r="E402" s="8" t="b">
        <f>NOT(ISERROR(VLOOKUP(A402,'2017 05 31'!E:E,1,0)))</f>
        <v>1</v>
      </c>
      <c r="F402" s="8" t="str">
        <f>VLOOKUP(A402,A!A:M,9,0)</f>
        <v>121010</v>
      </c>
    </row>
    <row r="403" spans="1:6" x14ac:dyDescent="0.2">
      <c r="A403" s="8">
        <v>166900</v>
      </c>
      <c r="B403" s="16" t="s">
        <v>1211</v>
      </c>
      <c r="C403" s="44">
        <v>185</v>
      </c>
      <c r="D403" s="8" t="b">
        <f t="shared" si="24"/>
        <v>0</v>
      </c>
      <c r="E403" s="8" t="b">
        <f>NOT(ISERROR(VLOOKUP(A403,'2017 05 31'!E:E,1,0)))</f>
        <v>1</v>
      </c>
      <c r="F403" s="8" t="str">
        <f>VLOOKUP(A403,A!A:M,9,0)</f>
        <v>121020</v>
      </c>
    </row>
    <row r="404" spans="1:6" x14ac:dyDescent="0.2">
      <c r="A404" s="8">
        <v>166910</v>
      </c>
      <c r="B404" s="16" t="s">
        <v>1212</v>
      </c>
      <c r="C404" s="44">
        <v>225</v>
      </c>
      <c r="D404" s="8" t="b">
        <f t="shared" si="24"/>
        <v>0</v>
      </c>
      <c r="E404" s="8" t="b">
        <f>NOT(ISERROR(VLOOKUP(A404,'2017 05 31'!E:E,1,0)))</f>
        <v>0</v>
      </c>
      <c r="F404" s="8" t="e">
        <f>VLOOKUP(A404,A!A:M,9,0)</f>
        <v>#N/A</v>
      </c>
    </row>
    <row r="405" spans="1:6" x14ac:dyDescent="0.2">
      <c r="A405" s="8">
        <v>167700</v>
      </c>
      <c r="B405" s="16" t="s">
        <v>1214</v>
      </c>
      <c r="C405" s="44">
        <v>185</v>
      </c>
      <c r="D405" s="8" t="b">
        <f t="shared" si="24"/>
        <v>0</v>
      </c>
      <c r="E405" s="8" t="b">
        <f>NOT(ISERROR(VLOOKUP(A405,'2017 05 31'!E:E,1,0)))</f>
        <v>1</v>
      </c>
      <c r="F405" s="8" t="str">
        <f>VLOOKUP(A405,A!A:M,9,0)</f>
        <v>121020</v>
      </c>
    </row>
    <row r="406" spans="1:6" x14ac:dyDescent="0.2">
      <c r="A406" s="8">
        <v>168910</v>
      </c>
      <c r="B406" s="16" t="s">
        <v>1165</v>
      </c>
      <c r="C406" s="44">
        <v>225</v>
      </c>
      <c r="D406" s="8" t="b">
        <f t="shared" si="24"/>
        <v>0</v>
      </c>
      <c r="E406" s="8" t="b">
        <f>NOT(ISERROR(VLOOKUP(A406,'2017 05 31'!E:E,1,0)))</f>
        <v>1</v>
      </c>
      <c r="F406" s="8" t="str">
        <f>VLOOKUP(A406,A!A:M,9,0)</f>
        <v>121020</v>
      </c>
    </row>
    <row r="407" spans="1:6" x14ac:dyDescent="0.2">
      <c r="A407" s="8">
        <v>175728</v>
      </c>
      <c r="B407" s="16" t="s">
        <v>1217</v>
      </c>
      <c r="C407" s="44">
        <v>405</v>
      </c>
      <c r="D407" s="8" t="b">
        <f t="shared" si="24"/>
        <v>0</v>
      </c>
      <c r="E407" s="8" t="b">
        <f>NOT(ISERROR(VLOOKUP(A407,'2017 05 31'!E:E,1,0)))</f>
        <v>1</v>
      </c>
      <c r="F407" s="8" t="str">
        <f>VLOOKUP(A407,A!A:M,9,0)</f>
        <v>121040</v>
      </c>
    </row>
    <row r="408" spans="1:6" x14ac:dyDescent="0.2">
      <c r="A408" s="8">
        <v>12151070</v>
      </c>
      <c r="B408" s="16" t="s">
        <v>1218</v>
      </c>
      <c r="C408" s="44">
        <v>345</v>
      </c>
      <c r="D408" s="8" t="b">
        <f t="shared" si="24"/>
        <v>0</v>
      </c>
      <c r="E408" s="8" t="b">
        <f>NOT(ISERROR(VLOOKUP(A408,'2017 05 31'!E:E,1,0)))</f>
        <v>1</v>
      </c>
      <c r="F408" s="8" t="str">
        <f>VLOOKUP(A408,A!A:M,9,0)</f>
        <v>121050</v>
      </c>
    </row>
    <row r="409" spans="1:6" x14ac:dyDescent="0.2">
      <c r="A409" s="8">
        <v>1700060</v>
      </c>
      <c r="B409" s="16" t="s">
        <v>1229</v>
      </c>
      <c r="C409" s="44">
        <v>150</v>
      </c>
      <c r="D409" s="8" t="b">
        <f t="shared" si="24"/>
        <v>0</v>
      </c>
      <c r="E409" s="8" t="b">
        <f>NOT(ISERROR(VLOOKUP(A409,'2017 05 31'!E:E,1,0)))</f>
        <v>1</v>
      </c>
      <c r="F409" s="8" t="str">
        <f>VLOOKUP(A409,A!A:M,9,0)</f>
        <v>123510</v>
      </c>
    </row>
    <row r="410" spans="1:6" x14ac:dyDescent="0.2">
      <c r="A410" s="8">
        <v>1700160</v>
      </c>
      <c r="B410" s="16" t="s">
        <v>1232</v>
      </c>
      <c r="C410" s="44">
        <v>150</v>
      </c>
      <c r="D410" s="8" t="b">
        <f t="shared" si="24"/>
        <v>0</v>
      </c>
      <c r="E410" s="8" t="b">
        <f>NOT(ISERROR(VLOOKUP(A410,'2017 05 31'!E:E,1,0)))</f>
        <v>1</v>
      </c>
      <c r="F410" s="8" t="str">
        <f>VLOOKUP(A410,A!A:M,9,0)</f>
        <v>123510</v>
      </c>
    </row>
    <row r="411" spans="1:6" x14ac:dyDescent="0.2">
      <c r="A411" s="8">
        <v>1703038</v>
      </c>
      <c r="B411" s="16" t="s">
        <v>838</v>
      </c>
      <c r="C411" s="44">
        <v>160</v>
      </c>
      <c r="D411" s="8" t="b">
        <f t="shared" si="24"/>
        <v>0</v>
      </c>
      <c r="E411" s="8" t="b">
        <f>NOT(ISERROR(VLOOKUP(A411,'2017 05 31'!E:E,1,0)))</f>
        <v>1</v>
      </c>
      <c r="F411" s="8" t="str">
        <f>VLOOKUP(A411,A!A:M,9,0)</f>
        <v>123510</v>
      </c>
    </row>
    <row r="412" spans="1:6" x14ac:dyDescent="0.2">
      <c r="A412" s="8">
        <v>1703430</v>
      </c>
      <c r="B412" s="16" t="s">
        <v>1255</v>
      </c>
      <c r="C412" s="44">
        <v>460</v>
      </c>
      <c r="D412" s="8" t="b">
        <f t="shared" si="24"/>
        <v>0</v>
      </c>
      <c r="E412" s="8" t="b">
        <f>NOT(ISERROR(VLOOKUP(A412,'2017 05 31'!E:E,1,0)))</f>
        <v>1</v>
      </c>
      <c r="F412" s="8" t="str">
        <f>VLOOKUP(A412,A!A:M,9,0)</f>
        <v>123520</v>
      </c>
    </row>
    <row r="413" spans="1:6" x14ac:dyDescent="0.2">
      <c r="A413" s="8">
        <v>1703470</v>
      </c>
      <c r="B413" s="16" t="s">
        <v>1257</v>
      </c>
      <c r="C413" s="44">
        <v>360</v>
      </c>
      <c r="D413" s="8" t="b">
        <f t="shared" si="24"/>
        <v>0</v>
      </c>
      <c r="E413" s="8" t="b">
        <f>NOT(ISERROR(VLOOKUP(A413,'2017 05 31'!E:E,1,0)))</f>
        <v>1</v>
      </c>
      <c r="F413" s="8" t="str">
        <f>VLOOKUP(A413,A!A:M,9,0)</f>
        <v>123520</v>
      </c>
    </row>
    <row r="414" spans="1:6" x14ac:dyDescent="0.2">
      <c r="A414" s="8">
        <v>1703490</v>
      </c>
      <c r="B414" s="16" t="s">
        <v>1258</v>
      </c>
      <c r="C414" s="44">
        <v>330</v>
      </c>
      <c r="D414" s="8" t="b">
        <f t="shared" si="24"/>
        <v>0</v>
      </c>
      <c r="E414" s="8" t="b">
        <f>NOT(ISERROR(VLOOKUP(A414,'2017 05 31'!E:E,1,0)))</f>
        <v>1</v>
      </c>
      <c r="F414" s="8" t="str">
        <f>VLOOKUP(A414,A!A:M,9,0)</f>
        <v>123520</v>
      </c>
    </row>
    <row r="415" spans="1:6" x14ac:dyDescent="0.2">
      <c r="A415" s="8">
        <v>1705624</v>
      </c>
      <c r="B415" s="16" t="s">
        <v>1259</v>
      </c>
      <c r="C415" s="44">
        <v>380</v>
      </c>
      <c r="D415" s="8" t="b">
        <f t="shared" si="24"/>
        <v>0</v>
      </c>
      <c r="E415" s="8" t="b">
        <f>NOT(ISERROR(VLOOKUP(A415,'2017 05 31'!E:E,1,0)))</f>
        <v>1</v>
      </c>
      <c r="F415" s="8" t="str">
        <f>VLOOKUP(A415,A!A:M,9,0)</f>
        <v>123520</v>
      </c>
    </row>
    <row r="416" spans="1:6" x14ac:dyDescent="0.2">
      <c r="A416" s="8">
        <v>1705750</v>
      </c>
      <c r="B416" s="16" t="s">
        <v>1240</v>
      </c>
      <c r="C416" s="44">
        <v>220</v>
      </c>
      <c r="D416" s="8" t="b">
        <f t="shared" si="24"/>
        <v>0</v>
      </c>
      <c r="E416" s="8" t="b">
        <f>NOT(ISERROR(VLOOKUP(A416,'2017 05 31'!E:E,1,0)))</f>
        <v>1</v>
      </c>
      <c r="F416" s="8" t="str">
        <f>VLOOKUP(A416,A!A:M,9,0)</f>
        <v>123510</v>
      </c>
    </row>
    <row r="417" spans="1:6" x14ac:dyDescent="0.2">
      <c r="A417" s="8">
        <v>1705880</v>
      </c>
      <c r="B417" s="16" t="s">
        <v>1244</v>
      </c>
      <c r="C417" s="44">
        <v>225</v>
      </c>
      <c r="D417" s="8" t="b">
        <f t="shared" si="24"/>
        <v>0</v>
      </c>
      <c r="E417" s="8" t="b">
        <f>NOT(ISERROR(VLOOKUP(A417,'2017 05 31'!E:E,1,0)))</f>
        <v>1</v>
      </c>
      <c r="F417" s="8" t="str">
        <f>VLOOKUP(A417,A!A:M,9,0)</f>
        <v>123510</v>
      </c>
    </row>
    <row r="418" spans="1:6" x14ac:dyDescent="0.2">
      <c r="A418" s="8">
        <v>12353198</v>
      </c>
      <c r="B418" s="16" t="s">
        <v>1253</v>
      </c>
      <c r="C418" s="44">
        <v>225</v>
      </c>
      <c r="D418" s="8" t="b">
        <f t="shared" si="24"/>
        <v>0</v>
      </c>
      <c r="E418" s="8" t="b">
        <f>NOT(ISERROR(VLOOKUP(A418,'2017 05 31'!E:E,1,0)))</f>
        <v>1</v>
      </c>
      <c r="F418" s="8" t="str">
        <f>VLOOKUP(A418,A!A:M,9,0)</f>
        <v>123510</v>
      </c>
    </row>
    <row r="419" spans="1:6" x14ac:dyDescent="0.2">
      <c r="A419" s="8">
        <v>12475315</v>
      </c>
      <c r="B419" s="16" t="s">
        <v>1269</v>
      </c>
      <c r="C419" s="44">
        <v>395</v>
      </c>
      <c r="D419" s="8" t="b">
        <f t="shared" ref="D419:D437" si="25">NOT(ISERROR(VLOOKUP(A419,A420:A1012,1,0)))</f>
        <v>0</v>
      </c>
      <c r="E419" s="8" t="b">
        <f>NOT(ISERROR(VLOOKUP(A419,'2017 05 31'!E:E,1,0)))</f>
        <v>1</v>
      </c>
      <c r="F419" s="8" t="str">
        <f>VLOOKUP(A419,A!A:M,9,0)</f>
        <v>124530</v>
      </c>
    </row>
    <row r="420" spans="1:6" x14ac:dyDescent="0.2">
      <c r="A420" s="8">
        <v>12765214</v>
      </c>
      <c r="B420" s="16" t="s">
        <v>1281</v>
      </c>
      <c r="C420" s="44">
        <v>150</v>
      </c>
      <c r="D420" s="8" t="b">
        <f t="shared" si="25"/>
        <v>0</v>
      </c>
      <c r="E420" s="8" t="b">
        <f>NOT(ISERROR(VLOOKUP(A420,'2017 05 31'!E:E,1,0)))</f>
        <v>1</v>
      </c>
      <c r="F420" s="8" t="str">
        <f>VLOOKUP(A420,A!A:M,9,0)</f>
        <v>127510</v>
      </c>
    </row>
    <row r="421" spans="1:6" x14ac:dyDescent="0.2">
      <c r="A421" s="8">
        <v>12765820</v>
      </c>
      <c r="B421" s="16" t="s">
        <v>1282</v>
      </c>
      <c r="C421" s="44">
        <v>150</v>
      </c>
      <c r="D421" s="8" t="b">
        <f t="shared" si="25"/>
        <v>0</v>
      </c>
      <c r="E421" s="8" t="b">
        <f>NOT(ISERROR(VLOOKUP(A421,'2017 05 31'!E:E,1,0)))</f>
        <v>1</v>
      </c>
      <c r="F421" s="8" t="str">
        <f>VLOOKUP(A421,A!A:M,9,0)</f>
        <v>127510</v>
      </c>
    </row>
    <row r="422" spans="1:6" x14ac:dyDescent="0.2">
      <c r="A422" s="8">
        <v>12766552</v>
      </c>
      <c r="B422" s="16" t="s">
        <v>967</v>
      </c>
      <c r="C422" s="44">
        <v>570</v>
      </c>
      <c r="D422" s="8" t="b">
        <f t="shared" si="25"/>
        <v>0</v>
      </c>
      <c r="E422" s="8" t="b">
        <f>NOT(ISERROR(VLOOKUP(A422,'2017 05 31'!E:E,1,0)))</f>
        <v>1</v>
      </c>
      <c r="F422" s="8" t="str">
        <f>VLOOKUP(A422,A!A:M,9,0)</f>
        <v>127510</v>
      </c>
    </row>
    <row r="423" spans="1:6" x14ac:dyDescent="0.2">
      <c r="A423" s="8">
        <v>12638250</v>
      </c>
      <c r="B423" s="16" t="s">
        <v>1375</v>
      </c>
      <c r="C423" s="44">
        <v>190</v>
      </c>
      <c r="D423" s="8" t="b">
        <f t="shared" si="25"/>
        <v>0</v>
      </c>
      <c r="E423" s="8" t="b">
        <f>NOT(ISERROR(VLOOKUP(A423,'2017 05 31'!E:E,1,0)))</f>
        <v>1</v>
      </c>
      <c r="F423" s="8" t="str">
        <f>VLOOKUP(A423,A!A:M,9,0)</f>
        <v>126510</v>
      </c>
    </row>
    <row r="424" spans="1:6" x14ac:dyDescent="0.2">
      <c r="A424" s="8">
        <v>12621290</v>
      </c>
      <c r="B424" s="16" t="s">
        <v>1368</v>
      </c>
      <c r="C424" s="44">
        <v>190</v>
      </c>
      <c r="D424" s="8" t="b">
        <f t="shared" si="25"/>
        <v>0</v>
      </c>
      <c r="E424" s="8" t="b">
        <f>NOT(ISERROR(VLOOKUP(A424,'2017 05 31'!E:E,1,0)))</f>
        <v>1</v>
      </c>
      <c r="F424" s="8" t="str">
        <f>VLOOKUP(A424,A!A:M,9,0)</f>
        <v>126510</v>
      </c>
    </row>
    <row r="425" spans="1:6" x14ac:dyDescent="0.2">
      <c r="A425" s="8">
        <v>12621220</v>
      </c>
      <c r="B425" s="16" t="s">
        <v>1366</v>
      </c>
      <c r="C425" s="44">
        <v>150</v>
      </c>
      <c r="D425" s="8" t="b">
        <f t="shared" si="25"/>
        <v>0</v>
      </c>
      <c r="E425" s="8" t="b">
        <f>NOT(ISERROR(VLOOKUP(A425,'2017 05 31'!E:E,1,0)))</f>
        <v>1</v>
      </c>
      <c r="F425" s="8" t="str">
        <f>VLOOKUP(A425,A!A:M,9,0)</f>
        <v>126510</v>
      </c>
    </row>
    <row r="426" spans="1:6" x14ac:dyDescent="0.2">
      <c r="A426" s="8">
        <v>12638230</v>
      </c>
      <c r="B426" s="16" t="s">
        <v>1371</v>
      </c>
      <c r="C426" s="44">
        <v>255</v>
      </c>
      <c r="D426" s="8" t="b">
        <f t="shared" si="25"/>
        <v>0</v>
      </c>
      <c r="E426" s="8" t="b">
        <f>NOT(ISERROR(VLOOKUP(A426,'2017 05 31'!E:E,1,0)))</f>
        <v>1</v>
      </c>
      <c r="F426" s="8" t="str">
        <f>VLOOKUP(A426,A!A:M,9,0)</f>
        <v>126510</v>
      </c>
    </row>
    <row r="427" spans="1:6" x14ac:dyDescent="0.2">
      <c r="A427" s="8">
        <v>12104178</v>
      </c>
      <c r="B427" s="16" t="s">
        <v>1209</v>
      </c>
      <c r="C427" s="44">
        <v>195</v>
      </c>
      <c r="D427" s="8" t="b">
        <f t="shared" si="25"/>
        <v>0</v>
      </c>
      <c r="E427" s="8" t="b">
        <f>NOT(ISERROR(VLOOKUP(A427,'2017 05 31'!E:E,1,0)))</f>
        <v>0</v>
      </c>
      <c r="F427" s="8" t="str">
        <f>VLOOKUP(A427,A!A:M,9,0)</f>
        <v>121010</v>
      </c>
    </row>
    <row r="428" spans="1:6" x14ac:dyDescent="0.2">
      <c r="A428" s="8">
        <v>12653070</v>
      </c>
      <c r="B428" s="16" t="s">
        <v>1376</v>
      </c>
      <c r="C428" s="44">
        <v>130</v>
      </c>
      <c r="D428" s="8" t="b">
        <f t="shared" si="25"/>
        <v>0</v>
      </c>
      <c r="E428" s="8" t="b">
        <f>NOT(ISERROR(VLOOKUP(A428,'2017 05 31'!E:E,1,0)))</f>
        <v>0</v>
      </c>
      <c r="F428" s="8" t="str">
        <f>VLOOKUP(A428,A!A:M,9,0)</f>
        <v>126510</v>
      </c>
    </row>
    <row r="429" spans="1:6" x14ac:dyDescent="0.2">
      <c r="A429" s="8">
        <v>12653080</v>
      </c>
      <c r="B429" s="16" t="s">
        <v>1378</v>
      </c>
      <c r="C429" s="44">
        <v>175</v>
      </c>
      <c r="D429" s="8" t="b">
        <f t="shared" si="25"/>
        <v>0</v>
      </c>
      <c r="E429" s="8" t="b">
        <f>NOT(ISERROR(VLOOKUP(A429,'2017 05 31'!E:E,1,0)))</f>
        <v>1</v>
      </c>
      <c r="F429" s="8" t="str">
        <f>VLOOKUP(A429,A!A:M,9,0)</f>
        <v>126510</v>
      </c>
    </row>
    <row r="430" spans="1:6" x14ac:dyDescent="0.2">
      <c r="A430" s="8">
        <v>12621080</v>
      </c>
      <c r="B430" s="16" t="s">
        <v>1364</v>
      </c>
      <c r="C430" s="44">
        <v>175</v>
      </c>
      <c r="D430" s="8" t="b">
        <f t="shared" si="25"/>
        <v>0</v>
      </c>
      <c r="E430" s="8" t="b">
        <f>NOT(ISERROR(VLOOKUP(A430,'2017 05 31'!E:E,1,0)))</f>
        <v>1</v>
      </c>
      <c r="F430" s="8" t="str">
        <f>VLOOKUP(A430,A!A:M,9,0)</f>
        <v>126510</v>
      </c>
    </row>
    <row r="431" spans="1:6" x14ac:dyDescent="0.2">
      <c r="A431" s="8">
        <v>12454228</v>
      </c>
      <c r="B431" s="16" t="s">
        <v>1141</v>
      </c>
      <c r="C431" s="44">
        <v>185</v>
      </c>
      <c r="D431" s="8" t="b">
        <f t="shared" si="25"/>
        <v>0</v>
      </c>
      <c r="E431" s="8" t="b">
        <f>NOT(ISERROR(VLOOKUP(A431,'2017 05 31'!E:E,1,0)))</f>
        <v>1</v>
      </c>
      <c r="F431" s="8" t="str">
        <f>VLOOKUP(A431,A!A:M,9,0)</f>
        <v>124510</v>
      </c>
    </row>
    <row r="432" spans="1:6" x14ac:dyDescent="0.2">
      <c r="A432" s="8">
        <v>12454060</v>
      </c>
      <c r="B432" s="16" t="s">
        <v>1402</v>
      </c>
      <c r="C432" s="44">
        <v>155</v>
      </c>
      <c r="D432" s="8" t="b">
        <f t="shared" si="25"/>
        <v>0</v>
      </c>
      <c r="E432" s="8" t="b">
        <f>NOT(ISERROR(VLOOKUP(A432,'2017 05 31'!E:E,1,0)))</f>
        <v>1</v>
      </c>
      <c r="F432" s="8" t="str">
        <f>VLOOKUP(A432,A!A:M,9,0)</f>
        <v>124510</v>
      </c>
    </row>
    <row r="433" spans="1:7" x14ac:dyDescent="0.2">
      <c r="A433" s="8">
        <v>151470</v>
      </c>
      <c r="B433" s="16" t="s">
        <v>1396</v>
      </c>
      <c r="C433" s="44">
        <v>195</v>
      </c>
      <c r="D433" s="8" t="b">
        <f t="shared" si="25"/>
        <v>0</v>
      </c>
      <c r="E433" s="8" t="b">
        <f>NOT(ISERROR(VLOOKUP(A433,'2017 05 31'!E:E,1,0)))</f>
        <v>1</v>
      </c>
      <c r="F433" s="8" t="str">
        <f>VLOOKUP(A433,A!A:M,9,0)</f>
        <v>121010</v>
      </c>
    </row>
    <row r="434" spans="1:7" x14ac:dyDescent="0.2">
      <c r="A434" s="8">
        <v>151570</v>
      </c>
      <c r="B434" s="16" t="s">
        <v>1397</v>
      </c>
      <c r="C434" s="44">
        <v>195</v>
      </c>
      <c r="D434" s="8" t="b">
        <f t="shared" si="25"/>
        <v>0</v>
      </c>
      <c r="E434" s="8" t="b">
        <f>NOT(ISERROR(VLOOKUP(A434,'2017 05 31'!E:E,1,0)))</f>
        <v>1</v>
      </c>
      <c r="F434" s="8" t="str">
        <f>VLOOKUP(A434,A!A:M,9,0)</f>
        <v>121010</v>
      </c>
    </row>
    <row r="435" spans="1:7" x14ac:dyDescent="0.2">
      <c r="A435" s="8">
        <v>12802970</v>
      </c>
      <c r="B435" s="16" t="s">
        <v>1408</v>
      </c>
      <c r="C435" s="44">
        <v>195</v>
      </c>
      <c r="D435" s="8" t="b">
        <f t="shared" si="25"/>
        <v>0</v>
      </c>
      <c r="E435" s="8" t="b">
        <f>NOT(ISERROR(VLOOKUP(A435,'2017 05 31'!E:E,1,0)))</f>
        <v>1</v>
      </c>
      <c r="F435" s="8" t="str">
        <f>VLOOKUP(A435,A!A:M,9,0)</f>
        <v>128010</v>
      </c>
    </row>
    <row r="436" spans="1:7" x14ac:dyDescent="0.2">
      <c r="A436" s="8">
        <v>12768270</v>
      </c>
      <c r="B436" s="16" t="s">
        <v>1407</v>
      </c>
      <c r="C436" s="44">
        <v>130</v>
      </c>
      <c r="D436" s="8" t="b">
        <f t="shared" si="25"/>
        <v>0</v>
      </c>
      <c r="E436" s="8" t="b">
        <f>NOT(ISERROR(VLOOKUP(A436,'2017 05 31'!E:E,1,0)))</f>
        <v>1</v>
      </c>
      <c r="F436" s="8" t="str">
        <f>VLOOKUP(A436,A!A:M,9,0)</f>
        <v>127510</v>
      </c>
    </row>
    <row r="437" spans="1:7" x14ac:dyDescent="0.2">
      <c r="A437" s="8">
        <v>12760688</v>
      </c>
      <c r="B437" s="16" t="s">
        <v>1278</v>
      </c>
      <c r="C437" s="44">
        <v>175</v>
      </c>
      <c r="D437" s="8" t="b">
        <f t="shared" si="25"/>
        <v>0</v>
      </c>
      <c r="E437" s="8" t="b">
        <f>NOT(ISERROR(VLOOKUP(A437,'2017 05 31'!E:E,1,0)))</f>
        <v>0</v>
      </c>
      <c r="F437" s="8" t="str">
        <f>VLOOKUP(A437,A!A:M,9,0)</f>
        <v>127510</v>
      </c>
    </row>
    <row r="438" spans="1:7" x14ac:dyDescent="0.2">
      <c r="A438" s="8">
        <v>12808412</v>
      </c>
      <c r="B438" s="16" t="s">
        <v>1409</v>
      </c>
      <c r="C438" s="44">
        <v>240</v>
      </c>
      <c r="D438" s="8" t="b">
        <f>NOT(ISERROR(VLOOKUP(A438,A439:A1032,1,0)))</f>
        <v>0</v>
      </c>
      <c r="E438" s="8" t="b">
        <f>NOT(ISERROR(VLOOKUP(A438,'2017 05 31'!E:E,1,0)))</f>
        <v>1</v>
      </c>
      <c r="F438" s="8" t="str">
        <f>VLOOKUP(A438,A!A:M,9,0)</f>
        <v>128010</v>
      </c>
    </row>
    <row r="439" spans="1:7" x14ac:dyDescent="0.2">
      <c r="A439" s="8">
        <v>12715718</v>
      </c>
      <c r="B439" s="16" t="s">
        <v>1405</v>
      </c>
      <c r="C439" s="44">
        <v>335</v>
      </c>
      <c r="D439" s="8" t="b">
        <f>NOT(ISERROR(VLOOKUP(A439,A440:A1033,1,0)))</f>
        <v>0</v>
      </c>
      <c r="E439" s="8" t="b">
        <f>NOT(ISERROR(VLOOKUP(A439,'2017 05 31'!E:E,1,0)))</f>
        <v>1</v>
      </c>
      <c r="F439" s="8" t="str">
        <f>VLOOKUP(A439,A!A:M,9,0)</f>
        <v>127020</v>
      </c>
    </row>
    <row r="440" spans="1:7" x14ac:dyDescent="0.2">
      <c r="A440" s="8">
        <v>12104108</v>
      </c>
      <c r="B440" s="16" t="s">
        <v>1215</v>
      </c>
      <c r="C440" s="44">
        <v>185</v>
      </c>
      <c r="D440" s="8" t="b">
        <f>NOT(ISERROR(VLOOKUP(A440,A441:A1033,1,0)))</f>
        <v>0</v>
      </c>
      <c r="E440" s="8" t="b">
        <f>NOT(ISERROR(VLOOKUP(A440,'2017 05 31'!E:E,1,0)))</f>
        <v>1</v>
      </c>
      <c r="F440" s="8" t="str">
        <f>VLOOKUP(A440,A!A:M,9,0)</f>
        <v>121020</v>
      </c>
    </row>
    <row r="441" spans="1:7" x14ac:dyDescent="0.2">
      <c r="A441" s="8">
        <v>12450458</v>
      </c>
      <c r="B441" s="16" t="s">
        <v>394</v>
      </c>
      <c r="C441" s="44">
        <v>310</v>
      </c>
      <c r="D441" s="8" t="b">
        <f>NOT(ISERROR(VLOOKUP(A441,A442:A1034,1,0)))</f>
        <v>0</v>
      </c>
      <c r="E441" s="8" t="b">
        <f>NOT(ISERROR(VLOOKUP(A441,'2017 05 31'!E:E,1,0)))</f>
        <v>1</v>
      </c>
      <c r="F441" s="8" t="str">
        <f>VLOOKUP(A441,A!A:M,9,0)</f>
        <v>124510</v>
      </c>
    </row>
    <row r="442" spans="1:7" x14ac:dyDescent="0.2">
      <c r="A442" s="8">
        <v>12708712</v>
      </c>
      <c r="B442" s="16" t="s">
        <v>1468</v>
      </c>
      <c r="C442" s="44">
        <v>225</v>
      </c>
      <c r="D442" s="8" t="b">
        <f>NOT(ISERROR(VLOOKUP(A442,A443:A1036,1,0)))</f>
        <v>0</v>
      </c>
      <c r="E442" s="8" t="b">
        <f>NOT(ISERROR(VLOOKUP(A442,'2017 05 31'!E:E,1,0)))</f>
        <v>1</v>
      </c>
      <c r="F442" s="8" t="str">
        <f>VLOOKUP(A442,A!A:M,9,0)</f>
        <v>127010</v>
      </c>
    </row>
    <row r="443" spans="1:7" x14ac:dyDescent="0.2">
      <c r="A443" s="8">
        <v>12151028</v>
      </c>
      <c r="B443" s="16" t="s">
        <v>1485</v>
      </c>
      <c r="C443" s="44">
        <v>600</v>
      </c>
      <c r="D443" s="8" t="b">
        <f>NOT(ISERROR(VLOOKUP(A443,A444:A1037,1,0)))</f>
        <v>0</v>
      </c>
      <c r="E443" s="8" t="b">
        <f>NOT(ISERROR(VLOOKUP(A443,'2017 05 31'!E:E,1,0)))</f>
        <v>1</v>
      </c>
      <c r="F443" s="8" t="str">
        <f>VLOOKUP(A443,A!A:M,9,0)</f>
        <v>121050</v>
      </c>
    </row>
    <row r="444" spans="1:7" x14ac:dyDescent="0.2">
      <c r="A444" s="8">
        <v>12819962</v>
      </c>
      <c r="B444" s="16" t="s">
        <v>1498</v>
      </c>
      <c r="C444" s="44">
        <v>335</v>
      </c>
      <c r="D444" s="8" t="b">
        <f>NOT(ISERROR(VLOOKUP(A444,A445:A1037,1,0)))</f>
        <v>0</v>
      </c>
      <c r="E444" s="8" t="b">
        <f>NOT(ISERROR(VLOOKUP(A444,'2017 05 31'!E:E,1,0)))</f>
        <v>1</v>
      </c>
      <c r="F444" s="8" t="str">
        <f>VLOOKUP(A444,A!A:M,9,0)</f>
        <v>128020</v>
      </c>
      <c r="G444" s="45"/>
    </row>
    <row r="445" spans="1:7" x14ac:dyDescent="0.2">
      <c r="A445" s="8">
        <v>12450558</v>
      </c>
      <c r="B445" s="16" t="s">
        <v>1400</v>
      </c>
      <c r="C445" s="44">
        <v>310</v>
      </c>
      <c r="D445" s="8" t="b">
        <f>NOT(ISERROR(VLOOKUP(A445,A446:A1038,1,0)))</f>
        <v>0</v>
      </c>
      <c r="E445" s="8" t="b">
        <f>NOT(ISERROR(VLOOKUP(A445,'2017 05 31'!E:E,1,0)))</f>
        <v>1</v>
      </c>
      <c r="F445" s="8" t="str">
        <f>VLOOKUP(A445,A!A:M,9,0)</f>
        <v>124510</v>
      </c>
      <c r="G445" s="45"/>
    </row>
    <row r="446" spans="1:7" x14ac:dyDescent="0.2">
      <c r="A446" s="8">
        <v>12451718</v>
      </c>
      <c r="B446" s="16" t="s">
        <v>629</v>
      </c>
      <c r="C446" s="44">
        <v>295</v>
      </c>
      <c r="D446" s="8" t="b">
        <f>NOT(ISERROR(VLOOKUP(A446,A447:A1040,1,0)))</f>
        <v>0</v>
      </c>
      <c r="E446" s="8" t="b">
        <f>NOT(ISERROR(VLOOKUP(A446,'2017 05 31'!E:E,1,0)))</f>
        <v>0</v>
      </c>
      <c r="F446" s="8" t="str">
        <f>VLOOKUP(A446,A!A:M,9,0)</f>
        <v>124510</v>
      </c>
      <c r="G446" s="45"/>
    </row>
    <row r="447" spans="1:7" x14ac:dyDescent="0.2">
      <c r="A447" s="8">
        <v>1704041</v>
      </c>
      <c r="B447" s="16" t="s">
        <v>1532</v>
      </c>
      <c r="C447" s="44">
        <v>155</v>
      </c>
      <c r="D447" s="8" t="b">
        <f>NOT(ISERROR(VLOOKUP(A447,A448:A1041,1,0)))</f>
        <v>0</v>
      </c>
      <c r="E447" s="8" t="b">
        <f>NOT(ISERROR(VLOOKUP(A447,'2017 05 31'!E:E,1,0)))</f>
        <v>1</v>
      </c>
      <c r="F447" s="8" t="str">
        <f>VLOOKUP(A447,A!A:M,9,0)</f>
        <v>123510</v>
      </c>
      <c r="G447" s="45"/>
    </row>
    <row r="448" spans="1:7" x14ac:dyDescent="0.2">
      <c r="A448" s="8">
        <v>1700051</v>
      </c>
      <c r="B448" s="16" t="s">
        <v>244</v>
      </c>
      <c r="C448" s="44">
        <v>155</v>
      </c>
      <c r="D448" s="8" t="b">
        <f>NOT(ISERROR(VLOOKUP(A448,A449:A1042,1,0)))</f>
        <v>0</v>
      </c>
      <c r="E448" s="8" t="b">
        <f>NOT(ISERROR(VLOOKUP(A448,'2017 05 31'!E:E,1,0)))</f>
        <v>1</v>
      </c>
      <c r="F448" s="8" t="str">
        <f>VLOOKUP(A448,A!A:M,9,0)</f>
        <v>123510</v>
      </c>
      <c r="G448" s="45"/>
    </row>
    <row r="449" spans="1:7" x14ac:dyDescent="0.2">
      <c r="A449" s="8">
        <v>12451058</v>
      </c>
      <c r="B449" s="16" t="s">
        <v>1511</v>
      </c>
      <c r="C449" s="44">
        <v>310</v>
      </c>
      <c r="D449" s="8" t="b">
        <f>NOT(ISERROR(VLOOKUP(A449,A450:A1042,1,0)))</f>
        <v>0</v>
      </c>
      <c r="E449" s="8" t="b">
        <f>NOT(ISERROR(VLOOKUP(A449,'2017 05 31'!E:E,1,0)))</f>
        <v>1</v>
      </c>
      <c r="F449" s="8" t="str">
        <f>VLOOKUP(A449,A!A:M,9,0)</f>
        <v>124510</v>
      </c>
      <c r="G449" s="45"/>
    </row>
    <row r="450" spans="1:7" x14ac:dyDescent="0.2">
      <c r="A450" s="8">
        <v>12151020</v>
      </c>
      <c r="B450" s="16" t="s">
        <v>1527</v>
      </c>
      <c r="C450" s="44">
        <v>600</v>
      </c>
      <c r="D450" s="8" t="b">
        <f>NOT(ISERROR(VLOOKUP(A450,A451:A1043,1,0)))</f>
        <v>0</v>
      </c>
      <c r="E450" s="8" t="b">
        <f>NOT(ISERROR(VLOOKUP(A450,'2017 05 31'!E:E,1,0)))</f>
        <v>1</v>
      </c>
      <c r="F450" s="8" t="str">
        <f>VLOOKUP(A450,A!A:M,9,0)</f>
        <v>121050</v>
      </c>
      <c r="G450" s="45"/>
    </row>
    <row r="451" spans="1:7" x14ac:dyDescent="0.2">
      <c r="A451" s="8">
        <v>1705870</v>
      </c>
      <c r="B451" s="16" t="s">
        <v>1242</v>
      </c>
      <c r="C451" s="44">
        <v>225</v>
      </c>
      <c r="D451" s="8" t="b">
        <f>NOT(ISERROR(VLOOKUP(A451,A452:A1045,1,0)))</f>
        <v>0</v>
      </c>
      <c r="E451" s="8" t="b">
        <f>NOT(ISERROR(VLOOKUP(A451,'2017 05 31'!E:E,1,0)))</f>
        <v>1</v>
      </c>
      <c r="F451" s="8" t="str">
        <f>VLOOKUP(A451,A!A:M,9,0)</f>
        <v>123510</v>
      </c>
      <c r="G451" s="45"/>
    </row>
    <row r="452" spans="1:7" x14ac:dyDescent="0.2">
      <c r="A452" s="8">
        <v>1700011</v>
      </c>
      <c r="B452" s="16" t="s">
        <v>1009</v>
      </c>
      <c r="C452" s="44">
        <v>165</v>
      </c>
      <c r="D452" s="8" t="b">
        <f>NOT(ISERROR(VLOOKUP(A452,A453:A1046,1,0)))</f>
        <v>0</v>
      </c>
      <c r="E452" s="8" t="b">
        <f>NOT(ISERROR(VLOOKUP(A452,'2017 05 31'!E:E,1,0)))</f>
        <v>1</v>
      </c>
      <c r="F452" s="8" t="str">
        <f>VLOOKUP(A452,A!A:M,9,0)</f>
        <v>123510</v>
      </c>
      <c r="G452" s="45"/>
    </row>
    <row r="453" spans="1:7" x14ac:dyDescent="0.2">
      <c r="A453" s="8">
        <v>12707716</v>
      </c>
      <c r="B453" s="16" t="s">
        <v>1540</v>
      </c>
      <c r="C453" s="44">
        <v>225</v>
      </c>
      <c r="D453" s="8" t="b">
        <f>NOT(ISERROR(VLOOKUP(A453,A454:A1047,1,0)))</f>
        <v>0</v>
      </c>
      <c r="E453" s="8" t="b">
        <f>NOT(ISERROR(VLOOKUP(A453,'2017 05 31'!E:E,1,0)))</f>
        <v>1</v>
      </c>
      <c r="F453" s="8" t="str">
        <f>VLOOKUP(A453,A!A:M,9,0)</f>
        <v>127010</v>
      </c>
      <c r="G453" s="45"/>
    </row>
    <row r="454" spans="1:7" x14ac:dyDescent="0.2">
      <c r="A454" s="8">
        <v>12353191</v>
      </c>
      <c r="B454" s="16" t="s">
        <v>1534</v>
      </c>
      <c r="C454" s="44">
        <v>380</v>
      </c>
      <c r="D454" s="8" t="b">
        <f t="shared" ref="D454" si="26">NOT(ISERROR(VLOOKUP(A454,A455:A1048,1,0)))</f>
        <v>0</v>
      </c>
      <c r="E454" s="8" t="b">
        <f>NOT(ISERROR(VLOOKUP(A454,'2017 05 31'!E:E,1,0)))</f>
        <v>1</v>
      </c>
      <c r="F454" s="8" t="str">
        <f>VLOOKUP(A454,A!A:M,9,0)</f>
        <v>123510</v>
      </c>
      <c r="G454" s="45"/>
    </row>
  </sheetData>
  <autoFilter ref="A4:K439"/>
  <sortState ref="A5:F508">
    <sortCondition ref="A5:A508"/>
  </sortState>
  <phoneticPr fontId="7" type="noConversion"/>
  <conditionalFormatting sqref="D2">
    <cfRule type="cellIs" dxfId="27" priority="11" operator="greaterThan">
      <formula>0</formula>
    </cfRule>
    <cfRule type="cellIs" dxfId="26" priority="12" operator="equal">
      <formula>0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3"/>
  <sheetViews>
    <sheetView workbookViewId="0">
      <pane ySplit="1" topLeftCell="A2" activePane="bottomLeft" state="frozen"/>
      <selection pane="bottomLeft" activeCell="M3" sqref="M3"/>
    </sheetView>
  </sheetViews>
  <sheetFormatPr defaultColWidth="9.140625" defaultRowHeight="11.25" x14ac:dyDescent="0.2"/>
  <cols>
    <col min="1" max="1" width="7" style="2" bestFit="1" customWidth="1"/>
    <col min="2" max="2" width="36.5703125" style="2" bestFit="1" customWidth="1"/>
    <col min="3" max="4" width="9.28515625" style="2" bestFit="1" customWidth="1"/>
    <col min="5" max="5" width="17.7109375" style="2" bestFit="1" customWidth="1"/>
    <col min="6" max="6" width="9.28515625" style="2" bestFit="1" customWidth="1"/>
    <col min="7" max="7" width="7" style="2" bestFit="1" customWidth="1"/>
    <col min="8" max="9" width="5.42578125" style="2" bestFit="1" customWidth="1"/>
    <col min="10" max="10" width="5.5703125" style="2" bestFit="1" customWidth="1"/>
    <col min="11" max="11" width="6.28515625" style="2" bestFit="1" customWidth="1"/>
    <col min="12" max="12" width="9.28515625" style="2" bestFit="1" customWidth="1"/>
    <col min="13" max="16" width="5.28515625" style="2" bestFit="1" customWidth="1"/>
    <col min="17" max="18" width="5.7109375" style="2" bestFit="1" customWidth="1"/>
    <col min="19" max="19" width="7.42578125" style="2" bestFit="1" customWidth="1"/>
    <col min="20" max="20" width="5.28515625" style="2" bestFit="1" customWidth="1"/>
    <col min="21" max="16384" width="9.140625" style="2"/>
  </cols>
  <sheetData>
    <row r="1" spans="1:20" ht="22.5" x14ac:dyDescent="0.2">
      <c r="A1" s="57" t="s">
        <v>102</v>
      </c>
      <c r="B1" s="55" t="s">
        <v>188</v>
      </c>
      <c r="C1" s="58" t="s">
        <v>1158</v>
      </c>
      <c r="D1" s="55" t="s">
        <v>1159</v>
      </c>
      <c r="E1" s="55" t="s">
        <v>189</v>
      </c>
      <c r="F1" s="55" t="s">
        <v>190</v>
      </c>
      <c r="G1" s="55" t="s">
        <v>191</v>
      </c>
      <c r="H1" s="55" t="s">
        <v>192</v>
      </c>
      <c r="I1" s="55" t="s">
        <v>635</v>
      </c>
      <c r="J1" s="55" t="s">
        <v>103</v>
      </c>
      <c r="K1" s="55" t="s">
        <v>544</v>
      </c>
      <c r="L1" s="58" t="s">
        <v>1160</v>
      </c>
      <c r="M1" s="55" t="s">
        <v>386</v>
      </c>
      <c r="N1" s="55" t="s">
        <v>546</v>
      </c>
      <c r="O1" s="55" t="s">
        <v>547</v>
      </c>
      <c r="P1" s="55" t="s">
        <v>548</v>
      </c>
      <c r="Q1" s="55" t="s">
        <v>1499</v>
      </c>
      <c r="R1" s="55" t="s">
        <v>549</v>
      </c>
      <c r="S1" s="55" t="s">
        <v>116</v>
      </c>
      <c r="T1" s="55" t="s">
        <v>117</v>
      </c>
    </row>
    <row r="2" spans="1:20" x14ac:dyDescent="0.2">
      <c r="A2" s="9">
        <v>151068</v>
      </c>
      <c r="B2" s="9" t="s">
        <v>416</v>
      </c>
      <c r="C2" s="9" t="s">
        <v>764</v>
      </c>
      <c r="D2" s="9" t="s">
        <v>1161</v>
      </c>
      <c r="E2" s="9" t="s">
        <v>1044</v>
      </c>
      <c r="F2" s="9" t="s">
        <v>124</v>
      </c>
      <c r="G2" s="9" t="s">
        <v>765</v>
      </c>
      <c r="H2" s="13">
        <v>0.75600000000000001</v>
      </c>
      <c r="I2" s="9" t="s">
        <v>193</v>
      </c>
      <c r="J2" s="9" t="s">
        <v>159</v>
      </c>
      <c r="K2" s="9" t="s">
        <v>1523</v>
      </c>
      <c r="L2" s="9" t="s">
        <v>159</v>
      </c>
      <c r="M2" s="56">
        <v>780</v>
      </c>
      <c r="N2" s="56" t="s">
        <v>545</v>
      </c>
      <c r="O2" s="56" t="s">
        <v>545</v>
      </c>
      <c r="P2" s="56" t="s">
        <v>545</v>
      </c>
      <c r="Q2" s="13">
        <v>1.325</v>
      </c>
      <c r="R2" s="13">
        <v>1.403</v>
      </c>
      <c r="S2" s="10" t="str">
        <f>VLOOKUP($I2,GG!$A$1:$C$23,2,0)</f>
        <v>Beerse</v>
      </c>
      <c r="T2" s="10" t="str">
        <f>IF(LEFT(D2,2)="09","Klink.",VLOOKUP($I2,GG!$A$1:$C$23,3,0))</f>
        <v>HV</v>
      </c>
    </row>
    <row r="3" spans="1:20" x14ac:dyDescent="0.2">
      <c r="A3" s="9">
        <v>151468</v>
      </c>
      <c r="B3" s="9" t="s">
        <v>417</v>
      </c>
      <c r="C3" s="9" t="s">
        <v>764</v>
      </c>
      <c r="D3" s="9" t="s">
        <v>1161</v>
      </c>
      <c r="E3" s="9" t="s">
        <v>1131</v>
      </c>
      <c r="F3" s="9" t="s">
        <v>124</v>
      </c>
      <c r="G3" s="9" t="s">
        <v>765</v>
      </c>
      <c r="H3" s="13">
        <v>0.75600000000000001</v>
      </c>
      <c r="I3" s="9" t="s">
        <v>193</v>
      </c>
      <c r="J3" s="9" t="s">
        <v>159</v>
      </c>
      <c r="K3" s="9" t="s">
        <v>1523</v>
      </c>
      <c r="L3" s="9" t="s">
        <v>159</v>
      </c>
      <c r="M3" s="56">
        <v>780</v>
      </c>
      <c r="N3" s="56" t="s">
        <v>545</v>
      </c>
      <c r="O3" s="56" t="s">
        <v>545</v>
      </c>
      <c r="P3" s="56" t="s">
        <v>545</v>
      </c>
      <c r="Q3" s="13">
        <v>1.333</v>
      </c>
      <c r="R3" s="13">
        <v>1.411</v>
      </c>
      <c r="S3" s="10" t="str">
        <f>VLOOKUP($I3,GG!$A$1:$C$23,2,0)</f>
        <v>Beerse</v>
      </c>
      <c r="T3" s="10" t="str">
        <f>IF(LEFT(D3,2)="09","Klink.",VLOOKUP($I3,GG!$A$1:$C$23,3,0))</f>
        <v>HV</v>
      </c>
    </row>
    <row r="4" spans="1:20" x14ac:dyDescent="0.2">
      <c r="A4" s="9">
        <v>151470</v>
      </c>
      <c r="B4" s="9" t="s">
        <v>1396</v>
      </c>
      <c r="C4" s="9" t="s">
        <v>764</v>
      </c>
      <c r="D4" s="9" t="s">
        <v>1161</v>
      </c>
      <c r="E4" s="9" t="s">
        <v>1131</v>
      </c>
      <c r="F4" s="9" t="s">
        <v>125</v>
      </c>
      <c r="G4" s="9" t="s">
        <v>68</v>
      </c>
      <c r="H4" s="13">
        <v>0.99299999999999999</v>
      </c>
      <c r="I4" s="9" t="s">
        <v>193</v>
      </c>
      <c r="J4" s="9" t="s">
        <v>68</v>
      </c>
      <c r="K4" s="9" t="s">
        <v>1523</v>
      </c>
      <c r="L4" s="9" t="s">
        <v>68</v>
      </c>
      <c r="M4" s="56">
        <v>582</v>
      </c>
      <c r="N4" s="56" t="s">
        <v>545</v>
      </c>
      <c r="O4" s="56" t="s">
        <v>545</v>
      </c>
      <c r="P4" s="56" t="s">
        <v>545</v>
      </c>
      <c r="Q4" s="13">
        <v>1.78</v>
      </c>
      <c r="R4" s="13">
        <v>1.8839999999999999</v>
      </c>
      <c r="S4" s="10" t="str">
        <f>VLOOKUP($I4,GG!$A$1:$C$23,2,0)</f>
        <v>Beerse</v>
      </c>
      <c r="T4" s="10" t="str">
        <f>IF(LEFT(D4,2)="09","Klink.",VLOOKUP($I4,GG!$A$1:$C$23,3,0))</f>
        <v>HV</v>
      </c>
    </row>
    <row r="5" spans="1:20" x14ac:dyDescent="0.2">
      <c r="A5" s="9">
        <v>151568</v>
      </c>
      <c r="B5" s="9" t="s">
        <v>418</v>
      </c>
      <c r="C5" s="9" t="s">
        <v>764</v>
      </c>
      <c r="D5" s="9" t="s">
        <v>1161</v>
      </c>
      <c r="E5" s="9" t="s">
        <v>1131</v>
      </c>
      <c r="F5" s="9" t="s">
        <v>124</v>
      </c>
      <c r="G5" s="9" t="s">
        <v>765</v>
      </c>
      <c r="H5" s="13">
        <v>0.75600000000000001</v>
      </c>
      <c r="I5" s="9" t="s">
        <v>193</v>
      </c>
      <c r="J5" s="9" t="s">
        <v>159</v>
      </c>
      <c r="K5" s="9" t="s">
        <v>1523</v>
      </c>
      <c r="L5" s="9" t="s">
        <v>159</v>
      </c>
      <c r="M5" s="56">
        <v>780</v>
      </c>
      <c r="N5" s="56" t="s">
        <v>545</v>
      </c>
      <c r="O5" s="56" t="s">
        <v>545</v>
      </c>
      <c r="P5" s="56" t="s">
        <v>545</v>
      </c>
      <c r="Q5" s="13">
        <v>1.34</v>
      </c>
      <c r="R5" s="13">
        <v>1.4179999999999999</v>
      </c>
      <c r="S5" s="10" t="str">
        <f>VLOOKUP($I5,GG!$A$1:$C$23,2,0)</f>
        <v>Beerse</v>
      </c>
      <c r="T5" s="10" t="str">
        <f>IF(LEFT(D5,2)="09","Klink.",VLOOKUP($I5,GG!$A$1:$C$23,3,0))</f>
        <v>HV</v>
      </c>
    </row>
    <row r="6" spans="1:20" x14ac:dyDescent="0.2">
      <c r="A6" s="9">
        <v>151570</v>
      </c>
      <c r="B6" s="9" t="s">
        <v>1397</v>
      </c>
      <c r="C6" s="9" t="s">
        <v>764</v>
      </c>
      <c r="D6" s="9" t="s">
        <v>1161</v>
      </c>
      <c r="E6" s="9" t="s">
        <v>1131</v>
      </c>
      <c r="F6" s="9" t="s">
        <v>125</v>
      </c>
      <c r="G6" s="9" t="s">
        <v>68</v>
      </c>
      <c r="H6" s="13">
        <v>0.99299999999999999</v>
      </c>
      <c r="I6" s="9" t="s">
        <v>193</v>
      </c>
      <c r="J6" s="9" t="s">
        <v>68</v>
      </c>
      <c r="K6" s="9" t="s">
        <v>1523</v>
      </c>
      <c r="L6" s="9" t="s">
        <v>68</v>
      </c>
      <c r="M6" s="56">
        <v>582</v>
      </c>
      <c r="N6" s="56" t="s">
        <v>545</v>
      </c>
      <c r="O6" s="56" t="s">
        <v>545</v>
      </c>
      <c r="P6" s="56" t="s">
        <v>545</v>
      </c>
      <c r="Q6" s="13">
        <v>1.7909999999999999</v>
      </c>
      <c r="R6" s="13">
        <v>1.8959999999999999</v>
      </c>
      <c r="S6" s="10" t="str">
        <f>VLOOKUP($I6,GG!$A$1:$C$23,2,0)</f>
        <v>Beerse</v>
      </c>
      <c r="T6" s="10" t="str">
        <f>IF(LEFT(D6,2)="09","Klink.",VLOOKUP($I6,GG!$A$1:$C$23,3,0))</f>
        <v>HV</v>
      </c>
    </row>
    <row r="7" spans="1:20" x14ac:dyDescent="0.2">
      <c r="A7" s="9">
        <v>151660</v>
      </c>
      <c r="B7" s="9" t="s">
        <v>766</v>
      </c>
      <c r="C7" s="9" t="s">
        <v>764</v>
      </c>
      <c r="D7" s="9" t="s">
        <v>1161</v>
      </c>
      <c r="E7" s="9" t="s">
        <v>1131</v>
      </c>
      <c r="F7" s="9" t="s">
        <v>124</v>
      </c>
      <c r="G7" s="9" t="s">
        <v>68</v>
      </c>
      <c r="H7" s="13">
        <v>0.75600000000000001</v>
      </c>
      <c r="I7" s="9" t="s">
        <v>193</v>
      </c>
      <c r="J7" s="9" t="s">
        <v>68</v>
      </c>
      <c r="K7" s="9" t="s">
        <v>1523</v>
      </c>
      <c r="L7" s="9" t="s">
        <v>68</v>
      </c>
      <c r="M7" s="56">
        <v>780</v>
      </c>
      <c r="N7" s="56" t="s">
        <v>545</v>
      </c>
      <c r="O7" s="56" t="s">
        <v>545</v>
      </c>
      <c r="P7" s="56" t="s">
        <v>545</v>
      </c>
      <c r="Q7" s="13">
        <v>1.34</v>
      </c>
      <c r="R7" s="13">
        <v>1.41</v>
      </c>
      <c r="S7" s="10" t="str">
        <f>VLOOKUP($I7,GG!$A$1:$C$23,2,0)</f>
        <v>Beerse</v>
      </c>
      <c r="T7" s="10" t="str">
        <f>IF(LEFT(D7,2)="09","Klink.",VLOOKUP($I7,GG!$A$1:$C$23,3,0))</f>
        <v>HV</v>
      </c>
    </row>
    <row r="8" spans="1:20" x14ac:dyDescent="0.2">
      <c r="A8" s="9">
        <v>151670</v>
      </c>
      <c r="B8" s="9" t="s">
        <v>614</v>
      </c>
      <c r="C8" s="9" t="s">
        <v>764</v>
      </c>
      <c r="D8" s="9" t="s">
        <v>1161</v>
      </c>
      <c r="E8" s="9" t="s">
        <v>1131</v>
      </c>
      <c r="F8" s="9" t="s">
        <v>125</v>
      </c>
      <c r="G8" s="9" t="s">
        <v>68</v>
      </c>
      <c r="H8" s="13">
        <v>0.99299999999999999</v>
      </c>
      <c r="I8" s="9" t="s">
        <v>193</v>
      </c>
      <c r="J8" s="9" t="s">
        <v>68</v>
      </c>
      <c r="K8" s="9" t="s">
        <v>1523</v>
      </c>
      <c r="L8" s="9" t="s">
        <v>68</v>
      </c>
      <c r="M8" s="56">
        <v>582</v>
      </c>
      <c r="N8" s="56" t="s">
        <v>545</v>
      </c>
      <c r="O8" s="56" t="s">
        <v>545</v>
      </c>
      <c r="P8" s="56" t="s">
        <v>545</v>
      </c>
      <c r="Q8" s="13">
        <v>1.7050000000000001</v>
      </c>
      <c r="R8" s="13">
        <v>1.8049999999999999</v>
      </c>
      <c r="S8" s="10" t="str">
        <f>VLOOKUP($I8,GG!$A$1:$C$23,2,0)</f>
        <v>Beerse</v>
      </c>
      <c r="T8" s="10" t="str">
        <f>IF(LEFT(D8,2)="09","Klink.",VLOOKUP($I8,GG!$A$1:$C$23,3,0))</f>
        <v>HV</v>
      </c>
    </row>
    <row r="9" spans="1:20" x14ac:dyDescent="0.2">
      <c r="A9" s="9">
        <v>151807</v>
      </c>
      <c r="B9" s="9" t="s">
        <v>395</v>
      </c>
      <c r="C9" s="9" t="s">
        <v>764</v>
      </c>
      <c r="D9" s="9" t="s">
        <v>1045</v>
      </c>
      <c r="E9" s="9" t="s">
        <v>1045</v>
      </c>
      <c r="F9" s="9" t="s">
        <v>123</v>
      </c>
      <c r="G9" s="9" t="s">
        <v>765</v>
      </c>
      <c r="H9" s="13">
        <v>1</v>
      </c>
      <c r="I9" s="9" t="s">
        <v>193</v>
      </c>
      <c r="J9" s="9" t="s">
        <v>159</v>
      </c>
      <c r="K9" s="9" t="s">
        <v>1523</v>
      </c>
      <c r="L9" s="9" t="s">
        <v>159</v>
      </c>
      <c r="M9" s="56">
        <v>648</v>
      </c>
      <c r="N9" s="56" t="s">
        <v>545</v>
      </c>
      <c r="O9" s="56" t="s">
        <v>545</v>
      </c>
      <c r="P9" s="56" t="s">
        <v>545</v>
      </c>
      <c r="Q9" s="13">
        <v>1.772</v>
      </c>
      <c r="R9" s="13">
        <v>1.8740000000000001</v>
      </c>
      <c r="S9" s="10" t="str">
        <f>VLOOKUP($I9,GG!$A$1:$C$23,2,0)</f>
        <v>Beerse</v>
      </c>
      <c r="T9" s="10" t="str">
        <f>IF(LEFT(D9,2)="09","Klink.",VLOOKUP($I9,GG!$A$1:$C$23,3,0))</f>
        <v>HV</v>
      </c>
    </row>
    <row r="10" spans="1:20" x14ac:dyDescent="0.2">
      <c r="A10" s="9">
        <v>151808</v>
      </c>
      <c r="B10" s="9" t="s">
        <v>396</v>
      </c>
      <c r="C10" s="9" t="s">
        <v>764</v>
      </c>
      <c r="D10" s="9" t="s">
        <v>1045</v>
      </c>
      <c r="E10" s="9" t="s">
        <v>1045</v>
      </c>
      <c r="F10" s="9" t="s">
        <v>123</v>
      </c>
      <c r="G10" s="9" t="s">
        <v>765</v>
      </c>
      <c r="H10" s="13">
        <v>1</v>
      </c>
      <c r="I10" s="9" t="s">
        <v>193</v>
      </c>
      <c r="J10" s="9" t="s">
        <v>159</v>
      </c>
      <c r="K10" s="9" t="s">
        <v>1523</v>
      </c>
      <c r="L10" s="9" t="s">
        <v>159</v>
      </c>
      <c r="M10" s="56">
        <v>648</v>
      </c>
      <c r="N10" s="56" t="s">
        <v>545</v>
      </c>
      <c r="O10" s="56" t="s">
        <v>545</v>
      </c>
      <c r="P10" s="56" t="s">
        <v>545</v>
      </c>
      <c r="Q10" s="13">
        <v>1.8220000000000001</v>
      </c>
      <c r="R10" s="13">
        <v>1.927</v>
      </c>
      <c r="S10" s="10" t="str">
        <f>VLOOKUP($I10,GG!$A$1:$C$23,2,0)</f>
        <v>Beerse</v>
      </c>
      <c r="T10" s="10" t="str">
        <f>IF(LEFT(D10,2)="09","Klink.",VLOOKUP($I10,GG!$A$1:$C$23,3,0))</f>
        <v>HV</v>
      </c>
    </row>
    <row r="11" spans="1:20" x14ac:dyDescent="0.2">
      <c r="A11" s="9">
        <v>151817</v>
      </c>
      <c r="B11" s="9" t="s">
        <v>419</v>
      </c>
      <c r="C11" s="9" t="s">
        <v>764</v>
      </c>
      <c r="D11" s="9" t="s">
        <v>1045</v>
      </c>
      <c r="E11" s="9" t="s">
        <v>1045</v>
      </c>
      <c r="F11" s="9" t="s">
        <v>767</v>
      </c>
      <c r="G11" s="9" t="s">
        <v>765</v>
      </c>
      <c r="H11" s="13">
        <v>1.3</v>
      </c>
      <c r="I11" s="9" t="s">
        <v>193</v>
      </c>
      <c r="J11" s="9" t="s">
        <v>159</v>
      </c>
      <c r="K11" s="9" t="s">
        <v>1523</v>
      </c>
      <c r="L11" s="9" t="s">
        <v>159</v>
      </c>
      <c r="M11" s="56">
        <v>528</v>
      </c>
      <c r="N11" s="56" t="s">
        <v>545</v>
      </c>
      <c r="O11" s="56" t="s">
        <v>545</v>
      </c>
      <c r="P11" s="56" t="s">
        <v>545</v>
      </c>
      <c r="Q11" s="13">
        <v>2.302</v>
      </c>
      <c r="R11" s="13">
        <v>2.4340000000000002</v>
      </c>
      <c r="S11" s="10" t="str">
        <f>VLOOKUP($I11,GG!$A$1:$C$23,2,0)</f>
        <v>Beerse</v>
      </c>
      <c r="T11" s="10" t="str">
        <f>IF(LEFT(D11,2)="09","Klink.",VLOOKUP($I11,GG!$A$1:$C$23,3,0))</f>
        <v>HV</v>
      </c>
    </row>
    <row r="12" spans="1:20" x14ac:dyDescent="0.2">
      <c r="A12" s="9">
        <v>151818</v>
      </c>
      <c r="B12" s="9" t="s">
        <v>397</v>
      </c>
      <c r="C12" s="9" t="s">
        <v>764</v>
      </c>
      <c r="D12" s="9" t="s">
        <v>1045</v>
      </c>
      <c r="E12" s="9" t="s">
        <v>1045</v>
      </c>
      <c r="F12" s="9" t="s">
        <v>767</v>
      </c>
      <c r="G12" s="9" t="s">
        <v>765</v>
      </c>
      <c r="H12" s="13">
        <v>1.3</v>
      </c>
      <c r="I12" s="9" t="s">
        <v>193</v>
      </c>
      <c r="J12" s="9" t="s">
        <v>159</v>
      </c>
      <c r="K12" s="9" t="s">
        <v>1523</v>
      </c>
      <c r="L12" s="9" t="s">
        <v>159</v>
      </c>
      <c r="M12" s="56">
        <v>528</v>
      </c>
      <c r="N12" s="56" t="s">
        <v>545</v>
      </c>
      <c r="O12" s="56" t="s">
        <v>545</v>
      </c>
      <c r="P12" s="56" t="s">
        <v>545</v>
      </c>
      <c r="Q12" s="13">
        <v>2.383</v>
      </c>
      <c r="R12" s="13">
        <v>2.5190000000000001</v>
      </c>
      <c r="S12" s="10" t="str">
        <f>VLOOKUP($I12,GG!$A$1:$C$23,2,0)</f>
        <v>Beerse</v>
      </c>
      <c r="T12" s="10" t="str">
        <f>IF(LEFT(D12,2)="09","Klink.",VLOOKUP($I12,GG!$A$1:$C$23,3,0))</f>
        <v>HV</v>
      </c>
    </row>
    <row r="13" spans="1:20" x14ac:dyDescent="0.2">
      <c r="A13" s="9">
        <v>151867</v>
      </c>
      <c r="B13" s="9" t="s">
        <v>420</v>
      </c>
      <c r="C13" s="9" t="s">
        <v>764</v>
      </c>
      <c r="D13" s="9" t="s">
        <v>1045</v>
      </c>
      <c r="E13" s="9" t="s">
        <v>1045</v>
      </c>
      <c r="F13" s="9" t="s">
        <v>124</v>
      </c>
      <c r="G13" s="9" t="s">
        <v>765</v>
      </c>
      <c r="H13" s="13">
        <v>0.75600000000000001</v>
      </c>
      <c r="I13" s="9" t="s">
        <v>193</v>
      </c>
      <c r="J13" s="9" t="s">
        <v>159</v>
      </c>
      <c r="K13" s="9" t="s">
        <v>1523</v>
      </c>
      <c r="L13" s="9" t="s">
        <v>159</v>
      </c>
      <c r="M13" s="56">
        <v>780</v>
      </c>
      <c r="N13" s="56" t="s">
        <v>545</v>
      </c>
      <c r="O13" s="56" t="s">
        <v>545</v>
      </c>
      <c r="P13" s="56" t="s">
        <v>545</v>
      </c>
      <c r="Q13" s="13">
        <v>1.33</v>
      </c>
      <c r="R13" s="13">
        <v>1.41</v>
      </c>
      <c r="S13" s="10" t="str">
        <f>VLOOKUP($I13,GG!$A$1:$C$23,2,0)</f>
        <v>Beerse</v>
      </c>
      <c r="T13" s="10" t="str">
        <f>IF(LEFT(D13,2)="09","Klink.",VLOOKUP($I13,GG!$A$1:$C$23,3,0))</f>
        <v>HV</v>
      </c>
    </row>
    <row r="14" spans="1:20" x14ac:dyDescent="0.2">
      <c r="A14" s="9">
        <v>151868</v>
      </c>
      <c r="B14" s="9" t="s">
        <v>421</v>
      </c>
      <c r="C14" s="9" t="s">
        <v>764</v>
      </c>
      <c r="D14" s="9" t="s">
        <v>1045</v>
      </c>
      <c r="E14" s="9" t="s">
        <v>1045</v>
      </c>
      <c r="F14" s="9" t="s">
        <v>124</v>
      </c>
      <c r="G14" s="9" t="s">
        <v>765</v>
      </c>
      <c r="H14" s="13">
        <v>0.75600000000000001</v>
      </c>
      <c r="I14" s="9" t="s">
        <v>193</v>
      </c>
      <c r="J14" s="9" t="s">
        <v>159</v>
      </c>
      <c r="K14" s="9" t="s">
        <v>1523</v>
      </c>
      <c r="L14" s="9" t="s">
        <v>159</v>
      </c>
      <c r="M14" s="56">
        <v>780</v>
      </c>
      <c r="N14" s="56" t="s">
        <v>545</v>
      </c>
      <c r="O14" s="56" t="s">
        <v>545</v>
      </c>
      <c r="P14" s="56" t="s">
        <v>545</v>
      </c>
      <c r="Q14" s="13">
        <v>1.381</v>
      </c>
      <c r="R14" s="13">
        <v>1.4610000000000001</v>
      </c>
      <c r="S14" s="10" t="str">
        <f>VLOOKUP($I14,GG!$A$1:$C$23,2,0)</f>
        <v>Beerse</v>
      </c>
      <c r="T14" s="10" t="str">
        <f>IF(LEFT(D14,2)="09","Klink.",VLOOKUP($I14,GG!$A$1:$C$23,3,0))</f>
        <v>HV</v>
      </c>
    </row>
    <row r="15" spans="1:20" x14ac:dyDescent="0.2">
      <c r="A15" s="9">
        <v>151877</v>
      </c>
      <c r="B15" s="9" t="s">
        <v>398</v>
      </c>
      <c r="C15" s="9" t="s">
        <v>764</v>
      </c>
      <c r="D15" s="9" t="s">
        <v>1045</v>
      </c>
      <c r="E15" s="9" t="s">
        <v>1045</v>
      </c>
      <c r="F15" s="9" t="s">
        <v>125</v>
      </c>
      <c r="G15" s="9" t="s">
        <v>765</v>
      </c>
      <c r="H15" s="13">
        <v>0.99299999999999999</v>
      </c>
      <c r="I15" s="9" t="s">
        <v>193</v>
      </c>
      <c r="J15" s="9" t="s">
        <v>159</v>
      </c>
      <c r="K15" s="9" t="s">
        <v>1523</v>
      </c>
      <c r="L15" s="9" t="s">
        <v>159</v>
      </c>
      <c r="M15" s="56">
        <v>582</v>
      </c>
      <c r="N15" s="56" t="s">
        <v>545</v>
      </c>
      <c r="O15" s="56" t="s">
        <v>545</v>
      </c>
      <c r="P15" s="56" t="s">
        <v>545</v>
      </c>
      <c r="Q15" s="13">
        <v>1.829</v>
      </c>
      <c r="R15" s="13">
        <v>1.9350000000000001</v>
      </c>
      <c r="S15" s="10" t="str">
        <f>VLOOKUP($I15,GG!$A$1:$C$23,2,0)</f>
        <v>Beerse</v>
      </c>
      <c r="T15" s="10" t="str">
        <f>IF(LEFT(D15,2)="09","Klink.",VLOOKUP($I15,GG!$A$1:$C$23,3,0))</f>
        <v>HV</v>
      </c>
    </row>
    <row r="16" spans="1:20" x14ac:dyDescent="0.2">
      <c r="A16" s="9">
        <v>151878</v>
      </c>
      <c r="B16" s="9" t="s">
        <v>399</v>
      </c>
      <c r="C16" s="9" t="s">
        <v>764</v>
      </c>
      <c r="D16" s="9" t="s">
        <v>1045</v>
      </c>
      <c r="E16" s="9" t="s">
        <v>1045</v>
      </c>
      <c r="F16" s="9" t="s">
        <v>125</v>
      </c>
      <c r="G16" s="9" t="s">
        <v>765</v>
      </c>
      <c r="H16" s="13">
        <v>0.99299999999999999</v>
      </c>
      <c r="I16" s="9" t="s">
        <v>193</v>
      </c>
      <c r="J16" s="9" t="s">
        <v>159</v>
      </c>
      <c r="K16" s="9" t="s">
        <v>1523</v>
      </c>
      <c r="L16" s="9" t="s">
        <v>159</v>
      </c>
      <c r="M16" s="56">
        <v>582</v>
      </c>
      <c r="N16" s="56" t="s">
        <v>545</v>
      </c>
      <c r="O16" s="56" t="s">
        <v>545</v>
      </c>
      <c r="P16" s="56" t="s">
        <v>545</v>
      </c>
      <c r="Q16" s="13">
        <v>1.82</v>
      </c>
      <c r="R16" s="13">
        <v>1.93</v>
      </c>
      <c r="S16" s="10" t="str">
        <f>VLOOKUP($I16,GG!$A$1:$C$23,2,0)</f>
        <v>Beerse</v>
      </c>
      <c r="T16" s="10" t="str">
        <f>IF(LEFT(D16,2)="09","Klink.",VLOOKUP($I16,GG!$A$1:$C$23,3,0))</f>
        <v>HV</v>
      </c>
    </row>
    <row r="17" spans="1:20" x14ac:dyDescent="0.2">
      <c r="A17" s="9">
        <v>151908</v>
      </c>
      <c r="B17" s="9" t="s">
        <v>422</v>
      </c>
      <c r="C17" s="9" t="s">
        <v>764</v>
      </c>
      <c r="D17" s="9" t="s">
        <v>1045</v>
      </c>
      <c r="E17" s="9" t="s">
        <v>1045</v>
      </c>
      <c r="F17" s="9" t="s">
        <v>123</v>
      </c>
      <c r="G17" s="9" t="s">
        <v>765</v>
      </c>
      <c r="H17" s="13">
        <v>1</v>
      </c>
      <c r="I17" s="9" t="s">
        <v>193</v>
      </c>
      <c r="J17" s="9" t="s">
        <v>159</v>
      </c>
      <c r="K17" s="9" t="s">
        <v>1523</v>
      </c>
      <c r="L17" s="9" t="s">
        <v>159</v>
      </c>
      <c r="M17" s="56">
        <v>648</v>
      </c>
      <c r="N17" s="56" t="s">
        <v>545</v>
      </c>
      <c r="O17" s="56" t="s">
        <v>545</v>
      </c>
      <c r="P17" s="56" t="s">
        <v>545</v>
      </c>
      <c r="Q17" s="13">
        <v>1.819</v>
      </c>
      <c r="R17" s="13">
        <v>1.9239999999999999</v>
      </c>
      <c r="S17" s="10" t="str">
        <f>VLOOKUP($I17,GG!$A$1:$C$23,2,0)</f>
        <v>Beerse</v>
      </c>
      <c r="T17" s="10" t="str">
        <f>IF(LEFT(D17,2)="09","Klink.",VLOOKUP($I17,GG!$A$1:$C$23,3,0))</f>
        <v>HV</v>
      </c>
    </row>
    <row r="18" spans="1:20" x14ac:dyDescent="0.2">
      <c r="A18" s="9">
        <v>151918</v>
      </c>
      <c r="B18" s="9" t="s">
        <v>423</v>
      </c>
      <c r="C18" s="9" t="s">
        <v>764</v>
      </c>
      <c r="D18" s="9" t="s">
        <v>1045</v>
      </c>
      <c r="E18" s="9" t="s">
        <v>1045</v>
      </c>
      <c r="F18" s="9" t="s">
        <v>767</v>
      </c>
      <c r="G18" s="9" t="s">
        <v>765</v>
      </c>
      <c r="H18" s="13">
        <v>1.3</v>
      </c>
      <c r="I18" s="9" t="s">
        <v>193</v>
      </c>
      <c r="J18" s="9" t="s">
        <v>159</v>
      </c>
      <c r="K18" s="9" t="s">
        <v>1523</v>
      </c>
      <c r="L18" s="9" t="s">
        <v>159</v>
      </c>
      <c r="M18" s="56">
        <v>528</v>
      </c>
      <c r="N18" s="56" t="s">
        <v>545</v>
      </c>
      <c r="O18" s="56" t="s">
        <v>545</v>
      </c>
      <c r="P18" s="56" t="s">
        <v>545</v>
      </c>
      <c r="Q18" s="13">
        <v>2.3820000000000001</v>
      </c>
      <c r="R18" s="13">
        <v>2.5179999999999998</v>
      </c>
      <c r="S18" s="10" t="str">
        <f>VLOOKUP($I18,GG!$A$1:$C$23,2,0)</f>
        <v>Beerse</v>
      </c>
      <c r="T18" s="10" t="str">
        <f>IF(LEFT(D18,2)="09","Klink.",VLOOKUP($I18,GG!$A$1:$C$23,3,0))</f>
        <v>HV</v>
      </c>
    </row>
    <row r="19" spans="1:20" x14ac:dyDescent="0.2">
      <c r="A19" s="9">
        <v>151968</v>
      </c>
      <c r="B19" s="9" t="s">
        <v>424</v>
      </c>
      <c r="C19" s="9" t="s">
        <v>764</v>
      </c>
      <c r="D19" s="9" t="s">
        <v>1045</v>
      </c>
      <c r="E19" s="9" t="s">
        <v>1045</v>
      </c>
      <c r="F19" s="9" t="s">
        <v>124</v>
      </c>
      <c r="G19" s="9" t="s">
        <v>765</v>
      </c>
      <c r="H19" s="13">
        <v>0.75600000000000001</v>
      </c>
      <c r="I19" s="9" t="s">
        <v>193</v>
      </c>
      <c r="J19" s="9" t="s">
        <v>159</v>
      </c>
      <c r="K19" s="9" t="s">
        <v>1523</v>
      </c>
      <c r="L19" s="9" t="s">
        <v>159</v>
      </c>
      <c r="M19" s="56">
        <v>780</v>
      </c>
      <c r="N19" s="56" t="s">
        <v>545</v>
      </c>
      <c r="O19" s="56" t="s">
        <v>545</v>
      </c>
      <c r="P19" s="56" t="s">
        <v>545</v>
      </c>
      <c r="Q19" s="13">
        <v>1.4450000000000001</v>
      </c>
      <c r="R19" s="13">
        <v>1.528</v>
      </c>
      <c r="S19" s="10" t="str">
        <f>VLOOKUP($I19,GG!$A$1:$C$23,2,0)</f>
        <v>Beerse</v>
      </c>
      <c r="T19" s="10" t="str">
        <f>IF(LEFT(D19,2)="09","Klink.",VLOOKUP($I19,GG!$A$1:$C$23,3,0))</f>
        <v>HV</v>
      </c>
    </row>
    <row r="20" spans="1:20" x14ac:dyDescent="0.2">
      <c r="A20" s="9">
        <v>151970</v>
      </c>
      <c r="B20" s="9" t="s">
        <v>293</v>
      </c>
      <c r="C20" s="9" t="s">
        <v>764</v>
      </c>
      <c r="D20" s="9" t="s">
        <v>1045</v>
      </c>
      <c r="E20" s="9" t="s">
        <v>1045</v>
      </c>
      <c r="F20" s="9" t="s">
        <v>125</v>
      </c>
      <c r="G20" s="9" t="s">
        <v>68</v>
      </c>
      <c r="H20" s="13">
        <v>0.99299999999999999</v>
      </c>
      <c r="I20" s="9" t="s">
        <v>193</v>
      </c>
      <c r="J20" s="9" t="s">
        <v>68</v>
      </c>
      <c r="K20" s="9" t="s">
        <v>1523</v>
      </c>
      <c r="L20" s="9" t="s">
        <v>68</v>
      </c>
      <c r="M20" s="56">
        <v>582</v>
      </c>
      <c r="N20" s="56" t="s">
        <v>545</v>
      </c>
      <c r="O20" s="56" t="s">
        <v>545</v>
      </c>
      <c r="P20" s="56" t="s">
        <v>545</v>
      </c>
      <c r="Q20" s="13">
        <v>1.8959999999999999</v>
      </c>
      <c r="R20" s="13">
        <v>2.0059999999999998</v>
      </c>
      <c r="S20" s="10" t="str">
        <f>VLOOKUP($I20,GG!$A$1:$C$23,2,0)</f>
        <v>Beerse</v>
      </c>
      <c r="T20" s="10" t="str">
        <f>IF(LEFT(D20,2)="09","Klink.",VLOOKUP($I20,GG!$A$1:$C$23,3,0))</f>
        <v>HV</v>
      </c>
    </row>
    <row r="21" spans="1:20" x14ac:dyDescent="0.2">
      <c r="A21" s="9">
        <v>152008</v>
      </c>
      <c r="B21" s="9" t="s">
        <v>425</v>
      </c>
      <c r="C21" s="9" t="s">
        <v>764</v>
      </c>
      <c r="D21" s="9" t="s">
        <v>1045</v>
      </c>
      <c r="E21" s="9" t="s">
        <v>1045</v>
      </c>
      <c r="F21" s="9" t="s">
        <v>123</v>
      </c>
      <c r="G21" s="9" t="s">
        <v>765</v>
      </c>
      <c r="H21" s="13">
        <v>1</v>
      </c>
      <c r="I21" s="9" t="s">
        <v>193</v>
      </c>
      <c r="J21" s="9" t="s">
        <v>159</v>
      </c>
      <c r="K21" s="9" t="s">
        <v>1523</v>
      </c>
      <c r="L21" s="9" t="s">
        <v>159</v>
      </c>
      <c r="M21" s="56">
        <v>648</v>
      </c>
      <c r="N21" s="56" t="s">
        <v>545</v>
      </c>
      <c r="O21" s="56" t="s">
        <v>545</v>
      </c>
      <c r="P21" s="56" t="s">
        <v>545</v>
      </c>
      <c r="Q21" s="13">
        <v>1.95</v>
      </c>
      <c r="R21" s="13">
        <v>2.0699999999999998</v>
      </c>
      <c r="S21" s="10" t="str">
        <f>VLOOKUP($I21,GG!$A$1:$C$23,2,0)</f>
        <v>Beerse</v>
      </c>
      <c r="T21" s="10" t="str">
        <f>IF(LEFT(D21,2)="09","Klink.",VLOOKUP($I21,GG!$A$1:$C$23,3,0))</f>
        <v>HV</v>
      </c>
    </row>
    <row r="22" spans="1:20" x14ac:dyDescent="0.2">
      <c r="A22" s="9">
        <v>152018</v>
      </c>
      <c r="B22" s="9" t="s">
        <v>400</v>
      </c>
      <c r="C22" s="9" t="s">
        <v>764</v>
      </c>
      <c r="D22" s="9" t="s">
        <v>1045</v>
      </c>
      <c r="E22" s="9" t="s">
        <v>1045</v>
      </c>
      <c r="F22" s="9" t="s">
        <v>767</v>
      </c>
      <c r="G22" s="9" t="s">
        <v>765</v>
      </c>
      <c r="H22" s="13">
        <v>1.3</v>
      </c>
      <c r="I22" s="9" t="s">
        <v>193</v>
      </c>
      <c r="J22" s="9" t="s">
        <v>159</v>
      </c>
      <c r="K22" s="9" t="s">
        <v>1523</v>
      </c>
      <c r="L22" s="9" t="s">
        <v>159</v>
      </c>
      <c r="M22" s="56">
        <v>528</v>
      </c>
      <c r="N22" s="56" t="s">
        <v>545</v>
      </c>
      <c r="O22" s="56" t="s">
        <v>545</v>
      </c>
      <c r="P22" s="56" t="s">
        <v>545</v>
      </c>
      <c r="Q22" s="13">
        <v>2.4039999999999999</v>
      </c>
      <c r="R22" s="13">
        <v>2.5409999999999999</v>
      </c>
      <c r="S22" s="10" t="str">
        <f>VLOOKUP($I22,GG!$A$1:$C$23,2,0)</f>
        <v>Beerse</v>
      </c>
      <c r="T22" s="10" t="str">
        <f>IF(LEFT(D22,2)="09","Klink.",VLOOKUP($I22,GG!$A$1:$C$23,3,0))</f>
        <v>HV</v>
      </c>
    </row>
    <row r="23" spans="1:20" x14ac:dyDescent="0.2">
      <c r="A23" s="9">
        <v>152068</v>
      </c>
      <c r="B23" s="9" t="s">
        <v>426</v>
      </c>
      <c r="C23" s="9" t="s">
        <v>764</v>
      </c>
      <c r="D23" s="9" t="s">
        <v>1045</v>
      </c>
      <c r="E23" s="9" t="s">
        <v>1045</v>
      </c>
      <c r="F23" s="9" t="s">
        <v>124</v>
      </c>
      <c r="G23" s="9" t="s">
        <v>765</v>
      </c>
      <c r="H23" s="13">
        <v>0.75600000000000001</v>
      </c>
      <c r="I23" s="9" t="s">
        <v>193</v>
      </c>
      <c r="J23" s="9" t="s">
        <v>159</v>
      </c>
      <c r="K23" s="9" t="s">
        <v>1523</v>
      </c>
      <c r="L23" s="9" t="s">
        <v>159</v>
      </c>
      <c r="M23" s="56">
        <v>780</v>
      </c>
      <c r="N23" s="56" t="s">
        <v>545</v>
      </c>
      <c r="O23" s="56" t="s">
        <v>545</v>
      </c>
      <c r="P23" s="56" t="s">
        <v>545</v>
      </c>
      <c r="Q23" s="13">
        <v>1.4670000000000001</v>
      </c>
      <c r="R23" s="13">
        <v>1.552</v>
      </c>
      <c r="S23" s="10" t="str">
        <f>VLOOKUP($I23,GG!$A$1:$C$23,2,0)</f>
        <v>Beerse</v>
      </c>
      <c r="T23" s="10" t="str">
        <f>IF(LEFT(D23,2)="09","Klink.",VLOOKUP($I23,GG!$A$1:$C$23,3,0))</f>
        <v>HV</v>
      </c>
    </row>
    <row r="24" spans="1:20" x14ac:dyDescent="0.2">
      <c r="A24" s="9">
        <v>152070</v>
      </c>
      <c r="B24" s="9" t="s">
        <v>427</v>
      </c>
      <c r="C24" s="9" t="s">
        <v>764</v>
      </c>
      <c r="D24" s="9" t="s">
        <v>1045</v>
      </c>
      <c r="E24" s="9" t="s">
        <v>1045</v>
      </c>
      <c r="F24" s="9" t="s">
        <v>125</v>
      </c>
      <c r="G24" s="9" t="s">
        <v>68</v>
      </c>
      <c r="H24" s="13">
        <v>0.99299999999999999</v>
      </c>
      <c r="I24" s="9" t="s">
        <v>193</v>
      </c>
      <c r="J24" s="9" t="s">
        <v>68</v>
      </c>
      <c r="K24" s="9" t="s">
        <v>1523</v>
      </c>
      <c r="L24" s="9" t="s">
        <v>68</v>
      </c>
      <c r="M24" s="56">
        <v>582</v>
      </c>
      <c r="N24" s="56" t="s">
        <v>545</v>
      </c>
      <c r="O24" s="56" t="s">
        <v>545</v>
      </c>
      <c r="P24" s="56" t="s">
        <v>545</v>
      </c>
      <c r="Q24" s="13">
        <v>1.895</v>
      </c>
      <c r="R24" s="13">
        <v>2.0049999999999999</v>
      </c>
      <c r="S24" s="10" t="str">
        <f>VLOOKUP($I24,GG!$A$1:$C$23,2,0)</f>
        <v>Beerse</v>
      </c>
      <c r="T24" s="10" t="str">
        <f>IF(LEFT(D24,2)="09","Klink.",VLOOKUP($I24,GG!$A$1:$C$23,3,0))</f>
        <v>HV</v>
      </c>
    </row>
    <row r="25" spans="1:20" x14ac:dyDescent="0.2">
      <c r="A25" s="9">
        <v>153368</v>
      </c>
      <c r="B25" s="9" t="s">
        <v>428</v>
      </c>
      <c r="C25" s="9" t="s">
        <v>764</v>
      </c>
      <c r="D25" s="9" t="s">
        <v>1161</v>
      </c>
      <c r="E25" s="9" t="s">
        <v>1131</v>
      </c>
      <c r="F25" s="9" t="s">
        <v>124</v>
      </c>
      <c r="G25" s="9" t="s">
        <v>765</v>
      </c>
      <c r="H25" s="13">
        <v>0.75600000000000001</v>
      </c>
      <c r="I25" s="9" t="s">
        <v>193</v>
      </c>
      <c r="J25" s="9" t="s">
        <v>159</v>
      </c>
      <c r="K25" s="9" t="s">
        <v>1523</v>
      </c>
      <c r="L25" s="9" t="s">
        <v>159</v>
      </c>
      <c r="M25" s="56">
        <v>780</v>
      </c>
      <c r="N25" s="56" t="s">
        <v>545</v>
      </c>
      <c r="O25" s="56" t="s">
        <v>545</v>
      </c>
      <c r="P25" s="56" t="s">
        <v>545</v>
      </c>
      <c r="Q25" s="13">
        <v>1.32</v>
      </c>
      <c r="R25" s="13">
        <v>1.4</v>
      </c>
      <c r="S25" s="10" t="str">
        <f>VLOOKUP($I25,GG!$A$1:$C$23,2,0)</f>
        <v>Beerse</v>
      </c>
      <c r="T25" s="10" t="str">
        <f>IF(LEFT(D25,2)="09","Klink.",VLOOKUP($I25,GG!$A$1:$C$23,3,0))</f>
        <v>HV</v>
      </c>
    </row>
    <row r="26" spans="1:20" x14ac:dyDescent="0.2">
      <c r="A26" s="9">
        <v>153370</v>
      </c>
      <c r="B26" s="9" t="s">
        <v>1205</v>
      </c>
      <c r="C26" s="9" t="s">
        <v>764</v>
      </c>
      <c r="D26" s="9" t="s">
        <v>1161</v>
      </c>
      <c r="E26" s="9" t="s">
        <v>1131</v>
      </c>
      <c r="F26" s="9" t="s">
        <v>125</v>
      </c>
      <c r="G26" s="9" t="s">
        <v>68</v>
      </c>
      <c r="H26" s="13">
        <v>0.99299999999999999</v>
      </c>
      <c r="I26" s="9" t="s">
        <v>193</v>
      </c>
      <c r="J26" s="9" t="s">
        <v>68</v>
      </c>
      <c r="K26" s="9" t="s">
        <v>1523</v>
      </c>
      <c r="L26" s="9" t="s">
        <v>68</v>
      </c>
      <c r="M26" s="56">
        <v>582</v>
      </c>
      <c r="N26" s="56" t="s">
        <v>545</v>
      </c>
      <c r="O26" s="56" t="s">
        <v>545</v>
      </c>
      <c r="P26" s="56" t="s">
        <v>545</v>
      </c>
      <c r="Q26" s="13">
        <v>1.6879999999999999</v>
      </c>
      <c r="R26" s="13">
        <v>1.788</v>
      </c>
      <c r="S26" s="10" t="str">
        <f>VLOOKUP($I26,GG!$A$1:$C$23,2,0)</f>
        <v>Beerse</v>
      </c>
      <c r="T26" s="10" t="str">
        <f>IF(LEFT(D26,2)="09","Klink.",VLOOKUP($I26,GG!$A$1:$C$23,3,0))</f>
        <v>HV</v>
      </c>
    </row>
    <row r="27" spans="1:20" x14ac:dyDescent="0.2">
      <c r="A27" s="9">
        <v>153378</v>
      </c>
      <c r="B27" s="9" t="s">
        <v>403</v>
      </c>
      <c r="C27" s="9" t="s">
        <v>764</v>
      </c>
      <c r="D27" s="9" t="s">
        <v>1161</v>
      </c>
      <c r="E27" s="9" t="s">
        <v>1131</v>
      </c>
      <c r="F27" s="9" t="s">
        <v>125</v>
      </c>
      <c r="G27" s="9" t="s">
        <v>765</v>
      </c>
      <c r="H27" s="13">
        <v>0.99299999999999999</v>
      </c>
      <c r="I27" s="9" t="s">
        <v>193</v>
      </c>
      <c r="J27" s="9" t="s">
        <v>159</v>
      </c>
      <c r="K27" s="9" t="s">
        <v>1523</v>
      </c>
      <c r="L27" s="9" t="s">
        <v>159</v>
      </c>
      <c r="M27" s="56">
        <v>582</v>
      </c>
      <c r="N27" s="56" t="s">
        <v>545</v>
      </c>
      <c r="O27" s="56" t="s">
        <v>545</v>
      </c>
      <c r="P27" s="56" t="s">
        <v>545</v>
      </c>
      <c r="Q27" s="13">
        <v>1.6879999999999999</v>
      </c>
      <c r="R27" s="13">
        <v>1.788</v>
      </c>
      <c r="S27" s="10" t="str">
        <f>VLOOKUP($I27,GG!$A$1:$C$23,2,0)</f>
        <v>Beerse</v>
      </c>
      <c r="T27" s="10" t="str">
        <f>IF(LEFT(D27,2)="09","Klink.",VLOOKUP($I27,GG!$A$1:$C$23,3,0))</f>
        <v>HV</v>
      </c>
    </row>
    <row r="28" spans="1:20" x14ac:dyDescent="0.2">
      <c r="A28" s="9">
        <v>153920</v>
      </c>
      <c r="B28" s="9" t="s">
        <v>1093</v>
      </c>
      <c r="C28" s="9" t="s">
        <v>1094</v>
      </c>
      <c r="D28" s="9" t="s">
        <v>1095</v>
      </c>
      <c r="E28" s="9" t="s">
        <v>1162</v>
      </c>
      <c r="F28" s="9" t="s">
        <v>195</v>
      </c>
      <c r="G28" s="9" t="s">
        <v>68</v>
      </c>
      <c r="H28" s="13">
        <v>1.8660000000000001</v>
      </c>
      <c r="I28" s="9" t="s">
        <v>193</v>
      </c>
      <c r="J28" s="9" t="s">
        <v>68</v>
      </c>
      <c r="K28" s="9" t="s">
        <v>1523</v>
      </c>
      <c r="L28" s="9" t="s">
        <v>68</v>
      </c>
      <c r="M28" s="56">
        <v>429</v>
      </c>
      <c r="N28" s="56" t="s">
        <v>545</v>
      </c>
      <c r="O28" s="56" t="s">
        <v>545</v>
      </c>
      <c r="P28" s="56" t="s">
        <v>545</v>
      </c>
      <c r="Q28" s="13">
        <v>3.08</v>
      </c>
      <c r="R28" s="13">
        <v>3.1269999999999998</v>
      </c>
      <c r="S28" s="10" t="str">
        <f>VLOOKUP($I28,GG!$A$1:$C$23,2,0)</f>
        <v>Beerse</v>
      </c>
      <c r="T28" s="10" t="str">
        <f>IF(LEFT(D28,2)="09","Klink.",VLOOKUP($I28,GG!$A$1:$C$23,3,0))</f>
        <v>HV</v>
      </c>
    </row>
    <row r="29" spans="1:20" x14ac:dyDescent="0.2">
      <c r="A29" s="9">
        <v>153960</v>
      </c>
      <c r="B29" s="9" t="s">
        <v>1096</v>
      </c>
      <c r="C29" s="9" t="s">
        <v>1094</v>
      </c>
      <c r="D29" s="9" t="s">
        <v>1095</v>
      </c>
      <c r="E29" s="9" t="s">
        <v>1162</v>
      </c>
      <c r="F29" s="9" t="s">
        <v>124</v>
      </c>
      <c r="G29" s="9" t="s">
        <v>68</v>
      </c>
      <c r="H29" s="13">
        <v>0.75600000000000001</v>
      </c>
      <c r="I29" s="9" t="s">
        <v>193</v>
      </c>
      <c r="J29" s="9" t="s">
        <v>68</v>
      </c>
      <c r="K29" s="9" t="s">
        <v>1523</v>
      </c>
      <c r="L29" s="9" t="s">
        <v>68</v>
      </c>
      <c r="M29" s="56">
        <v>780</v>
      </c>
      <c r="N29" s="56" t="s">
        <v>545</v>
      </c>
      <c r="O29" s="56" t="s">
        <v>545</v>
      </c>
      <c r="P29" s="56" t="s">
        <v>545</v>
      </c>
      <c r="Q29" s="13">
        <v>1.4</v>
      </c>
      <c r="R29" s="13">
        <v>1.4259999999999999</v>
      </c>
      <c r="S29" s="10" t="str">
        <f>VLOOKUP($I29,GG!$A$1:$C$23,2,0)</f>
        <v>Beerse</v>
      </c>
      <c r="T29" s="10" t="str">
        <f>IF(LEFT(D29,2)="09","Klink.",VLOOKUP($I29,GG!$A$1:$C$23,3,0))</f>
        <v>HV</v>
      </c>
    </row>
    <row r="30" spans="1:20" x14ac:dyDescent="0.2">
      <c r="A30" s="9">
        <v>154768</v>
      </c>
      <c r="B30" s="9" t="s">
        <v>171</v>
      </c>
      <c r="C30" s="9" t="s">
        <v>764</v>
      </c>
      <c r="D30" s="9" t="s">
        <v>1161</v>
      </c>
      <c r="E30" s="9" t="s">
        <v>1132</v>
      </c>
      <c r="F30" s="9" t="s">
        <v>124</v>
      </c>
      <c r="G30" s="9" t="s">
        <v>765</v>
      </c>
      <c r="H30" s="13">
        <v>0.75600000000000001</v>
      </c>
      <c r="I30" s="9" t="s">
        <v>193</v>
      </c>
      <c r="J30" s="9" t="s">
        <v>159</v>
      </c>
      <c r="K30" s="9" t="s">
        <v>1523</v>
      </c>
      <c r="L30" s="9" t="s">
        <v>159</v>
      </c>
      <c r="M30" s="56">
        <v>780</v>
      </c>
      <c r="N30" s="56" t="s">
        <v>545</v>
      </c>
      <c r="O30" s="56" t="s">
        <v>545</v>
      </c>
      <c r="P30" s="56" t="s">
        <v>545</v>
      </c>
      <c r="Q30" s="13">
        <v>1.41</v>
      </c>
      <c r="R30" s="13">
        <v>1.49</v>
      </c>
      <c r="S30" s="10" t="str">
        <f>VLOOKUP($I30,GG!$A$1:$C$23,2,0)</f>
        <v>Beerse</v>
      </c>
      <c r="T30" s="10" t="str">
        <f>IF(LEFT(D30,2)="09","Klink.",VLOOKUP($I30,GG!$A$1:$C$23,3,0))</f>
        <v>HV</v>
      </c>
    </row>
    <row r="31" spans="1:20" x14ac:dyDescent="0.2">
      <c r="A31" s="9">
        <v>154778</v>
      </c>
      <c r="B31" s="9" t="s">
        <v>4</v>
      </c>
      <c r="C31" s="9" t="s">
        <v>764</v>
      </c>
      <c r="D31" s="9" t="s">
        <v>1161</v>
      </c>
      <c r="E31" s="9" t="s">
        <v>1132</v>
      </c>
      <c r="F31" s="9" t="s">
        <v>125</v>
      </c>
      <c r="G31" s="9" t="s">
        <v>765</v>
      </c>
      <c r="H31" s="13">
        <v>0.99299999999999999</v>
      </c>
      <c r="I31" s="9" t="s">
        <v>193</v>
      </c>
      <c r="J31" s="9" t="s">
        <v>159</v>
      </c>
      <c r="K31" s="9" t="s">
        <v>1523</v>
      </c>
      <c r="L31" s="9" t="s">
        <v>159</v>
      </c>
      <c r="M31" s="56">
        <v>582</v>
      </c>
      <c r="N31" s="56" t="s">
        <v>545</v>
      </c>
      <c r="O31" s="56" t="s">
        <v>545</v>
      </c>
      <c r="P31" s="56" t="s">
        <v>545</v>
      </c>
      <c r="Q31" s="13">
        <v>1.8089999999999999</v>
      </c>
      <c r="R31" s="13">
        <v>1.9139999999999999</v>
      </c>
      <c r="S31" s="10" t="str">
        <f>VLOOKUP($I31,GG!$A$1:$C$23,2,0)</f>
        <v>Beerse</v>
      </c>
      <c r="T31" s="10" t="str">
        <f>IF(LEFT(D31,2)="09","Klink.",VLOOKUP($I31,GG!$A$1:$C$23,3,0))</f>
        <v>HV</v>
      </c>
    </row>
    <row r="32" spans="1:20" x14ac:dyDescent="0.2">
      <c r="A32" s="9">
        <v>154800</v>
      </c>
      <c r="B32" s="9" t="s">
        <v>329</v>
      </c>
      <c r="C32" s="9" t="s">
        <v>764</v>
      </c>
      <c r="D32" s="9" t="s">
        <v>1045</v>
      </c>
      <c r="E32" s="9" t="s">
        <v>1045</v>
      </c>
      <c r="F32" s="9" t="s">
        <v>123</v>
      </c>
      <c r="G32" s="9" t="s">
        <v>68</v>
      </c>
      <c r="H32" s="13">
        <v>1</v>
      </c>
      <c r="I32" s="9" t="s">
        <v>193</v>
      </c>
      <c r="J32" s="9" t="s">
        <v>68</v>
      </c>
      <c r="K32" s="9" t="s">
        <v>1523</v>
      </c>
      <c r="L32" s="9" t="s">
        <v>68</v>
      </c>
      <c r="M32" s="56">
        <v>648</v>
      </c>
      <c r="N32" s="56" t="s">
        <v>545</v>
      </c>
      <c r="O32" s="56" t="s">
        <v>545</v>
      </c>
      <c r="P32" s="56" t="s">
        <v>545</v>
      </c>
      <c r="Q32" s="13">
        <v>1.873</v>
      </c>
      <c r="R32" s="13">
        <v>1.9810000000000001</v>
      </c>
      <c r="S32" s="10" t="str">
        <f>VLOOKUP($I32,GG!$A$1:$C$23,2,0)</f>
        <v>Beerse</v>
      </c>
      <c r="T32" s="10" t="str">
        <f>IF(LEFT(D32,2)="09","Klink.",VLOOKUP($I32,GG!$A$1:$C$23,3,0))</f>
        <v>HV</v>
      </c>
    </row>
    <row r="33" spans="1:20" x14ac:dyDescent="0.2">
      <c r="A33" s="9">
        <v>154808</v>
      </c>
      <c r="B33" s="9" t="s">
        <v>406</v>
      </c>
      <c r="C33" s="9" t="s">
        <v>764</v>
      </c>
      <c r="D33" s="9" t="s">
        <v>1045</v>
      </c>
      <c r="E33" s="9" t="s">
        <v>1045</v>
      </c>
      <c r="F33" s="9" t="s">
        <v>123</v>
      </c>
      <c r="G33" s="9" t="s">
        <v>765</v>
      </c>
      <c r="H33" s="13">
        <v>1</v>
      </c>
      <c r="I33" s="9" t="s">
        <v>193</v>
      </c>
      <c r="J33" s="9" t="s">
        <v>159</v>
      </c>
      <c r="K33" s="9" t="s">
        <v>1523</v>
      </c>
      <c r="L33" s="9" t="s">
        <v>159</v>
      </c>
      <c r="M33" s="56">
        <v>648</v>
      </c>
      <c r="N33" s="56" t="s">
        <v>545</v>
      </c>
      <c r="O33" s="56" t="s">
        <v>545</v>
      </c>
      <c r="P33" s="56" t="s">
        <v>545</v>
      </c>
      <c r="Q33" s="13">
        <v>1.873</v>
      </c>
      <c r="R33" s="13">
        <v>1.9810000000000001</v>
      </c>
      <c r="S33" s="10" t="str">
        <f>VLOOKUP($I33,GG!$A$1:$C$23,2,0)</f>
        <v>Beerse</v>
      </c>
      <c r="T33" s="10" t="str">
        <f>IF(LEFT(D33,2)="09","Klink.",VLOOKUP($I33,GG!$A$1:$C$23,3,0))</f>
        <v>HV</v>
      </c>
    </row>
    <row r="34" spans="1:20" x14ac:dyDescent="0.2">
      <c r="A34" s="9">
        <v>154810</v>
      </c>
      <c r="B34" s="9" t="s">
        <v>299</v>
      </c>
      <c r="C34" s="9" t="s">
        <v>764</v>
      </c>
      <c r="D34" s="9" t="s">
        <v>1045</v>
      </c>
      <c r="E34" s="9" t="s">
        <v>1045</v>
      </c>
      <c r="F34" s="9" t="s">
        <v>767</v>
      </c>
      <c r="G34" s="9" t="s">
        <v>68</v>
      </c>
      <c r="H34" s="13">
        <v>1.3</v>
      </c>
      <c r="I34" s="9" t="s">
        <v>193</v>
      </c>
      <c r="J34" s="9" t="s">
        <v>68</v>
      </c>
      <c r="K34" s="9" t="s">
        <v>1523</v>
      </c>
      <c r="L34" s="9" t="s">
        <v>68</v>
      </c>
      <c r="M34" s="56">
        <v>528</v>
      </c>
      <c r="N34" s="56" t="s">
        <v>545</v>
      </c>
      <c r="O34" s="56" t="s">
        <v>545</v>
      </c>
      <c r="P34" s="56" t="s">
        <v>545</v>
      </c>
      <c r="Q34" s="13">
        <v>2.4420000000000002</v>
      </c>
      <c r="R34" s="13">
        <v>2.581</v>
      </c>
      <c r="S34" s="10" t="str">
        <f>VLOOKUP($I34,GG!$A$1:$C$23,2,0)</f>
        <v>Beerse</v>
      </c>
      <c r="T34" s="10" t="str">
        <f>IF(LEFT(D34,2)="09","Klink.",VLOOKUP($I34,GG!$A$1:$C$23,3,0))</f>
        <v>HV</v>
      </c>
    </row>
    <row r="35" spans="1:20" x14ac:dyDescent="0.2">
      <c r="A35" s="9">
        <v>154818</v>
      </c>
      <c r="B35" s="9" t="s">
        <v>407</v>
      </c>
      <c r="C35" s="9" t="s">
        <v>764</v>
      </c>
      <c r="D35" s="9" t="s">
        <v>1045</v>
      </c>
      <c r="E35" s="9" t="s">
        <v>1045</v>
      </c>
      <c r="F35" s="9" t="s">
        <v>767</v>
      </c>
      <c r="G35" s="9" t="s">
        <v>765</v>
      </c>
      <c r="H35" s="13">
        <v>1.3</v>
      </c>
      <c r="I35" s="9" t="s">
        <v>193</v>
      </c>
      <c r="J35" s="9" t="s">
        <v>159</v>
      </c>
      <c r="K35" s="9" t="s">
        <v>1523</v>
      </c>
      <c r="L35" s="9" t="s">
        <v>159</v>
      </c>
      <c r="M35" s="56">
        <v>528</v>
      </c>
      <c r="N35" s="56" t="s">
        <v>545</v>
      </c>
      <c r="O35" s="56" t="s">
        <v>545</v>
      </c>
      <c r="P35" s="56" t="s">
        <v>545</v>
      </c>
      <c r="Q35" s="13">
        <v>2.4420000000000002</v>
      </c>
      <c r="R35" s="13">
        <v>2.581</v>
      </c>
      <c r="S35" s="10" t="str">
        <f>VLOOKUP($I35,GG!$A$1:$C$23,2,0)</f>
        <v>Beerse</v>
      </c>
      <c r="T35" s="10" t="str">
        <f>IF(LEFT(D35,2)="09","Klink.",VLOOKUP($I35,GG!$A$1:$C$23,3,0))</f>
        <v>HV</v>
      </c>
    </row>
    <row r="36" spans="1:20" x14ac:dyDescent="0.2">
      <c r="A36" s="9">
        <v>154908</v>
      </c>
      <c r="B36" s="9" t="s">
        <v>408</v>
      </c>
      <c r="C36" s="9" t="s">
        <v>764</v>
      </c>
      <c r="D36" s="9" t="s">
        <v>1045</v>
      </c>
      <c r="E36" s="9" t="s">
        <v>1045</v>
      </c>
      <c r="F36" s="9" t="s">
        <v>123</v>
      </c>
      <c r="G36" s="9" t="s">
        <v>765</v>
      </c>
      <c r="H36" s="13">
        <v>1</v>
      </c>
      <c r="I36" s="9" t="s">
        <v>193</v>
      </c>
      <c r="J36" s="9" t="s">
        <v>159</v>
      </c>
      <c r="K36" s="9" t="s">
        <v>1523</v>
      </c>
      <c r="L36" s="9" t="s">
        <v>159</v>
      </c>
      <c r="M36" s="56">
        <v>648</v>
      </c>
      <c r="N36" s="56" t="s">
        <v>545</v>
      </c>
      <c r="O36" s="56" t="s">
        <v>545</v>
      </c>
      <c r="P36" s="56" t="s">
        <v>545</v>
      </c>
      <c r="Q36" s="13">
        <v>1.85</v>
      </c>
      <c r="R36" s="13">
        <v>1.9570000000000001</v>
      </c>
      <c r="S36" s="10" t="str">
        <f>VLOOKUP($I36,GG!$A$1:$C$23,2,0)</f>
        <v>Beerse</v>
      </c>
      <c r="T36" s="10" t="str">
        <f>IF(LEFT(D36,2)="09","Klink.",VLOOKUP($I36,GG!$A$1:$C$23,3,0))</f>
        <v>HV</v>
      </c>
    </row>
    <row r="37" spans="1:20" x14ac:dyDescent="0.2">
      <c r="A37" s="9">
        <v>154918</v>
      </c>
      <c r="B37" s="9" t="s">
        <v>5</v>
      </c>
      <c r="C37" s="9" t="s">
        <v>764</v>
      </c>
      <c r="D37" s="9" t="s">
        <v>1045</v>
      </c>
      <c r="E37" s="9" t="s">
        <v>1045</v>
      </c>
      <c r="F37" s="9" t="s">
        <v>767</v>
      </c>
      <c r="G37" s="9" t="s">
        <v>765</v>
      </c>
      <c r="H37" s="13">
        <v>1.3</v>
      </c>
      <c r="I37" s="9" t="s">
        <v>193</v>
      </c>
      <c r="J37" s="9" t="s">
        <v>159</v>
      </c>
      <c r="K37" s="9" t="s">
        <v>1523</v>
      </c>
      <c r="L37" s="9" t="s">
        <v>159</v>
      </c>
      <c r="M37" s="56">
        <v>528</v>
      </c>
      <c r="N37" s="56" t="s">
        <v>545</v>
      </c>
      <c r="O37" s="56" t="s">
        <v>545</v>
      </c>
      <c r="P37" s="56" t="s">
        <v>545</v>
      </c>
      <c r="Q37" s="13">
        <v>2.3940000000000001</v>
      </c>
      <c r="R37" s="13">
        <v>2.5310000000000001</v>
      </c>
      <c r="S37" s="10" t="str">
        <f>VLOOKUP($I37,GG!$A$1:$C$23,2,0)</f>
        <v>Beerse</v>
      </c>
      <c r="T37" s="10" t="str">
        <f>IF(LEFT(D37,2)="09","Klink.",VLOOKUP($I37,GG!$A$1:$C$23,3,0))</f>
        <v>HV</v>
      </c>
    </row>
    <row r="38" spans="1:20" x14ac:dyDescent="0.2">
      <c r="A38" s="9">
        <v>154968</v>
      </c>
      <c r="B38" s="9" t="s">
        <v>154</v>
      </c>
      <c r="C38" s="9" t="s">
        <v>764</v>
      </c>
      <c r="D38" s="9" t="s">
        <v>1045</v>
      </c>
      <c r="E38" s="9" t="s">
        <v>1045</v>
      </c>
      <c r="F38" s="9" t="s">
        <v>124</v>
      </c>
      <c r="G38" s="9" t="s">
        <v>765</v>
      </c>
      <c r="H38" s="13">
        <v>0.75600000000000001</v>
      </c>
      <c r="I38" s="9" t="s">
        <v>193</v>
      </c>
      <c r="J38" s="9" t="s">
        <v>159</v>
      </c>
      <c r="K38" s="9" t="s">
        <v>1523</v>
      </c>
      <c r="L38" s="9" t="s">
        <v>159</v>
      </c>
      <c r="M38" s="56">
        <v>780</v>
      </c>
      <c r="N38" s="56" t="s">
        <v>545</v>
      </c>
      <c r="O38" s="56" t="s">
        <v>545</v>
      </c>
      <c r="P38" s="56" t="s">
        <v>545</v>
      </c>
      <c r="Q38" s="13">
        <v>1.4490000000000001</v>
      </c>
      <c r="R38" s="13">
        <v>1.532</v>
      </c>
      <c r="S38" s="10" t="str">
        <f>VLOOKUP($I38,GG!$A$1:$C$23,2,0)</f>
        <v>Beerse</v>
      </c>
      <c r="T38" s="10" t="str">
        <f>IF(LEFT(D38,2)="09","Klink.",VLOOKUP($I38,GG!$A$1:$C$23,3,0))</f>
        <v>HV</v>
      </c>
    </row>
    <row r="39" spans="1:20" x14ac:dyDescent="0.2">
      <c r="A39" s="9">
        <v>154978</v>
      </c>
      <c r="B39" s="9" t="s">
        <v>222</v>
      </c>
      <c r="C39" s="9" t="s">
        <v>764</v>
      </c>
      <c r="D39" s="9" t="s">
        <v>1045</v>
      </c>
      <c r="E39" s="9" t="s">
        <v>1045</v>
      </c>
      <c r="F39" s="9" t="s">
        <v>125</v>
      </c>
      <c r="G39" s="9" t="s">
        <v>765</v>
      </c>
      <c r="H39" s="13">
        <v>0.99299999999999999</v>
      </c>
      <c r="I39" s="9" t="s">
        <v>193</v>
      </c>
      <c r="J39" s="9" t="s">
        <v>159</v>
      </c>
      <c r="K39" s="9" t="s">
        <v>1523</v>
      </c>
      <c r="L39" s="9" t="s">
        <v>159</v>
      </c>
      <c r="M39" s="56">
        <v>582</v>
      </c>
      <c r="N39" s="56" t="s">
        <v>545</v>
      </c>
      <c r="O39" s="56" t="s">
        <v>545</v>
      </c>
      <c r="P39" s="56" t="s">
        <v>545</v>
      </c>
      <c r="Q39" s="13">
        <v>1.921</v>
      </c>
      <c r="R39" s="13">
        <v>2.032</v>
      </c>
      <c r="S39" s="10" t="str">
        <f>VLOOKUP($I39,GG!$A$1:$C$23,2,0)</f>
        <v>Beerse</v>
      </c>
      <c r="T39" s="10" t="str">
        <f>IF(LEFT(D39,2)="09","Klink.",VLOOKUP($I39,GG!$A$1:$C$23,3,0))</f>
        <v>HV</v>
      </c>
    </row>
    <row r="40" spans="1:20" x14ac:dyDescent="0.2">
      <c r="A40" s="9">
        <v>155000</v>
      </c>
      <c r="B40" s="9" t="s">
        <v>615</v>
      </c>
      <c r="C40" s="9" t="s">
        <v>764</v>
      </c>
      <c r="D40" s="9" t="s">
        <v>1046</v>
      </c>
      <c r="E40" s="9" t="s">
        <v>1046</v>
      </c>
      <c r="F40" s="9" t="s">
        <v>123</v>
      </c>
      <c r="G40" s="9" t="s">
        <v>68</v>
      </c>
      <c r="H40" s="13">
        <v>1.044</v>
      </c>
      <c r="I40" s="9" t="s">
        <v>193</v>
      </c>
      <c r="J40" s="9" t="s">
        <v>68</v>
      </c>
      <c r="K40" s="9" t="s">
        <v>1523</v>
      </c>
      <c r="L40" s="9" t="s">
        <v>68</v>
      </c>
      <c r="M40" s="56">
        <v>648</v>
      </c>
      <c r="N40" s="56" t="s">
        <v>545</v>
      </c>
      <c r="O40" s="56" t="s">
        <v>545</v>
      </c>
      <c r="P40" s="56" t="s">
        <v>545</v>
      </c>
      <c r="Q40" s="13">
        <v>1.9550000000000001</v>
      </c>
      <c r="R40" s="13">
        <v>2.0670000000000002</v>
      </c>
      <c r="S40" s="10" t="str">
        <f>VLOOKUP($I40,GG!$A$1:$C$23,2,0)</f>
        <v>Beerse</v>
      </c>
      <c r="T40" s="10" t="str">
        <f>IF(LEFT(D40,2)="09","Klink.",VLOOKUP($I40,GG!$A$1:$C$23,3,0))</f>
        <v>HV</v>
      </c>
    </row>
    <row r="41" spans="1:20" x14ac:dyDescent="0.2">
      <c r="A41" s="9">
        <v>155018</v>
      </c>
      <c r="B41" s="9" t="s">
        <v>172</v>
      </c>
      <c r="C41" s="9" t="s">
        <v>764</v>
      </c>
      <c r="D41" s="9" t="s">
        <v>1046</v>
      </c>
      <c r="E41" s="9" t="s">
        <v>1046</v>
      </c>
      <c r="F41" s="9" t="s">
        <v>767</v>
      </c>
      <c r="G41" s="9" t="s">
        <v>765</v>
      </c>
      <c r="H41" s="13">
        <v>1.3580000000000001</v>
      </c>
      <c r="I41" s="9" t="s">
        <v>193</v>
      </c>
      <c r="J41" s="9" t="s">
        <v>159</v>
      </c>
      <c r="K41" s="9" t="s">
        <v>1523</v>
      </c>
      <c r="L41" s="9" t="s">
        <v>159</v>
      </c>
      <c r="M41" s="56">
        <v>528</v>
      </c>
      <c r="N41" s="56" t="s">
        <v>545</v>
      </c>
      <c r="O41" s="56" t="s">
        <v>545</v>
      </c>
      <c r="P41" s="56" t="s">
        <v>545</v>
      </c>
      <c r="Q41" s="13">
        <v>2.27</v>
      </c>
      <c r="R41" s="13">
        <v>2.4</v>
      </c>
      <c r="S41" s="10" t="str">
        <f>VLOOKUP($I41,GG!$A$1:$C$23,2,0)</f>
        <v>Beerse</v>
      </c>
      <c r="T41" s="10" t="str">
        <f>IF(LEFT(D41,2)="09","Klink.",VLOOKUP($I41,GG!$A$1:$C$23,3,0))</f>
        <v>HV</v>
      </c>
    </row>
    <row r="42" spans="1:20" x14ac:dyDescent="0.2">
      <c r="A42" s="9">
        <v>155068</v>
      </c>
      <c r="B42" s="9" t="s">
        <v>6</v>
      </c>
      <c r="C42" s="9" t="s">
        <v>764</v>
      </c>
      <c r="D42" s="9" t="s">
        <v>1046</v>
      </c>
      <c r="E42" s="9" t="s">
        <v>1046</v>
      </c>
      <c r="F42" s="9" t="s">
        <v>124</v>
      </c>
      <c r="G42" s="9" t="s">
        <v>765</v>
      </c>
      <c r="H42" s="13">
        <v>0.75600000000000001</v>
      </c>
      <c r="I42" s="9" t="s">
        <v>193</v>
      </c>
      <c r="J42" s="9" t="s">
        <v>159</v>
      </c>
      <c r="K42" s="9" t="s">
        <v>1523</v>
      </c>
      <c r="L42" s="9" t="s">
        <v>159</v>
      </c>
      <c r="M42" s="56">
        <v>780</v>
      </c>
      <c r="N42" s="56" t="s">
        <v>545</v>
      </c>
      <c r="O42" s="56" t="s">
        <v>545</v>
      </c>
      <c r="P42" s="56" t="s">
        <v>545</v>
      </c>
      <c r="Q42" s="13">
        <v>1.4390000000000001</v>
      </c>
      <c r="R42" s="13">
        <v>1.522</v>
      </c>
      <c r="S42" s="10" t="str">
        <f>VLOOKUP($I42,GG!$A$1:$C$23,2,0)</f>
        <v>Beerse</v>
      </c>
      <c r="T42" s="10" t="str">
        <f>IF(LEFT(D42,2)="09","Klink.",VLOOKUP($I42,GG!$A$1:$C$23,3,0))</f>
        <v>HV</v>
      </c>
    </row>
    <row r="43" spans="1:20" x14ac:dyDescent="0.2">
      <c r="A43" s="9">
        <v>155070</v>
      </c>
      <c r="B43" s="9" t="s">
        <v>316</v>
      </c>
      <c r="C43" s="9" t="s">
        <v>764</v>
      </c>
      <c r="D43" s="9" t="s">
        <v>1046</v>
      </c>
      <c r="E43" s="9" t="s">
        <v>1046</v>
      </c>
      <c r="F43" s="9" t="s">
        <v>125</v>
      </c>
      <c r="G43" s="9" t="s">
        <v>68</v>
      </c>
      <c r="H43" s="13">
        <v>0.99299999999999999</v>
      </c>
      <c r="I43" s="9" t="s">
        <v>193</v>
      </c>
      <c r="J43" s="9" t="s">
        <v>68</v>
      </c>
      <c r="K43" s="9" t="s">
        <v>1523</v>
      </c>
      <c r="L43" s="9" t="s">
        <v>68</v>
      </c>
      <c r="M43" s="56">
        <v>582</v>
      </c>
      <c r="N43" s="56" t="s">
        <v>545</v>
      </c>
      <c r="O43" s="56" t="s">
        <v>545</v>
      </c>
      <c r="P43" s="56" t="s">
        <v>545</v>
      </c>
      <c r="Q43" s="13">
        <v>1.85</v>
      </c>
      <c r="R43" s="13">
        <v>1.96</v>
      </c>
      <c r="S43" s="10" t="str">
        <f>VLOOKUP($I43,GG!$A$1:$C$23,2,0)</f>
        <v>Beerse</v>
      </c>
      <c r="T43" s="10" t="str">
        <f>IF(LEFT(D43,2)="09","Klink.",VLOOKUP($I43,GG!$A$1:$C$23,3,0))</f>
        <v>HV</v>
      </c>
    </row>
    <row r="44" spans="1:20" x14ac:dyDescent="0.2">
      <c r="A44" s="9">
        <v>155078</v>
      </c>
      <c r="B44" s="9" t="s">
        <v>7</v>
      </c>
      <c r="C44" s="9" t="s">
        <v>764</v>
      </c>
      <c r="D44" s="9" t="s">
        <v>1046</v>
      </c>
      <c r="E44" s="9" t="s">
        <v>1046</v>
      </c>
      <c r="F44" s="9" t="s">
        <v>125</v>
      </c>
      <c r="G44" s="9" t="s">
        <v>765</v>
      </c>
      <c r="H44" s="13">
        <v>0.99299999999999999</v>
      </c>
      <c r="I44" s="9" t="s">
        <v>193</v>
      </c>
      <c r="J44" s="9" t="s">
        <v>159</v>
      </c>
      <c r="K44" s="9" t="s">
        <v>1523</v>
      </c>
      <c r="L44" s="9" t="s">
        <v>159</v>
      </c>
      <c r="M44" s="56">
        <v>582</v>
      </c>
      <c r="N44" s="56" t="s">
        <v>545</v>
      </c>
      <c r="O44" s="56" t="s">
        <v>545</v>
      </c>
      <c r="P44" s="56" t="s">
        <v>545</v>
      </c>
      <c r="Q44" s="13">
        <v>1.85</v>
      </c>
      <c r="R44" s="13">
        <v>1.96</v>
      </c>
      <c r="S44" s="10" t="str">
        <f>VLOOKUP($I44,GG!$A$1:$C$23,2,0)</f>
        <v>Beerse</v>
      </c>
      <c r="T44" s="10" t="str">
        <f>IF(LEFT(D44,2)="09","Klink.",VLOOKUP($I44,GG!$A$1:$C$23,3,0))</f>
        <v>HV</v>
      </c>
    </row>
    <row r="45" spans="1:20" x14ac:dyDescent="0.2">
      <c r="A45" s="9">
        <v>155108</v>
      </c>
      <c r="B45" s="9" t="s">
        <v>173</v>
      </c>
      <c r="C45" s="9" t="s">
        <v>764</v>
      </c>
      <c r="D45" s="9" t="s">
        <v>1046</v>
      </c>
      <c r="E45" s="9" t="s">
        <v>1046</v>
      </c>
      <c r="F45" s="9" t="s">
        <v>123</v>
      </c>
      <c r="G45" s="9" t="s">
        <v>765</v>
      </c>
      <c r="H45" s="13">
        <v>1.044</v>
      </c>
      <c r="I45" s="9" t="s">
        <v>193</v>
      </c>
      <c r="J45" s="9" t="s">
        <v>159</v>
      </c>
      <c r="K45" s="9" t="s">
        <v>1523</v>
      </c>
      <c r="L45" s="9" t="s">
        <v>159</v>
      </c>
      <c r="M45" s="56">
        <v>648</v>
      </c>
      <c r="N45" s="56" t="s">
        <v>545</v>
      </c>
      <c r="O45" s="56" t="s">
        <v>545</v>
      </c>
      <c r="P45" s="56" t="s">
        <v>545</v>
      </c>
      <c r="Q45" s="13">
        <v>1.956</v>
      </c>
      <c r="R45" s="13">
        <v>2.0670000000000002</v>
      </c>
      <c r="S45" s="10" t="str">
        <f>VLOOKUP($I45,GG!$A$1:$C$23,2,0)</f>
        <v>Beerse</v>
      </c>
      <c r="T45" s="10" t="str">
        <f>IF(LEFT(D45,2)="09","Klink.",VLOOKUP($I45,GG!$A$1:$C$23,3,0))</f>
        <v>HV</v>
      </c>
    </row>
    <row r="46" spans="1:20" x14ac:dyDescent="0.2">
      <c r="A46" s="9">
        <v>155118</v>
      </c>
      <c r="B46" s="9" t="s">
        <v>768</v>
      </c>
      <c r="C46" s="9" t="s">
        <v>764</v>
      </c>
      <c r="D46" s="9" t="s">
        <v>1046</v>
      </c>
      <c r="E46" s="9" t="s">
        <v>1046</v>
      </c>
      <c r="F46" s="9" t="s">
        <v>767</v>
      </c>
      <c r="G46" s="9" t="s">
        <v>765</v>
      </c>
      <c r="H46" s="13">
        <v>1.3580000000000001</v>
      </c>
      <c r="I46" s="9" t="s">
        <v>193</v>
      </c>
      <c r="J46" s="9" t="s">
        <v>159</v>
      </c>
      <c r="K46" s="9" t="s">
        <v>1523</v>
      </c>
      <c r="L46" s="9" t="s">
        <v>159</v>
      </c>
      <c r="M46" s="56">
        <v>528</v>
      </c>
      <c r="N46" s="56" t="s">
        <v>545</v>
      </c>
      <c r="O46" s="56" t="s">
        <v>545</v>
      </c>
      <c r="P46" s="56" t="s">
        <v>545</v>
      </c>
      <c r="Q46" s="13">
        <v>2.5270000000000001</v>
      </c>
      <c r="R46" s="13">
        <v>2.67</v>
      </c>
      <c r="S46" s="10" t="str">
        <f>VLOOKUP($I46,GG!$A$1:$C$23,2,0)</f>
        <v>Beerse</v>
      </c>
      <c r="T46" s="10" t="str">
        <f>IF(LEFT(D46,2)="09","Klink.",VLOOKUP($I46,GG!$A$1:$C$23,3,0))</f>
        <v>HV</v>
      </c>
    </row>
    <row r="47" spans="1:20" x14ac:dyDescent="0.2">
      <c r="A47" s="9">
        <v>155168</v>
      </c>
      <c r="B47" s="9" t="s">
        <v>155</v>
      </c>
      <c r="C47" s="9" t="s">
        <v>764</v>
      </c>
      <c r="D47" s="9" t="s">
        <v>1046</v>
      </c>
      <c r="E47" s="9" t="s">
        <v>1046</v>
      </c>
      <c r="F47" s="9" t="s">
        <v>124</v>
      </c>
      <c r="G47" s="9" t="s">
        <v>765</v>
      </c>
      <c r="H47" s="13">
        <v>0.75600000000000001</v>
      </c>
      <c r="I47" s="9" t="s">
        <v>193</v>
      </c>
      <c r="J47" s="9" t="s">
        <v>159</v>
      </c>
      <c r="K47" s="9" t="s">
        <v>1523</v>
      </c>
      <c r="L47" s="9" t="s">
        <v>159</v>
      </c>
      <c r="M47" s="56">
        <v>780</v>
      </c>
      <c r="N47" s="56" t="s">
        <v>545</v>
      </c>
      <c r="O47" s="56" t="s">
        <v>545</v>
      </c>
      <c r="P47" s="56" t="s">
        <v>545</v>
      </c>
      <c r="Q47" s="13">
        <v>1.45</v>
      </c>
      <c r="R47" s="13">
        <v>1.534</v>
      </c>
      <c r="S47" s="10" t="str">
        <f>VLOOKUP($I47,GG!$A$1:$C$23,2,0)</f>
        <v>Beerse</v>
      </c>
      <c r="T47" s="10" t="str">
        <f>IF(LEFT(D47,2)="09","Klink.",VLOOKUP($I47,GG!$A$1:$C$23,3,0))</f>
        <v>HV</v>
      </c>
    </row>
    <row r="48" spans="1:20" x14ac:dyDescent="0.2">
      <c r="A48" s="9">
        <v>155178</v>
      </c>
      <c r="B48" s="9" t="s">
        <v>175</v>
      </c>
      <c r="C48" s="9" t="s">
        <v>764</v>
      </c>
      <c r="D48" s="9" t="s">
        <v>1046</v>
      </c>
      <c r="E48" s="9" t="s">
        <v>1046</v>
      </c>
      <c r="F48" s="9" t="s">
        <v>125</v>
      </c>
      <c r="G48" s="9" t="s">
        <v>765</v>
      </c>
      <c r="H48" s="13">
        <v>0.99299999999999999</v>
      </c>
      <c r="I48" s="9" t="s">
        <v>193</v>
      </c>
      <c r="J48" s="9" t="s">
        <v>159</v>
      </c>
      <c r="K48" s="9" t="s">
        <v>1523</v>
      </c>
      <c r="L48" s="9" t="s">
        <v>159</v>
      </c>
      <c r="M48" s="56">
        <v>582</v>
      </c>
      <c r="N48" s="56" t="s">
        <v>545</v>
      </c>
      <c r="O48" s="56" t="s">
        <v>545</v>
      </c>
      <c r="P48" s="56" t="s">
        <v>545</v>
      </c>
      <c r="Q48" s="13">
        <v>1.84</v>
      </c>
      <c r="R48" s="13">
        <v>1.94</v>
      </c>
      <c r="S48" s="10" t="str">
        <f>VLOOKUP($I48,GG!$A$1:$C$23,2,0)</f>
        <v>Beerse</v>
      </c>
      <c r="T48" s="10" t="str">
        <f>IF(LEFT(D48,2)="09","Klink.",VLOOKUP($I48,GG!$A$1:$C$23,3,0))</f>
        <v>HV</v>
      </c>
    </row>
    <row r="49" spans="1:20" x14ac:dyDescent="0.2">
      <c r="A49" s="9">
        <v>155208</v>
      </c>
      <c r="B49" s="9" t="s">
        <v>52</v>
      </c>
      <c r="C49" s="9" t="s">
        <v>764</v>
      </c>
      <c r="D49" s="9" t="s">
        <v>1161</v>
      </c>
      <c r="E49" s="9" t="s">
        <v>1061</v>
      </c>
      <c r="F49" s="9" t="s">
        <v>123</v>
      </c>
      <c r="G49" s="9" t="s">
        <v>765</v>
      </c>
      <c r="H49" s="13">
        <v>1</v>
      </c>
      <c r="I49" s="9" t="s">
        <v>193</v>
      </c>
      <c r="J49" s="9" t="s">
        <v>159</v>
      </c>
      <c r="K49" s="9" t="s">
        <v>1523</v>
      </c>
      <c r="L49" s="9" t="s">
        <v>159</v>
      </c>
      <c r="M49" s="56">
        <v>648</v>
      </c>
      <c r="N49" s="56" t="s">
        <v>545</v>
      </c>
      <c r="O49" s="56" t="s">
        <v>545</v>
      </c>
      <c r="P49" s="56" t="s">
        <v>545</v>
      </c>
      <c r="Q49" s="13">
        <v>1.7989999999999999</v>
      </c>
      <c r="R49" s="13">
        <v>1.903</v>
      </c>
      <c r="S49" s="10" t="str">
        <f>VLOOKUP($I49,GG!$A$1:$C$23,2,0)</f>
        <v>Beerse</v>
      </c>
      <c r="T49" s="10" t="str">
        <f>IF(LEFT(D49,2)="09","Klink.",VLOOKUP($I49,GG!$A$1:$C$23,3,0))</f>
        <v>HV</v>
      </c>
    </row>
    <row r="50" spans="1:20" x14ac:dyDescent="0.2">
      <c r="A50" s="9">
        <v>155218</v>
      </c>
      <c r="B50" s="9" t="s">
        <v>769</v>
      </c>
      <c r="C50" s="9" t="s">
        <v>764</v>
      </c>
      <c r="D50" s="9" t="s">
        <v>1161</v>
      </c>
      <c r="E50" s="9" t="s">
        <v>1061</v>
      </c>
      <c r="F50" s="9" t="s">
        <v>767</v>
      </c>
      <c r="G50" s="9" t="s">
        <v>765</v>
      </c>
      <c r="H50" s="13">
        <v>1.3</v>
      </c>
      <c r="I50" s="9" t="s">
        <v>193</v>
      </c>
      <c r="J50" s="9" t="s">
        <v>159</v>
      </c>
      <c r="K50" s="9" t="s">
        <v>1523</v>
      </c>
      <c r="L50" s="9" t="s">
        <v>159</v>
      </c>
      <c r="M50" s="56">
        <v>528</v>
      </c>
      <c r="N50" s="56" t="s">
        <v>545</v>
      </c>
      <c r="O50" s="56" t="s">
        <v>545</v>
      </c>
      <c r="P50" s="56" t="s">
        <v>545</v>
      </c>
      <c r="Q50" s="13">
        <v>2.3580000000000001</v>
      </c>
      <c r="R50" s="13">
        <v>2.4929999999999999</v>
      </c>
      <c r="S50" s="10" t="str">
        <f>VLOOKUP($I50,GG!$A$1:$C$23,2,0)</f>
        <v>Beerse</v>
      </c>
      <c r="T50" s="10" t="str">
        <f>IF(LEFT(D50,2)="09","Klink.",VLOOKUP($I50,GG!$A$1:$C$23,3,0))</f>
        <v>HV</v>
      </c>
    </row>
    <row r="51" spans="1:20" x14ac:dyDescent="0.2">
      <c r="A51" s="9">
        <v>155268</v>
      </c>
      <c r="B51" s="9" t="s">
        <v>8</v>
      </c>
      <c r="C51" s="9" t="s">
        <v>764</v>
      </c>
      <c r="D51" s="9" t="s">
        <v>1161</v>
      </c>
      <c r="E51" s="9" t="s">
        <v>1061</v>
      </c>
      <c r="F51" s="9" t="s">
        <v>124</v>
      </c>
      <c r="G51" s="9" t="s">
        <v>765</v>
      </c>
      <c r="H51" s="13">
        <v>0.75600000000000001</v>
      </c>
      <c r="I51" s="9" t="s">
        <v>193</v>
      </c>
      <c r="J51" s="9" t="s">
        <v>159</v>
      </c>
      <c r="K51" s="9" t="s">
        <v>1523</v>
      </c>
      <c r="L51" s="9" t="s">
        <v>159</v>
      </c>
      <c r="M51" s="56">
        <v>780</v>
      </c>
      <c r="N51" s="56" t="s">
        <v>545</v>
      </c>
      <c r="O51" s="56" t="s">
        <v>545</v>
      </c>
      <c r="P51" s="56" t="s">
        <v>545</v>
      </c>
      <c r="Q51" s="13">
        <v>1.405</v>
      </c>
      <c r="R51" s="13">
        <v>1.486</v>
      </c>
      <c r="S51" s="10" t="str">
        <f>VLOOKUP($I51,GG!$A$1:$C$23,2,0)</f>
        <v>Beerse</v>
      </c>
      <c r="T51" s="10" t="str">
        <f>IF(LEFT(D51,2)="09","Klink.",VLOOKUP($I51,GG!$A$1:$C$23,3,0))</f>
        <v>HV</v>
      </c>
    </row>
    <row r="52" spans="1:20" x14ac:dyDescent="0.2">
      <c r="A52" s="9">
        <v>155368</v>
      </c>
      <c r="B52" s="9" t="s">
        <v>0</v>
      </c>
      <c r="C52" s="9" t="s">
        <v>764</v>
      </c>
      <c r="D52" s="9" t="s">
        <v>1046</v>
      </c>
      <c r="E52" s="9" t="s">
        <v>1046</v>
      </c>
      <c r="F52" s="9" t="s">
        <v>124</v>
      </c>
      <c r="G52" s="9" t="s">
        <v>765</v>
      </c>
      <c r="H52" s="13">
        <v>0.75600000000000001</v>
      </c>
      <c r="I52" s="9" t="s">
        <v>193</v>
      </c>
      <c r="J52" s="9" t="s">
        <v>159</v>
      </c>
      <c r="K52" s="9" t="s">
        <v>1523</v>
      </c>
      <c r="L52" s="9" t="s">
        <v>159</v>
      </c>
      <c r="M52" s="56">
        <v>780</v>
      </c>
      <c r="N52" s="56" t="s">
        <v>545</v>
      </c>
      <c r="O52" s="56" t="s">
        <v>545</v>
      </c>
      <c r="P52" s="56" t="s">
        <v>545</v>
      </c>
      <c r="Q52" s="13">
        <v>1.38</v>
      </c>
      <c r="R52" s="13">
        <v>1.46</v>
      </c>
      <c r="S52" s="10" t="str">
        <f>VLOOKUP($I52,GG!$A$1:$C$23,2,0)</f>
        <v>Beerse</v>
      </c>
      <c r="T52" s="10" t="str">
        <f>IF(LEFT(D52,2)="09","Klink.",VLOOKUP($I52,GG!$A$1:$C$23,3,0))</f>
        <v>HV</v>
      </c>
    </row>
    <row r="53" spans="1:20" x14ac:dyDescent="0.2">
      <c r="A53" s="9">
        <v>155378</v>
      </c>
      <c r="B53" s="9" t="s">
        <v>1</v>
      </c>
      <c r="C53" s="9" t="s">
        <v>764</v>
      </c>
      <c r="D53" s="9" t="s">
        <v>1046</v>
      </c>
      <c r="E53" s="9" t="s">
        <v>1046</v>
      </c>
      <c r="F53" s="9" t="s">
        <v>125</v>
      </c>
      <c r="G53" s="9" t="s">
        <v>765</v>
      </c>
      <c r="H53" s="13">
        <v>0.99299999999999999</v>
      </c>
      <c r="I53" s="9" t="s">
        <v>193</v>
      </c>
      <c r="J53" s="9" t="s">
        <v>159</v>
      </c>
      <c r="K53" s="9" t="s">
        <v>1523</v>
      </c>
      <c r="L53" s="9" t="s">
        <v>159</v>
      </c>
      <c r="M53" s="56">
        <v>582</v>
      </c>
      <c r="N53" s="56" t="s">
        <v>545</v>
      </c>
      <c r="O53" s="56" t="s">
        <v>545</v>
      </c>
      <c r="P53" s="56" t="s">
        <v>545</v>
      </c>
      <c r="Q53" s="13">
        <v>1.7430000000000001</v>
      </c>
      <c r="R53" s="13">
        <v>1.8460000000000001</v>
      </c>
      <c r="S53" s="10" t="str">
        <f>VLOOKUP($I53,GG!$A$1:$C$23,2,0)</f>
        <v>Beerse</v>
      </c>
      <c r="T53" s="10" t="str">
        <f>IF(LEFT(D53,2)="09","Klink.",VLOOKUP($I53,GG!$A$1:$C$23,3,0))</f>
        <v>HV</v>
      </c>
    </row>
    <row r="54" spans="1:20" x14ac:dyDescent="0.2">
      <c r="A54" s="9">
        <v>155408</v>
      </c>
      <c r="B54" s="9" t="s">
        <v>176</v>
      </c>
      <c r="C54" s="9" t="s">
        <v>764</v>
      </c>
      <c r="D54" s="9" t="s">
        <v>1046</v>
      </c>
      <c r="E54" s="9" t="s">
        <v>1046</v>
      </c>
      <c r="F54" s="9" t="s">
        <v>123</v>
      </c>
      <c r="G54" s="9" t="s">
        <v>765</v>
      </c>
      <c r="H54" s="13">
        <v>1.044</v>
      </c>
      <c r="I54" s="9" t="s">
        <v>193</v>
      </c>
      <c r="J54" s="9" t="s">
        <v>159</v>
      </c>
      <c r="K54" s="9" t="s">
        <v>1523</v>
      </c>
      <c r="L54" s="9" t="s">
        <v>159</v>
      </c>
      <c r="M54" s="56">
        <v>648</v>
      </c>
      <c r="N54" s="56" t="s">
        <v>545</v>
      </c>
      <c r="O54" s="56" t="s">
        <v>545</v>
      </c>
      <c r="P54" s="56" t="s">
        <v>545</v>
      </c>
      <c r="Q54" s="13">
        <v>2.0049999999999999</v>
      </c>
      <c r="R54" s="13">
        <v>2.1190000000000002</v>
      </c>
      <c r="S54" s="10" t="str">
        <f>VLOOKUP($I54,GG!$A$1:$C$23,2,0)</f>
        <v>Beerse</v>
      </c>
      <c r="T54" s="10" t="str">
        <f>IF(LEFT(D54,2)="09","Klink.",VLOOKUP($I54,GG!$A$1:$C$23,3,0))</f>
        <v>HV</v>
      </c>
    </row>
    <row r="55" spans="1:20" x14ac:dyDescent="0.2">
      <c r="A55" s="9">
        <v>155418</v>
      </c>
      <c r="B55" s="9" t="s">
        <v>177</v>
      </c>
      <c r="C55" s="9" t="s">
        <v>764</v>
      </c>
      <c r="D55" s="9" t="s">
        <v>1046</v>
      </c>
      <c r="E55" s="9" t="s">
        <v>1046</v>
      </c>
      <c r="F55" s="9" t="s">
        <v>767</v>
      </c>
      <c r="G55" s="9" t="s">
        <v>765</v>
      </c>
      <c r="H55" s="13">
        <v>1.3580000000000001</v>
      </c>
      <c r="I55" s="9" t="s">
        <v>193</v>
      </c>
      <c r="J55" s="9" t="s">
        <v>159</v>
      </c>
      <c r="K55" s="9" t="s">
        <v>1523</v>
      </c>
      <c r="L55" s="9" t="s">
        <v>159</v>
      </c>
      <c r="M55" s="56">
        <v>528</v>
      </c>
      <c r="N55" s="56" t="s">
        <v>545</v>
      </c>
      <c r="O55" s="56" t="s">
        <v>545</v>
      </c>
      <c r="P55" s="56" t="s">
        <v>545</v>
      </c>
      <c r="Q55" s="13">
        <v>2.5950000000000002</v>
      </c>
      <c r="R55" s="13">
        <v>2.742</v>
      </c>
      <c r="S55" s="10" t="str">
        <f>VLOOKUP($I55,GG!$A$1:$C$23,2,0)</f>
        <v>Beerse</v>
      </c>
      <c r="T55" s="10" t="str">
        <f>IF(LEFT(D55,2)="09","Klink.",VLOOKUP($I55,GG!$A$1:$C$23,3,0))</f>
        <v>HV</v>
      </c>
    </row>
    <row r="56" spans="1:20" x14ac:dyDescent="0.2">
      <c r="A56" s="9">
        <v>155468</v>
      </c>
      <c r="B56" s="9" t="s">
        <v>2</v>
      </c>
      <c r="C56" s="9" t="s">
        <v>764</v>
      </c>
      <c r="D56" s="9" t="s">
        <v>1046</v>
      </c>
      <c r="E56" s="9" t="s">
        <v>1046</v>
      </c>
      <c r="F56" s="9" t="s">
        <v>124</v>
      </c>
      <c r="G56" s="9" t="s">
        <v>765</v>
      </c>
      <c r="H56" s="13">
        <v>0.75600000000000001</v>
      </c>
      <c r="I56" s="9" t="s">
        <v>193</v>
      </c>
      <c r="J56" s="9" t="s">
        <v>159</v>
      </c>
      <c r="K56" s="9" t="s">
        <v>1523</v>
      </c>
      <c r="L56" s="9" t="s">
        <v>159</v>
      </c>
      <c r="M56" s="56">
        <v>780</v>
      </c>
      <c r="N56" s="56" t="s">
        <v>545</v>
      </c>
      <c r="O56" s="56" t="s">
        <v>545</v>
      </c>
      <c r="P56" s="56" t="s">
        <v>545</v>
      </c>
      <c r="Q56" s="13">
        <v>1.49</v>
      </c>
      <c r="R56" s="13">
        <v>1.575</v>
      </c>
      <c r="S56" s="10" t="str">
        <f>VLOOKUP($I56,GG!$A$1:$C$23,2,0)</f>
        <v>Beerse</v>
      </c>
      <c r="T56" s="10" t="str">
        <f>IF(LEFT(D56,2)="09","Klink.",VLOOKUP($I56,GG!$A$1:$C$23,3,0))</f>
        <v>HV</v>
      </c>
    </row>
    <row r="57" spans="1:20" x14ac:dyDescent="0.2">
      <c r="A57" s="9">
        <v>155478</v>
      </c>
      <c r="B57" s="9" t="s">
        <v>3</v>
      </c>
      <c r="C57" s="9" t="s">
        <v>764</v>
      </c>
      <c r="D57" s="9" t="s">
        <v>1046</v>
      </c>
      <c r="E57" s="9" t="s">
        <v>1046</v>
      </c>
      <c r="F57" s="9" t="s">
        <v>125</v>
      </c>
      <c r="G57" s="9" t="s">
        <v>765</v>
      </c>
      <c r="H57" s="13">
        <v>0.99299999999999999</v>
      </c>
      <c r="I57" s="9" t="s">
        <v>193</v>
      </c>
      <c r="J57" s="9" t="s">
        <v>159</v>
      </c>
      <c r="K57" s="9" t="s">
        <v>1523</v>
      </c>
      <c r="L57" s="9" t="s">
        <v>159</v>
      </c>
      <c r="M57" s="56">
        <v>582</v>
      </c>
      <c r="N57" s="56" t="s">
        <v>545</v>
      </c>
      <c r="O57" s="56" t="s">
        <v>545</v>
      </c>
      <c r="P57" s="56" t="s">
        <v>545</v>
      </c>
      <c r="Q57" s="13">
        <v>1.92</v>
      </c>
      <c r="R57" s="13">
        <v>2.0299999999999998</v>
      </c>
      <c r="S57" s="10" t="str">
        <f>VLOOKUP($I57,GG!$A$1:$C$23,2,0)</f>
        <v>Beerse</v>
      </c>
      <c r="T57" s="10" t="str">
        <f>IF(LEFT(D57,2)="09","Klink.",VLOOKUP($I57,GG!$A$1:$C$23,3,0))</f>
        <v>HV</v>
      </c>
    </row>
    <row r="58" spans="1:20" x14ac:dyDescent="0.2">
      <c r="A58" s="9">
        <v>156818</v>
      </c>
      <c r="B58" s="9" t="s">
        <v>770</v>
      </c>
      <c r="C58" s="9" t="s">
        <v>764</v>
      </c>
      <c r="D58" s="9" t="s">
        <v>1161</v>
      </c>
      <c r="E58" s="9" t="s">
        <v>1044</v>
      </c>
      <c r="F58" s="9" t="s">
        <v>767</v>
      </c>
      <c r="G58" s="9" t="s">
        <v>765</v>
      </c>
      <c r="H58" s="13">
        <v>1.3580000000000001</v>
      </c>
      <c r="I58" s="9" t="s">
        <v>193</v>
      </c>
      <c r="J58" s="9" t="s">
        <v>159</v>
      </c>
      <c r="K58" s="9" t="s">
        <v>1523</v>
      </c>
      <c r="L58" s="9" t="s">
        <v>159</v>
      </c>
      <c r="M58" s="56">
        <v>528</v>
      </c>
      <c r="N58" s="56" t="s">
        <v>545</v>
      </c>
      <c r="O58" s="56" t="s">
        <v>545</v>
      </c>
      <c r="P58" s="56" t="s">
        <v>545</v>
      </c>
      <c r="Q58" s="13">
        <v>2.6</v>
      </c>
      <c r="R58" s="13">
        <v>2.75</v>
      </c>
      <c r="S58" s="10" t="str">
        <f>VLOOKUP($I58,GG!$A$1:$C$23,2,0)</f>
        <v>Beerse</v>
      </c>
      <c r="T58" s="10" t="str">
        <f>IF(LEFT(D58,2)="09","Klink.",VLOOKUP($I58,GG!$A$1:$C$23,3,0))</f>
        <v>HV</v>
      </c>
    </row>
    <row r="59" spans="1:20" x14ac:dyDescent="0.2">
      <c r="A59" s="9">
        <v>160360</v>
      </c>
      <c r="B59" s="9" t="s">
        <v>523</v>
      </c>
      <c r="C59" s="9" t="s">
        <v>764</v>
      </c>
      <c r="D59" s="9" t="s">
        <v>1161</v>
      </c>
      <c r="E59" s="9" t="s">
        <v>1132</v>
      </c>
      <c r="F59" s="9" t="s">
        <v>124</v>
      </c>
      <c r="G59" s="9" t="s">
        <v>68</v>
      </c>
      <c r="H59" s="13">
        <v>0.75600000000000001</v>
      </c>
      <c r="I59" s="9" t="s">
        <v>193</v>
      </c>
      <c r="J59" s="9" t="s">
        <v>68</v>
      </c>
      <c r="K59" s="9" t="s">
        <v>1523</v>
      </c>
      <c r="L59" s="9" t="s">
        <v>68</v>
      </c>
      <c r="M59" s="56">
        <v>780</v>
      </c>
      <c r="N59" s="56" t="s">
        <v>545</v>
      </c>
      <c r="O59" s="56" t="s">
        <v>545</v>
      </c>
      <c r="P59" s="56" t="s">
        <v>545</v>
      </c>
      <c r="Q59" s="13">
        <v>1.38</v>
      </c>
      <c r="R59" s="13">
        <v>1.46</v>
      </c>
      <c r="S59" s="10" t="str">
        <f>VLOOKUP($I59,GG!$A$1:$C$23,2,0)</f>
        <v>Beerse</v>
      </c>
      <c r="T59" s="10" t="str">
        <f>IF(LEFT(D59,2)="09","Klink.",VLOOKUP($I59,GG!$A$1:$C$23,3,0))</f>
        <v>HV</v>
      </c>
    </row>
    <row r="60" spans="1:20" x14ac:dyDescent="0.2">
      <c r="A60" s="9">
        <v>160508</v>
      </c>
      <c r="B60" s="9" t="s">
        <v>78</v>
      </c>
      <c r="C60" s="9" t="s">
        <v>764</v>
      </c>
      <c r="D60" s="9" t="s">
        <v>1161</v>
      </c>
      <c r="E60" s="9" t="s">
        <v>1061</v>
      </c>
      <c r="F60" s="9" t="s">
        <v>123</v>
      </c>
      <c r="G60" s="9" t="s">
        <v>765</v>
      </c>
      <c r="H60" s="13">
        <v>1</v>
      </c>
      <c r="I60" s="9" t="s">
        <v>193</v>
      </c>
      <c r="J60" s="9" t="s">
        <v>159</v>
      </c>
      <c r="K60" s="9" t="s">
        <v>1523</v>
      </c>
      <c r="L60" s="9" t="s">
        <v>159</v>
      </c>
      <c r="M60" s="56">
        <v>648</v>
      </c>
      <c r="N60" s="56" t="s">
        <v>545</v>
      </c>
      <c r="O60" s="56" t="s">
        <v>545</v>
      </c>
      <c r="P60" s="56" t="s">
        <v>545</v>
      </c>
      <c r="Q60" s="13">
        <v>1.9330000000000001</v>
      </c>
      <c r="R60" s="13">
        <v>2.044</v>
      </c>
      <c r="S60" s="10" t="str">
        <f>VLOOKUP($I60,GG!$A$1:$C$23,2,0)</f>
        <v>Beerse</v>
      </c>
      <c r="T60" s="10" t="str">
        <f>IF(LEFT(D60,2)="09","Klink.",VLOOKUP($I60,GG!$A$1:$C$23,3,0))</f>
        <v>HV</v>
      </c>
    </row>
    <row r="61" spans="1:20" x14ac:dyDescent="0.2">
      <c r="A61" s="9">
        <v>160518</v>
      </c>
      <c r="B61" s="9" t="s">
        <v>331</v>
      </c>
      <c r="C61" s="9" t="s">
        <v>764</v>
      </c>
      <c r="D61" s="9" t="s">
        <v>1161</v>
      </c>
      <c r="E61" s="9" t="s">
        <v>1061</v>
      </c>
      <c r="F61" s="9" t="s">
        <v>767</v>
      </c>
      <c r="G61" s="9" t="s">
        <v>765</v>
      </c>
      <c r="H61" s="13">
        <v>1.3</v>
      </c>
      <c r="I61" s="9" t="s">
        <v>193</v>
      </c>
      <c r="J61" s="9" t="s">
        <v>159</v>
      </c>
      <c r="K61" s="9" t="s">
        <v>1523</v>
      </c>
      <c r="L61" s="9" t="s">
        <v>159</v>
      </c>
      <c r="M61" s="56">
        <v>528</v>
      </c>
      <c r="N61" s="56" t="s">
        <v>545</v>
      </c>
      <c r="O61" s="56" t="s">
        <v>545</v>
      </c>
      <c r="P61" s="56" t="s">
        <v>545</v>
      </c>
      <c r="Q61" s="13">
        <v>2.36</v>
      </c>
      <c r="R61" s="13">
        <v>2.5</v>
      </c>
      <c r="S61" s="10" t="str">
        <f>VLOOKUP($I61,GG!$A$1:$C$23,2,0)</f>
        <v>Beerse</v>
      </c>
      <c r="T61" s="10" t="str">
        <f>IF(LEFT(D61,2)="09","Klink.",VLOOKUP($I61,GG!$A$1:$C$23,3,0))</f>
        <v>HV</v>
      </c>
    </row>
    <row r="62" spans="1:20" x14ac:dyDescent="0.2">
      <c r="A62" s="9">
        <v>160568</v>
      </c>
      <c r="B62" s="9" t="s">
        <v>67</v>
      </c>
      <c r="C62" s="9" t="s">
        <v>764</v>
      </c>
      <c r="D62" s="9" t="s">
        <v>1161</v>
      </c>
      <c r="E62" s="9" t="s">
        <v>1061</v>
      </c>
      <c r="F62" s="9" t="s">
        <v>124</v>
      </c>
      <c r="G62" s="9" t="s">
        <v>765</v>
      </c>
      <c r="H62" s="13">
        <v>0.75600000000000001</v>
      </c>
      <c r="I62" s="9" t="s">
        <v>193</v>
      </c>
      <c r="J62" s="9" t="s">
        <v>159</v>
      </c>
      <c r="K62" s="9" t="s">
        <v>1523</v>
      </c>
      <c r="L62" s="9" t="s">
        <v>159</v>
      </c>
      <c r="M62" s="56">
        <v>780</v>
      </c>
      <c r="N62" s="56" t="s">
        <v>545</v>
      </c>
      <c r="O62" s="56" t="s">
        <v>545</v>
      </c>
      <c r="P62" s="56" t="s">
        <v>545</v>
      </c>
      <c r="Q62" s="13">
        <v>1.4990000000000001</v>
      </c>
      <c r="R62" s="13">
        <v>1.585</v>
      </c>
      <c r="S62" s="10" t="str">
        <f>VLOOKUP($I62,GG!$A$1:$C$23,2,0)</f>
        <v>Beerse</v>
      </c>
      <c r="T62" s="10" t="str">
        <f>IF(LEFT(D62,2)="09","Klink.",VLOOKUP($I62,GG!$A$1:$C$23,3,0))</f>
        <v>HV</v>
      </c>
    </row>
    <row r="63" spans="1:20" x14ac:dyDescent="0.2">
      <c r="A63" s="9">
        <v>166710</v>
      </c>
      <c r="B63" s="9" t="s">
        <v>524</v>
      </c>
      <c r="C63" s="9" t="s">
        <v>764</v>
      </c>
      <c r="D63" s="9" t="s">
        <v>1161</v>
      </c>
      <c r="E63" s="9" t="s">
        <v>1044</v>
      </c>
      <c r="F63" s="9" t="s">
        <v>767</v>
      </c>
      <c r="G63" s="9" t="s">
        <v>68</v>
      </c>
      <c r="H63" s="13">
        <v>1.3580000000000001</v>
      </c>
      <c r="I63" s="9" t="s">
        <v>193</v>
      </c>
      <c r="J63" s="9" t="s">
        <v>68</v>
      </c>
      <c r="K63" s="9" t="s">
        <v>1523</v>
      </c>
      <c r="L63" s="9" t="s">
        <v>68</v>
      </c>
      <c r="M63" s="56">
        <v>528</v>
      </c>
      <c r="N63" s="56" t="s">
        <v>545</v>
      </c>
      <c r="O63" s="56" t="s">
        <v>545</v>
      </c>
      <c r="P63" s="56" t="s">
        <v>545</v>
      </c>
      <c r="Q63" s="13">
        <v>2.37</v>
      </c>
      <c r="R63" s="13">
        <v>2.39</v>
      </c>
      <c r="S63" s="10" t="str">
        <f>VLOOKUP($I63,GG!$A$1:$C$23,2,0)</f>
        <v>Beerse</v>
      </c>
      <c r="T63" s="10" t="str">
        <f>IF(LEFT(D63,2)="09","Klink.",VLOOKUP($I63,GG!$A$1:$C$23,3,0))</f>
        <v>HV</v>
      </c>
    </row>
    <row r="64" spans="1:20" x14ac:dyDescent="0.2">
      <c r="A64" s="9">
        <v>166968</v>
      </c>
      <c r="B64" s="9" t="s">
        <v>53</v>
      </c>
      <c r="C64" s="9" t="s">
        <v>764</v>
      </c>
      <c r="D64" s="9" t="s">
        <v>1046</v>
      </c>
      <c r="E64" s="9" t="s">
        <v>1046</v>
      </c>
      <c r="F64" s="9" t="s">
        <v>124</v>
      </c>
      <c r="G64" s="9" t="s">
        <v>765</v>
      </c>
      <c r="H64" s="13">
        <v>0.75600000000000001</v>
      </c>
      <c r="I64" s="9" t="s">
        <v>193</v>
      </c>
      <c r="J64" s="9" t="s">
        <v>159</v>
      </c>
      <c r="K64" s="9" t="s">
        <v>1523</v>
      </c>
      <c r="L64" s="9" t="s">
        <v>159</v>
      </c>
      <c r="M64" s="56">
        <v>780</v>
      </c>
      <c r="N64" s="56" t="s">
        <v>545</v>
      </c>
      <c r="O64" s="56" t="s">
        <v>545</v>
      </c>
      <c r="P64" s="56" t="s">
        <v>545</v>
      </c>
      <c r="Q64" s="13">
        <v>1.341</v>
      </c>
      <c r="R64" s="13">
        <v>1.419</v>
      </c>
      <c r="S64" s="10" t="str">
        <f>VLOOKUP($I64,GG!$A$1:$C$23,2,0)</f>
        <v>Beerse</v>
      </c>
      <c r="T64" s="10" t="str">
        <f>IF(LEFT(D64,2)="09","Klink.",VLOOKUP($I64,GG!$A$1:$C$23,3,0))</f>
        <v>HV</v>
      </c>
    </row>
    <row r="65" spans="1:20" x14ac:dyDescent="0.2">
      <c r="A65" s="9">
        <v>166978</v>
      </c>
      <c r="B65" s="9" t="s">
        <v>54</v>
      </c>
      <c r="C65" s="9" t="s">
        <v>764</v>
      </c>
      <c r="D65" s="9" t="s">
        <v>1046</v>
      </c>
      <c r="E65" s="9" t="s">
        <v>1046</v>
      </c>
      <c r="F65" s="9" t="s">
        <v>125</v>
      </c>
      <c r="G65" s="9" t="s">
        <v>765</v>
      </c>
      <c r="H65" s="13">
        <v>0.99299999999999999</v>
      </c>
      <c r="I65" s="9" t="s">
        <v>193</v>
      </c>
      <c r="J65" s="9" t="s">
        <v>159</v>
      </c>
      <c r="K65" s="9" t="s">
        <v>1523</v>
      </c>
      <c r="L65" s="9" t="s">
        <v>159</v>
      </c>
      <c r="M65" s="56">
        <v>582</v>
      </c>
      <c r="N65" s="56" t="s">
        <v>545</v>
      </c>
      <c r="O65" s="56" t="s">
        <v>545</v>
      </c>
      <c r="P65" s="56" t="s">
        <v>545</v>
      </c>
      <c r="Q65" s="13">
        <v>1.7669999999999999</v>
      </c>
      <c r="R65" s="13">
        <v>1.87</v>
      </c>
      <c r="S65" s="10" t="str">
        <f>VLOOKUP($I65,GG!$A$1:$C$23,2,0)</f>
        <v>Beerse</v>
      </c>
      <c r="T65" s="10" t="str">
        <f>IF(LEFT(D65,2)="09","Klink.",VLOOKUP($I65,GG!$A$1:$C$23,3,0))</f>
        <v>HV</v>
      </c>
    </row>
    <row r="66" spans="1:20" x14ac:dyDescent="0.2">
      <c r="A66" s="9">
        <v>167070</v>
      </c>
      <c r="B66" s="9" t="s">
        <v>1206</v>
      </c>
      <c r="C66" s="9" t="s">
        <v>764</v>
      </c>
      <c r="D66" s="9" t="s">
        <v>1045</v>
      </c>
      <c r="E66" s="9" t="s">
        <v>1045</v>
      </c>
      <c r="F66" s="9" t="s">
        <v>125</v>
      </c>
      <c r="G66" s="9" t="s">
        <v>68</v>
      </c>
      <c r="H66" s="13">
        <v>0.99299999999999999</v>
      </c>
      <c r="I66" s="9" t="s">
        <v>193</v>
      </c>
      <c r="J66" s="9" t="s">
        <v>68</v>
      </c>
      <c r="K66" s="9" t="s">
        <v>1523</v>
      </c>
      <c r="L66" s="9" t="s">
        <v>68</v>
      </c>
      <c r="M66" s="56">
        <v>582</v>
      </c>
      <c r="N66" s="56" t="s">
        <v>545</v>
      </c>
      <c r="O66" s="56" t="s">
        <v>545</v>
      </c>
      <c r="P66" s="56" t="s">
        <v>545</v>
      </c>
      <c r="Q66" s="13">
        <v>1.782</v>
      </c>
      <c r="R66" s="13">
        <v>1.8859999999999999</v>
      </c>
      <c r="S66" s="10" t="str">
        <f>VLOOKUP($I66,GG!$A$1:$C$23,2,0)</f>
        <v>Beerse</v>
      </c>
      <c r="T66" s="10" t="str">
        <f>IF(LEFT(D66,2)="09","Klink.",VLOOKUP($I66,GG!$A$1:$C$23,3,0))</f>
        <v>HV</v>
      </c>
    </row>
    <row r="67" spans="1:20" x14ac:dyDescent="0.2">
      <c r="A67" s="9">
        <v>167668</v>
      </c>
      <c r="B67" s="9" t="s">
        <v>11</v>
      </c>
      <c r="C67" s="9" t="s">
        <v>764</v>
      </c>
      <c r="D67" s="9" t="s">
        <v>1046</v>
      </c>
      <c r="E67" s="9" t="s">
        <v>1046</v>
      </c>
      <c r="F67" s="9" t="s">
        <v>124</v>
      </c>
      <c r="G67" s="9" t="s">
        <v>765</v>
      </c>
      <c r="H67" s="13">
        <v>0.75600000000000001</v>
      </c>
      <c r="I67" s="9" t="s">
        <v>193</v>
      </c>
      <c r="J67" s="9" t="s">
        <v>159</v>
      </c>
      <c r="K67" s="9" t="s">
        <v>1523</v>
      </c>
      <c r="L67" s="9" t="s">
        <v>159</v>
      </c>
      <c r="M67" s="56">
        <v>780</v>
      </c>
      <c r="N67" s="56" t="s">
        <v>545</v>
      </c>
      <c r="O67" s="56" t="s">
        <v>545</v>
      </c>
      <c r="P67" s="56" t="s">
        <v>545</v>
      </c>
      <c r="Q67" s="13">
        <v>1.36</v>
      </c>
      <c r="R67" s="13">
        <v>1.4390000000000001</v>
      </c>
      <c r="S67" s="10" t="str">
        <f>VLOOKUP($I67,GG!$A$1:$C$23,2,0)</f>
        <v>Beerse</v>
      </c>
      <c r="T67" s="10" t="str">
        <f>IF(LEFT(D67,2)="09","Klink.",VLOOKUP($I67,GG!$A$1:$C$23,3,0))</f>
        <v>HV</v>
      </c>
    </row>
    <row r="68" spans="1:20" x14ac:dyDescent="0.2">
      <c r="A68" s="9">
        <v>167678</v>
      </c>
      <c r="B68" s="9" t="s">
        <v>12</v>
      </c>
      <c r="C68" s="9" t="s">
        <v>764</v>
      </c>
      <c r="D68" s="9" t="s">
        <v>1046</v>
      </c>
      <c r="E68" s="9" t="s">
        <v>1046</v>
      </c>
      <c r="F68" s="9" t="s">
        <v>125</v>
      </c>
      <c r="G68" s="9" t="s">
        <v>765</v>
      </c>
      <c r="H68" s="13">
        <v>0.99299999999999999</v>
      </c>
      <c r="I68" s="9" t="s">
        <v>193</v>
      </c>
      <c r="J68" s="9" t="s">
        <v>159</v>
      </c>
      <c r="K68" s="9" t="s">
        <v>1523</v>
      </c>
      <c r="L68" s="9" t="s">
        <v>159</v>
      </c>
      <c r="M68" s="56">
        <v>582</v>
      </c>
      <c r="N68" s="56" t="s">
        <v>545</v>
      </c>
      <c r="O68" s="56" t="s">
        <v>545</v>
      </c>
      <c r="P68" s="56" t="s">
        <v>545</v>
      </c>
      <c r="Q68" s="13">
        <v>1.8180000000000001</v>
      </c>
      <c r="R68" s="13">
        <v>1.9239999999999999</v>
      </c>
      <c r="S68" s="10" t="str">
        <f>VLOOKUP($I68,GG!$A$1:$C$23,2,0)</f>
        <v>Beerse</v>
      </c>
      <c r="T68" s="10" t="str">
        <f>IF(LEFT(D68,2)="09","Klink.",VLOOKUP($I68,GG!$A$1:$C$23,3,0))</f>
        <v>HV</v>
      </c>
    </row>
    <row r="69" spans="1:20" x14ac:dyDescent="0.2">
      <c r="A69" s="9">
        <v>167760</v>
      </c>
      <c r="B69" s="9" t="s">
        <v>458</v>
      </c>
      <c r="C69" s="9" t="s">
        <v>764</v>
      </c>
      <c r="D69" s="9" t="s">
        <v>1046</v>
      </c>
      <c r="E69" s="9" t="s">
        <v>1046</v>
      </c>
      <c r="F69" s="9" t="s">
        <v>124</v>
      </c>
      <c r="G69" s="9" t="s">
        <v>68</v>
      </c>
      <c r="H69" s="13">
        <v>0.75600000000000001</v>
      </c>
      <c r="I69" s="9" t="s">
        <v>193</v>
      </c>
      <c r="J69" s="9" t="s">
        <v>68</v>
      </c>
      <c r="K69" s="9" t="s">
        <v>1523</v>
      </c>
      <c r="L69" s="9" t="s">
        <v>68</v>
      </c>
      <c r="M69" s="56">
        <v>780</v>
      </c>
      <c r="N69" s="56" t="s">
        <v>545</v>
      </c>
      <c r="O69" s="56" t="s">
        <v>545</v>
      </c>
      <c r="P69" s="56" t="s">
        <v>545</v>
      </c>
      <c r="Q69" s="13">
        <v>1.3859999999999999</v>
      </c>
      <c r="R69" s="13">
        <v>1.4670000000000001</v>
      </c>
      <c r="S69" s="10" t="str">
        <f>VLOOKUP($I69,GG!$A$1:$C$23,2,0)</f>
        <v>Beerse</v>
      </c>
      <c r="T69" s="10" t="str">
        <f>IF(LEFT(D69,2)="09","Klink.",VLOOKUP($I69,GG!$A$1:$C$23,3,0))</f>
        <v>HV</v>
      </c>
    </row>
    <row r="70" spans="1:20" x14ac:dyDescent="0.2">
      <c r="A70" s="9">
        <v>167770</v>
      </c>
      <c r="B70" s="9" t="s">
        <v>317</v>
      </c>
      <c r="C70" s="9" t="s">
        <v>764</v>
      </c>
      <c r="D70" s="9" t="s">
        <v>1046</v>
      </c>
      <c r="E70" s="9" t="s">
        <v>1046</v>
      </c>
      <c r="F70" s="9" t="s">
        <v>125</v>
      </c>
      <c r="G70" s="9" t="s">
        <v>68</v>
      </c>
      <c r="H70" s="13">
        <v>0.99299999999999999</v>
      </c>
      <c r="I70" s="9" t="s">
        <v>193</v>
      </c>
      <c r="J70" s="9" t="s">
        <v>68</v>
      </c>
      <c r="K70" s="9" t="s">
        <v>1523</v>
      </c>
      <c r="L70" s="9" t="s">
        <v>68</v>
      </c>
      <c r="M70" s="56">
        <v>582</v>
      </c>
      <c r="N70" s="56" t="s">
        <v>545</v>
      </c>
      <c r="O70" s="56" t="s">
        <v>545</v>
      </c>
      <c r="P70" s="56" t="s">
        <v>545</v>
      </c>
      <c r="Q70" s="13">
        <v>1.823</v>
      </c>
      <c r="R70" s="13">
        <v>1.929</v>
      </c>
      <c r="S70" s="10" t="str">
        <f>VLOOKUP($I70,GG!$A$1:$C$23,2,0)</f>
        <v>Beerse</v>
      </c>
      <c r="T70" s="10" t="str">
        <f>IF(LEFT(D70,2)="09","Klink.",VLOOKUP($I70,GG!$A$1:$C$23,3,0))</f>
        <v>HV</v>
      </c>
    </row>
    <row r="71" spans="1:20" x14ac:dyDescent="0.2">
      <c r="A71" s="9">
        <v>168518</v>
      </c>
      <c r="B71" s="9" t="s">
        <v>772</v>
      </c>
      <c r="C71" s="9" t="s">
        <v>764</v>
      </c>
      <c r="D71" s="9" t="s">
        <v>1046</v>
      </c>
      <c r="E71" s="9" t="s">
        <v>1046</v>
      </c>
      <c r="F71" s="9" t="s">
        <v>767</v>
      </c>
      <c r="G71" s="9" t="s">
        <v>765</v>
      </c>
      <c r="H71" s="13">
        <v>1.3580000000000001</v>
      </c>
      <c r="I71" s="9" t="s">
        <v>193</v>
      </c>
      <c r="J71" s="9" t="s">
        <v>159</v>
      </c>
      <c r="K71" s="9" t="s">
        <v>1523</v>
      </c>
      <c r="L71" s="9" t="s">
        <v>159</v>
      </c>
      <c r="M71" s="56">
        <v>528</v>
      </c>
      <c r="N71" s="56" t="s">
        <v>545</v>
      </c>
      <c r="O71" s="56" t="s">
        <v>545</v>
      </c>
      <c r="P71" s="56" t="s">
        <v>545</v>
      </c>
      <c r="Q71" s="13">
        <v>2.5499999999999998</v>
      </c>
      <c r="R71" s="13">
        <v>2.69</v>
      </c>
      <c r="S71" s="10" t="str">
        <f>VLOOKUP($I71,GG!$A$1:$C$23,2,0)</f>
        <v>Beerse</v>
      </c>
      <c r="T71" s="10" t="str">
        <f>IF(LEFT(D71,2)="09","Klink.",VLOOKUP($I71,GG!$A$1:$C$23,3,0))</f>
        <v>HV</v>
      </c>
    </row>
    <row r="72" spans="1:20" x14ac:dyDescent="0.2">
      <c r="A72" s="9">
        <v>168568</v>
      </c>
      <c r="B72" s="9" t="s">
        <v>773</v>
      </c>
      <c r="C72" s="9" t="s">
        <v>764</v>
      </c>
      <c r="D72" s="9" t="s">
        <v>1046</v>
      </c>
      <c r="E72" s="9" t="s">
        <v>1046</v>
      </c>
      <c r="F72" s="9" t="s">
        <v>124</v>
      </c>
      <c r="G72" s="9" t="s">
        <v>765</v>
      </c>
      <c r="H72" s="13">
        <v>0.75600000000000001</v>
      </c>
      <c r="I72" s="9" t="s">
        <v>193</v>
      </c>
      <c r="J72" s="9" t="s">
        <v>159</v>
      </c>
      <c r="K72" s="9" t="s">
        <v>1523</v>
      </c>
      <c r="L72" s="9" t="s">
        <v>159</v>
      </c>
      <c r="M72" s="56">
        <v>780</v>
      </c>
      <c r="N72" s="56" t="s">
        <v>545</v>
      </c>
      <c r="O72" s="56" t="s">
        <v>545</v>
      </c>
      <c r="P72" s="56" t="s">
        <v>545</v>
      </c>
      <c r="Q72" s="13">
        <v>1.502</v>
      </c>
      <c r="R72" s="13">
        <v>1.589</v>
      </c>
      <c r="S72" s="10" t="str">
        <f>VLOOKUP($I72,GG!$A$1:$C$23,2,0)</f>
        <v>Beerse</v>
      </c>
      <c r="T72" s="10" t="str">
        <f>IF(LEFT(D72,2)="09","Klink.",VLOOKUP($I72,GG!$A$1:$C$23,3,0))</f>
        <v>HV</v>
      </c>
    </row>
    <row r="73" spans="1:20" x14ac:dyDescent="0.2">
      <c r="A73" s="9">
        <v>168718</v>
      </c>
      <c r="B73" s="9" t="s">
        <v>774</v>
      </c>
      <c r="C73" s="9" t="s">
        <v>764</v>
      </c>
      <c r="D73" s="9" t="s">
        <v>1046</v>
      </c>
      <c r="E73" s="9" t="s">
        <v>1046</v>
      </c>
      <c r="F73" s="9" t="s">
        <v>767</v>
      </c>
      <c r="G73" s="9" t="s">
        <v>765</v>
      </c>
      <c r="H73" s="13">
        <v>1.3580000000000001</v>
      </c>
      <c r="I73" s="9" t="s">
        <v>193</v>
      </c>
      <c r="J73" s="9" t="s">
        <v>159</v>
      </c>
      <c r="K73" s="9" t="s">
        <v>1523</v>
      </c>
      <c r="L73" s="9" t="s">
        <v>159</v>
      </c>
      <c r="M73" s="56">
        <v>528</v>
      </c>
      <c r="N73" s="56" t="s">
        <v>545</v>
      </c>
      <c r="O73" s="56" t="s">
        <v>545</v>
      </c>
      <c r="P73" s="56" t="s">
        <v>545</v>
      </c>
      <c r="Q73" s="13">
        <v>2.5739999999999998</v>
      </c>
      <c r="R73" s="13">
        <v>2.72</v>
      </c>
      <c r="S73" s="10" t="str">
        <f>VLOOKUP($I73,GG!$A$1:$C$23,2,0)</f>
        <v>Beerse</v>
      </c>
      <c r="T73" s="10" t="str">
        <f>IF(LEFT(D73,2)="09","Klink.",VLOOKUP($I73,GG!$A$1:$C$23,3,0))</f>
        <v>HV</v>
      </c>
    </row>
    <row r="74" spans="1:20" x14ac:dyDescent="0.2">
      <c r="A74" s="9">
        <v>168768</v>
      </c>
      <c r="B74" s="9" t="s">
        <v>775</v>
      </c>
      <c r="C74" s="9" t="s">
        <v>764</v>
      </c>
      <c r="D74" s="9" t="s">
        <v>1046</v>
      </c>
      <c r="E74" s="9" t="s">
        <v>1046</v>
      </c>
      <c r="F74" s="9" t="s">
        <v>124</v>
      </c>
      <c r="G74" s="9" t="s">
        <v>765</v>
      </c>
      <c r="H74" s="13">
        <v>0.75600000000000001</v>
      </c>
      <c r="I74" s="9" t="s">
        <v>193</v>
      </c>
      <c r="J74" s="9" t="s">
        <v>159</v>
      </c>
      <c r="K74" s="9" t="s">
        <v>1523</v>
      </c>
      <c r="L74" s="9" t="s">
        <v>159</v>
      </c>
      <c r="M74" s="56">
        <v>780</v>
      </c>
      <c r="N74" s="56" t="s">
        <v>545</v>
      </c>
      <c r="O74" s="56" t="s">
        <v>545</v>
      </c>
      <c r="P74" s="56" t="s">
        <v>545</v>
      </c>
      <c r="Q74" s="13">
        <v>1.4670000000000001</v>
      </c>
      <c r="R74" s="13">
        <v>1.552</v>
      </c>
      <c r="S74" s="10" t="str">
        <f>VLOOKUP($I74,GG!$A$1:$C$23,2,0)</f>
        <v>Beerse</v>
      </c>
      <c r="T74" s="10" t="str">
        <f>IF(LEFT(D74,2)="09","Klink.",VLOOKUP($I74,GG!$A$1:$C$23,3,0))</f>
        <v>HV</v>
      </c>
    </row>
    <row r="75" spans="1:20" x14ac:dyDescent="0.2">
      <c r="A75" s="9">
        <v>168968</v>
      </c>
      <c r="B75" s="9" t="s">
        <v>776</v>
      </c>
      <c r="C75" s="9" t="s">
        <v>764</v>
      </c>
      <c r="D75" s="9" t="s">
        <v>1046</v>
      </c>
      <c r="E75" s="9" t="s">
        <v>1046</v>
      </c>
      <c r="F75" s="9" t="s">
        <v>124</v>
      </c>
      <c r="G75" s="9" t="s">
        <v>765</v>
      </c>
      <c r="H75" s="13">
        <v>0.75600000000000001</v>
      </c>
      <c r="I75" s="9" t="s">
        <v>193</v>
      </c>
      <c r="J75" s="9" t="s">
        <v>159</v>
      </c>
      <c r="K75" s="9" t="s">
        <v>1523</v>
      </c>
      <c r="L75" s="9" t="s">
        <v>159</v>
      </c>
      <c r="M75" s="56">
        <v>780</v>
      </c>
      <c r="N75" s="56" t="s">
        <v>545</v>
      </c>
      <c r="O75" s="56" t="s">
        <v>545</v>
      </c>
      <c r="P75" s="56" t="s">
        <v>545</v>
      </c>
      <c r="Q75" s="13">
        <v>1.375</v>
      </c>
      <c r="R75" s="13">
        <v>1.4550000000000001</v>
      </c>
      <c r="S75" s="10" t="str">
        <f>VLOOKUP($I75,GG!$A$1:$C$23,2,0)</f>
        <v>Beerse</v>
      </c>
      <c r="T75" s="10" t="str">
        <f>IF(LEFT(D75,2)="09","Klink.",VLOOKUP($I75,GG!$A$1:$C$23,3,0))</f>
        <v>HV</v>
      </c>
    </row>
    <row r="76" spans="1:20" x14ac:dyDescent="0.2">
      <c r="A76" s="9">
        <v>169108</v>
      </c>
      <c r="B76" s="9" t="s">
        <v>1133</v>
      </c>
      <c r="C76" s="9" t="s">
        <v>764</v>
      </c>
      <c r="D76" s="9" t="s">
        <v>1046</v>
      </c>
      <c r="E76" s="9" t="s">
        <v>1046</v>
      </c>
      <c r="F76" s="9" t="s">
        <v>123</v>
      </c>
      <c r="G76" s="9" t="s">
        <v>765</v>
      </c>
      <c r="H76" s="13">
        <v>1.044</v>
      </c>
      <c r="I76" s="9" t="s">
        <v>193</v>
      </c>
      <c r="J76" s="9" t="s">
        <v>159</v>
      </c>
      <c r="K76" s="9" t="s">
        <v>1523</v>
      </c>
      <c r="L76" s="9" t="s">
        <v>159</v>
      </c>
      <c r="M76" s="56">
        <v>648</v>
      </c>
      <c r="N76" s="56" t="s">
        <v>545</v>
      </c>
      <c r="O76" s="56" t="s">
        <v>545</v>
      </c>
      <c r="P76" s="56" t="s">
        <v>545</v>
      </c>
      <c r="Q76" s="13">
        <v>1.956</v>
      </c>
      <c r="R76" s="13">
        <v>2.0699999999999998</v>
      </c>
      <c r="S76" s="10" t="str">
        <f>VLOOKUP($I76,GG!$A$1:$C$23,2,0)</f>
        <v>Beerse</v>
      </c>
      <c r="T76" s="10" t="str">
        <f>IF(LEFT(D76,2)="09","Klink.",VLOOKUP($I76,GG!$A$1:$C$23,3,0))</f>
        <v>HV</v>
      </c>
    </row>
    <row r="77" spans="1:20" x14ac:dyDescent="0.2">
      <c r="A77" s="9">
        <v>169118</v>
      </c>
      <c r="B77" s="9" t="s">
        <v>777</v>
      </c>
      <c r="C77" s="9" t="s">
        <v>764</v>
      </c>
      <c r="D77" s="9" t="s">
        <v>1046</v>
      </c>
      <c r="E77" s="9" t="s">
        <v>1046</v>
      </c>
      <c r="F77" s="9" t="s">
        <v>767</v>
      </c>
      <c r="G77" s="9" t="s">
        <v>765</v>
      </c>
      <c r="H77" s="13">
        <v>1.3580000000000001</v>
      </c>
      <c r="I77" s="9" t="s">
        <v>193</v>
      </c>
      <c r="J77" s="9" t="s">
        <v>159</v>
      </c>
      <c r="K77" s="9" t="s">
        <v>1523</v>
      </c>
      <c r="L77" s="9" t="s">
        <v>159</v>
      </c>
      <c r="M77" s="56">
        <v>528</v>
      </c>
      <c r="N77" s="56" t="s">
        <v>545</v>
      </c>
      <c r="O77" s="56" t="s">
        <v>545</v>
      </c>
      <c r="P77" s="56" t="s">
        <v>545</v>
      </c>
      <c r="Q77" s="13">
        <v>2.4500000000000002</v>
      </c>
      <c r="R77" s="13">
        <v>2.59</v>
      </c>
      <c r="S77" s="10" t="str">
        <f>VLOOKUP($I77,GG!$A$1:$C$23,2,0)</f>
        <v>Beerse</v>
      </c>
      <c r="T77" s="10" t="str">
        <f>IF(LEFT(D77,2)="09","Klink.",VLOOKUP($I77,GG!$A$1:$C$23,3,0))</f>
        <v>HV</v>
      </c>
    </row>
    <row r="78" spans="1:20" x14ac:dyDescent="0.2">
      <c r="A78" s="9">
        <v>169168</v>
      </c>
      <c r="B78" s="9" t="s">
        <v>778</v>
      </c>
      <c r="C78" s="9" t="s">
        <v>764</v>
      </c>
      <c r="D78" s="9" t="s">
        <v>1046</v>
      </c>
      <c r="E78" s="9" t="s">
        <v>1046</v>
      </c>
      <c r="F78" s="9" t="s">
        <v>124</v>
      </c>
      <c r="G78" s="9" t="s">
        <v>765</v>
      </c>
      <c r="H78" s="13">
        <v>0.75600000000000001</v>
      </c>
      <c r="I78" s="9" t="s">
        <v>193</v>
      </c>
      <c r="J78" s="9" t="s">
        <v>159</v>
      </c>
      <c r="K78" s="9" t="s">
        <v>1523</v>
      </c>
      <c r="L78" s="9" t="s">
        <v>159</v>
      </c>
      <c r="M78" s="56">
        <v>780</v>
      </c>
      <c r="N78" s="56" t="s">
        <v>545</v>
      </c>
      <c r="O78" s="56" t="s">
        <v>545</v>
      </c>
      <c r="P78" s="56" t="s">
        <v>545</v>
      </c>
      <c r="Q78" s="13">
        <v>1.4239999999999999</v>
      </c>
      <c r="R78" s="13">
        <v>1.506</v>
      </c>
      <c r="S78" s="10" t="str">
        <f>VLOOKUP($I78,GG!$A$1:$C$23,2,0)</f>
        <v>Beerse</v>
      </c>
      <c r="T78" s="10" t="str">
        <f>IF(LEFT(D78,2)="09","Klink.",VLOOKUP($I78,GG!$A$1:$C$23,3,0))</f>
        <v>HV</v>
      </c>
    </row>
    <row r="79" spans="1:20" x14ac:dyDescent="0.2">
      <c r="A79" s="9">
        <v>12100255</v>
      </c>
      <c r="B79" s="9" t="s">
        <v>780</v>
      </c>
      <c r="C79" s="9" t="s">
        <v>764</v>
      </c>
      <c r="D79" s="9" t="s">
        <v>196</v>
      </c>
      <c r="E79" s="9" t="s">
        <v>1048</v>
      </c>
      <c r="F79" s="9" t="s">
        <v>779</v>
      </c>
      <c r="G79" s="9" t="s">
        <v>765</v>
      </c>
      <c r="H79" s="13">
        <v>1.9430000000000001</v>
      </c>
      <c r="I79" s="9" t="s">
        <v>193</v>
      </c>
      <c r="J79" s="9" t="s">
        <v>159</v>
      </c>
      <c r="K79" s="9" t="s">
        <v>1523</v>
      </c>
      <c r="L79" s="9" t="s">
        <v>159</v>
      </c>
      <c r="M79" s="56">
        <v>245</v>
      </c>
      <c r="N79" s="56" t="s">
        <v>545</v>
      </c>
      <c r="O79" s="56" t="s">
        <v>545</v>
      </c>
      <c r="P79" s="56" t="s">
        <v>545</v>
      </c>
      <c r="Q79" s="13">
        <v>3.55</v>
      </c>
      <c r="R79" s="13">
        <v>3.78</v>
      </c>
      <c r="S79" s="10" t="str">
        <f>VLOOKUP($I79,GG!$A$1:$C$23,2,0)</f>
        <v>Beerse</v>
      </c>
      <c r="T79" s="10" t="str">
        <f>IF(LEFT(D79,2)="09","Klink.",VLOOKUP($I79,GG!$A$1:$C$23,3,0))</f>
        <v>HV</v>
      </c>
    </row>
    <row r="80" spans="1:20" x14ac:dyDescent="0.2">
      <c r="A80" s="9">
        <v>12100258</v>
      </c>
      <c r="B80" s="9" t="s">
        <v>781</v>
      </c>
      <c r="C80" s="9" t="s">
        <v>764</v>
      </c>
      <c r="D80" s="9" t="s">
        <v>196</v>
      </c>
      <c r="E80" s="9" t="s">
        <v>1047</v>
      </c>
      <c r="F80" s="9" t="s">
        <v>779</v>
      </c>
      <c r="G80" s="9" t="s">
        <v>765</v>
      </c>
      <c r="H80" s="13">
        <v>1.9455252918287937</v>
      </c>
      <c r="I80" s="9" t="s">
        <v>193</v>
      </c>
      <c r="J80" s="9" t="s">
        <v>159</v>
      </c>
      <c r="K80" s="9" t="s">
        <v>1523</v>
      </c>
      <c r="L80" s="9" t="s">
        <v>159</v>
      </c>
      <c r="M80" s="56">
        <v>245</v>
      </c>
      <c r="N80" s="56" t="s">
        <v>545</v>
      </c>
      <c r="O80" s="56" t="s">
        <v>545</v>
      </c>
      <c r="P80" s="56" t="s">
        <v>545</v>
      </c>
      <c r="Q80" s="13">
        <v>4.3600000000000003</v>
      </c>
      <c r="R80" s="13">
        <v>4.46</v>
      </c>
      <c r="S80" s="10" t="str">
        <f>VLOOKUP($I80,GG!$A$1:$C$23,2,0)</f>
        <v>Beerse</v>
      </c>
      <c r="T80" s="10" t="str">
        <f>IF(LEFT(D80,2)="09","Klink.",VLOOKUP($I80,GG!$A$1:$C$23,3,0))</f>
        <v>HV</v>
      </c>
    </row>
    <row r="81" spans="1:20" x14ac:dyDescent="0.2">
      <c r="A81" s="9">
        <v>12100348</v>
      </c>
      <c r="B81" s="9" t="s">
        <v>782</v>
      </c>
      <c r="C81" s="9" t="s">
        <v>764</v>
      </c>
      <c r="D81" s="9" t="s">
        <v>196</v>
      </c>
      <c r="E81" s="9" t="s">
        <v>1047</v>
      </c>
      <c r="F81" s="9" t="s">
        <v>771</v>
      </c>
      <c r="G81" s="9" t="s">
        <v>765</v>
      </c>
      <c r="H81" s="13">
        <v>1.7909999999999999</v>
      </c>
      <c r="I81" s="9" t="s">
        <v>193</v>
      </c>
      <c r="J81" s="9" t="s">
        <v>159</v>
      </c>
      <c r="K81" s="9" t="s">
        <v>1523</v>
      </c>
      <c r="L81" s="9" t="s">
        <v>159</v>
      </c>
      <c r="M81" s="56">
        <v>245</v>
      </c>
      <c r="N81" s="56" t="s">
        <v>545</v>
      </c>
      <c r="O81" s="56" t="s">
        <v>545</v>
      </c>
      <c r="P81" s="56" t="s">
        <v>545</v>
      </c>
      <c r="Q81" s="13">
        <v>3.9089999999999998</v>
      </c>
      <c r="R81" s="13">
        <v>4.0110000000000001</v>
      </c>
      <c r="S81" s="10" t="str">
        <f>VLOOKUP($I81,GG!$A$1:$C$23,2,0)</f>
        <v>Beerse</v>
      </c>
      <c r="T81" s="10" t="str">
        <f>IF(LEFT(D81,2)="09","Klink.",VLOOKUP($I81,GG!$A$1:$C$23,3,0))</f>
        <v>HV</v>
      </c>
    </row>
    <row r="82" spans="1:20" x14ac:dyDescent="0.2">
      <c r="A82" s="9">
        <v>12100444</v>
      </c>
      <c r="B82" s="9" t="s">
        <v>783</v>
      </c>
      <c r="C82" s="9" t="s">
        <v>764</v>
      </c>
      <c r="D82" s="9" t="s">
        <v>196</v>
      </c>
      <c r="E82" s="9" t="s">
        <v>1047</v>
      </c>
      <c r="F82" s="9" t="s">
        <v>771</v>
      </c>
      <c r="G82" s="9" t="s">
        <v>765</v>
      </c>
      <c r="H82" s="13">
        <v>1.7909999999999999</v>
      </c>
      <c r="I82" s="9" t="s">
        <v>193</v>
      </c>
      <c r="J82" s="9" t="s">
        <v>159</v>
      </c>
      <c r="K82" s="9" t="s">
        <v>1523</v>
      </c>
      <c r="L82" s="9" t="s">
        <v>159</v>
      </c>
      <c r="M82" s="56">
        <v>245</v>
      </c>
      <c r="N82" s="56" t="s">
        <v>545</v>
      </c>
      <c r="O82" s="56" t="s">
        <v>545</v>
      </c>
      <c r="P82" s="56" t="s">
        <v>545</v>
      </c>
      <c r="Q82" s="13">
        <v>3.9089999999999998</v>
      </c>
      <c r="R82" s="13">
        <v>4.0110000000000001</v>
      </c>
      <c r="S82" s="10" t="str">
        <f>VLOOKUP($I82,GG!$A$1:$C$23,2,0)</f>
        <v>Beerse</v>
      </c>
      <c r="T82" s="10" t="str">
        <f>IF(LEFT(D82,2)="09","Klink.",VLOOKUP($I82,GG!$A$1:$C$23,3,0))</f>
        <v>HV</v>
      </c>
    </row>
    <row r="83" spans="1:20" x14ac:dyDescent="0.2">
      <c r="A83" s="9">
        <v>12100445</v>
      </c>
      <c r="B83" s="9" t="s">
        <v>784</v>
      </c>
      <c r="C83" s="9" t="s">
        <v>764</v>
      </c>
      <c r="D83" s="9" t="s">
        <v>196</v>
      </c>
      <c r="E83" s="9" t="s">
        <v>1048</v>
      </c>
      <c r="F83" s="9" t="s">
        <v>771</v>
      </c>
      <c r="G83" s="9" t="s">
        <v>765</v>
      </c>
      <c r="H83" s="13">
        <v>1.7909999999999999</v>
      </c>
      <c r="I83" s="9" t="s">
        <v>193</v>
      </c>
      <c r="J83" s="9" t="s">
        <v>159</v>
      </c>
      <c r="K83" s="9" t="s">
        <v>1523</v>
      </c>
      <c r="L83" s="9" t="s">
        <v>159</v>
      </c>
      <c r="M83" s="56">
        <v>245</v>
      </c>
      <c r="N83" s="56" t="s">
        <v>545</v>
      </c>
      <c r="O83" s="56" t="s">
        <v>545</v>
      </c>
      <c r="P83" s="56" t="s">
        <v>545</v>
      </c>
      <c r="Q83" s="13">
        <v>3.9089999999999998</v>
      </c>
      <c r="R83" s="13">
        <v>4.0110000000000001</v>
      </c>
      <c r="S83" s="10" t="str">
        <f>VLOOKUP($I83,GG!$A$1:$C$23,2,0)</f>
        <v>Beerse</v>
      </c>
      <c r="T83" s="10" t="str">
        <f>IF(LEFT(D83,2)="09","Klink.",VLOOKUP($I83,GG!$A$1:$C$23,3,0))</f>
        <v>HV</v>
      </c>
    </row>
    <row r="84" spans="1:20" x14ac:dyDescent="0.2">
      <c r="A84" s="9">
        <v>12100446</v>
      </c>
      <c r="B84" s="9" t="s">
        <v>785</v>
      </c>
      <c r="C84" s="9" t="s">
        <v>764</v>
      </c>
      <c r="D84" s="9" t="s">
        <v>196</v>
      </c>
      <c r="E84" s="9" t="s">
        <v>1048</v>
      </c>
      <c r="F84" s="9" t="s">
        <v>771</v>
      </c>
      <c r="G84" s="9" t="s">
        <v>765</v>
      </c>
      <c r="H84" s="13">
        <v>1.7909999999999999</v>
      </c>
      <c r="I84" s="9" t="s">
        <v>193</v>
      </c>
      <c r="J84" s="9" t="s">
        <v>159</v>
      </c>
      <c r="K84" s="9" t="s">
        <v>1523</v>
      </c>
      <c r="L84" s="9" t="s">
        <v>159</v>
      </c>
      <c r="M84" s="56">
        <v>245</v>
      </c>
      <c r="N84" s="56" t="s">
        <v>545</v>
      </c>
      <c r="O84" s="56" t="s">
        <v>545</v>
      </c>
      <c r="P84" s="56" t="s">
        <v>545</v>
      </c>
      <c r="Q84" s="13">
        <v>3.9089999999999998</v>
      </c>
      <c r="R84" s="13">
        <v>4.0110000000000001</v>
      </c>
      <c r="S84" s="10" t="str">
        <f>VLOOKUP($I84,GG!$A$1:$C$23,2,0)</f>
        <v>Beerse</v>
      </c>
      <c r="T84" s="10" t="str">
        <f>IF(LEFT(D84,2)="09","Klink.",VLOOKUP($I84,GG!$A$1:$C$23,3,0))</f>
        <v>HV</v>
      </c>
    </row>
    <row r="85" spans="1:20" x14ac:dyDescent="0.2">
      <c r="A85" s="9">
        <v>12100448</v>
      </c>
      <c r="B85" s="9" t="s">
        <v>786</v>
      </c>
      <c r="C85" s="9" t="s">
        <v>764</v>
      </c>
      <c r="D85" s="9" t="s">
        <v>196</v>
      </c>
      <c r="E85" s="9" t="s">
        <v>1048</v>
      </c>
      <c r="F85" s="9" t="s">
        <v>771</v>
      </c>
      <c r="G85" s="9" t="s">
        <v>765</v>
      </c>
      <c r="H85" s="13">
        <v>1.7909999999999999</v>
      </c>
      <c r="I85" s="9" t="s">
        <v>193</v>
      </c>
      <c r="J85" s="9" t="s">
        <v>159</v>
      </c>
      <c r="K85" s="9" t="s">
        <v>1523</v>
      </c>
      <c r="L85" s="9" t="s">
        <v>159</v>
      </c>
      <c r="M85" s="56">
        <v>245</v>
      </c>
      <c r="N85" s="56" t="s">
        <v>545</v>
      </c>
      <c r="O85" s="56" t="s">
        <v>545</v>
      </c>
      <c r="P85" s="56" t="s">
        <v>545</v>
      </c>
      <c r="Q85" s="13">
        <v>3.9089999999999998</v>
      </c>
      <c r="R85" s="13">
        <v>4.0110000000000001</v>
      </c>
      <c r="S85" s="10" t="str">
        <f>VLOOKUP($I85,GG!$A$1:$C$23,2,0)</f>
        <v>Beerse</v>
      </c>
      <c r="T85" s="10" t="str">
        <f>IF(LEFT(D85,2)="09","Klink.",VLOOKUP($I85,GG!$A$1:$C$23,3,0))</f>
        <v>HV</v>
      </c>
    </row>
    <row r="86" spans="1:20" x14ac:dyDescent="0.2">
      <c r="A86" s="9">
        <v>12100538</v>
      </c>
      <c r="B86" s="9" t="s">
        <v>1049</v>
      </c>
      <c r="C86" s="9" t="s">
        <v>764</v>
      </c>
      <c r="D86" s="9" t="s">
        <v>196</v>
      </c>
      <c r="E86" s="9" t="s">
        <v>1047</v>
      </c>
      <c r="F86" s="9" t="s">
        <v>779</v>
      </c>
      <c r="G86" s="9" t="s">
        <v>765</v>
      </c>
      <c r="H86" s="13">
        <v>1.9430000000000001</v>
      </c>
      <c r="I86" s="9" t="s">
        <v>193</v>
      </c>
      <c r="J86" s="9" t="s">
        <v>159</v>
      </c>
      <c r="K86" s="9" t="s">
        <v>1523</v>
      </c>
      <c r="L86" s="9" t="s">
        <v>159</v>
      </c>
      <c r="M86" s="56">
        <v>245</v>
      </c>
      <c r="N86" s="56" t="s">
        <v>545</v>
      </c>
      <c r="O86" s="56" t="s">
        <v>545</v>
      </c>
      <c r="P86" s="56" t="s">
        <v>545</v>
      </c>
      <c r="Q86" s="13">
        <v>4.3600000000000003</v>
      </c>
      <c r="R86" s="13">
        <v>4.46</v>
      </c>
      <c r="S86" s="10" t="str">
        <f>VLOOKUP($I86,GG!$A$1:$C$23,2,0)</f>
        <v>Beerse</v>
      </c>
      <c r="T86" s="10" t="str">
        <f>IF(LEFT(D86,2)="09","Klink.",VLOOKUP($I86,GG!$A$1:$C$23,3,0))</f>
        <v>HV</v>
      </c>
    </row>
    <row r="87" spans="1:20" x14ac:dyDescent="0.2">
      <c r="A87" s="9">
        <v>12100540</v>
      </c>
      <c r="B87" s="9" t="s">
        <v>963</v>
      </c>
      <c r="C87" s="9" t="s">
        <v>764</v>
      </c>
      <c r="D87" s="9" t="s">
        <v>196</v>
      </c>
      <c r="E87" s="9" t="s">
        <v>1047</v>
      </c>
      <c r="F87" s="9" t="s">
        <v>771</v>
      </c>
      <c r="G87" s="9" t="s">
        <v>68</v>
      </c>
      <c r="H87" s="13">
        <v>1.7909999999999999</v>
      </c>
      <c r="I87" s="9" t="s">
        <v>193</v>
      </c>
      <c r="J87" s="9" t="s">
        <v>68</v>
      </c>
      <c r="K87" s="9" t="s">
        <v>1523</v>
      </c>
      <c r="L87" s="9" t="s">
        <v>68</v>
      </c>
      <c r="M87" s="56">
        <v>245</v>
      </c>
      <c r="N87" s="56" t="s">
        <v>545</v>
      </c>
      <c r="O87" s="56" t="s">
        <v>545</v>
      </c>
      <c r="P87" s="56" t="s">
        <v>545</v>
      </c>
      <c r="Q87" s="13">
        <v>3.9089999999999998</v>
      </c>
      <c r="R87" s="13">
        <v>4.0110000000000001</v>
      </c>
      <c r="S87" s="10" t="str">
        <f>VLOOKUP($I87,GG!$A$1:$C$23,2,0)</f>
        <v>Beerse</v>
      </c>
      <c r="T87" s="10" t="str">
        <f>IF(LEFT(D87,2)="09","Klink.",VLOOKUP($I87,GG!$A$1:$C$23,3,0))</f>
        <v>HV</v>
      </c>
    </row>
    <row r="88" spans="1:20" x14ac:dyDescent="0.2">
      <c r="A88" s="9">
        <v>12100608</v>
      </c>
      <c r="B88" s="9" t="s">
        <v>429</v>
      </c>
      <c r="C88" s="9" t="s">
        <v>764</v>
      </c>
      <c r="D88" s="9" t="s">
        <v>430</v>
      </c>
      <c r="E88" s="9" t="s">
        <v>430</v>
      </c>
      <c r="F88" s="9" t="s">
        <v>123</v>
      </c>
      <c r="G88" s="9" t="s">
        <v>765</v>
      </c>
      <c r="H88" s="13">
        <v>1.044</v>
      </c>
      <c r="I88" s="9" t="s">
        <v>193</v>
      </c>
      <c r="J88" s="9" t="s">
        <v>159</v>
      </c>
      <c r="K88" s="9" t="s">
        <v>1523</v>
      </c>
      <c r="L88" s="9" t="s">
        <v>159</v>
      </c>
      <c r="M88" s="56">
        <v>648</v>
      </c>
      <c r="N88" s="56" t="s">
        <v>545</v>
      </c>
      <c r="O88" s="56" t="s">
        <v>545</v>
      </c>
      <c r="P88" s="56" t="s">
        <v>545</v>
      </c>
      <c r="Q88" s="13">
        <v>1.8</v>
      </c>
      <c r="R88" s="13">
        <v>1.83</v>
      </c>
      <c r="S88" s="10" t="str">
        <f>VLOOKUP($I88,GG!$A$1:$C$23,2,0)</f>
        <v>Beerse</v>
      </c>
      <c r="T88" s="10" t="str">
        <f>IF(LEFT(D88,2)="09","Klink.",VLOOKUP($I88,GG!$A$1:$C$23,3,0))</f>
        <v>HV</v>
      </c>
    </row>
    <row r="89" spans="1:20" x14ac:dyDescent="0.2">
      <c r="A89" s="9">
        <v>12100618</v>
      </c>
      <c r="B89" s="9" t="s">
        <v>787</v>
      </c>
      <c r="C89" s="9" t="s">
        <v>764</v>
      </c>
      <c r="D89" s="9" t="s">
        <v>430</v>
      </c>
      <c r="E89" s="9" t="s">
        <v>430</v>
      </c>
      <c r="F89" s="9" t="s">
        <v>767</v>
      </c>
      <c r="G89" s="9" t="s">
        <v>765</v>
      </c>
      <c r="H89" s="13">
        <v>1.3580000000000001</v>
      </c>
      <c r="I89" s="9" t="s">
        <v>193</v>
      </c>
      <c r="J89" s="9" t="s">
        <v>159</v>
      </c>
      <c r="K89" s="9" t="s">
        <v>1523</v>
      </c>
      <c r="L89" s="9" t="s">
        <v>159</v>
      </c>
      <c r="M89" s="56">
        <v>528</v>
      </c>
      <c r="N89" s="56" t="s">
        <v>545</v>
      </c>
      <c r="O89" s="56" t="s">
        <v>545</v>
      </c>
      <c r="P89" s="56" t="s">
        <v>545</v>
      </c>
      <c r="Q89" s="13">
        <v>2.3330000000000002</v>
      </c>
      <c r="R89" s="13">
        <v>2.3490000000000002</v>
      </c>
      <c r="S89" s="10" t="str">
        <f>VLOOKUP($I89,GG!$A$1:$C$23,2,0)</f>
        <v>Beerse</v>
      </c>
      <c r="T89" s="10" t="str">
        <f>IF(LEFT(D89,2)="09","Klink.",VLOOKUP($I89,GG!$A$1:$C$23,3,0))</f>
        <v>HV</v>
      </c>
    </row>
    <row r="90" spans="1:20" x14ac:dyDescent="0.2">
      <c r="A90" s="9">
        <v>12100808</v>
      </c>
      <c r="B90" s="9" t="s">
        <v>431</v>
      </c>
      <c r="C90" s="9" t="s">
        <v>764</v>
      </c>
      <c r="D90" s="9" t="s">
        <v>430</v>
      </c>
      <c r="E90" s="9" t="s">
        <v>430</v>
      </c>
      <c r="F90" s="9" t="s">
        <v>123</v>
      </c>
      <c r="G90" s="9" t="s">
        <v>765</v>
      </c>
      <c r="H90" s="13">
        <v>1.044</v>
      </c>
      <c r="I90" s="9" t="s">
        <v>193</v>
      </c>
      <c r="J90" s="9" t="s">
        <v>159</v>
      </c>
      <c r="K90" s="9" t="s">
        <v>1523</v>
      </c>
      <c r="L90" s="9" t="s">
        <v>159</v>
      </c>
      <c r="M90" s="56">
        <v>648</v>
      </c>
      <c r="N90" s="56" t="s">
        <v>545</v>
      </c>
      <c r="O90" s="56" t="s">
        <v>545</v>
      </c>
      <c r="P90" s="56" t="s">
        <v>545</v>
      </c>
      <c r="Q90" s="13">
        <v>1.94</v>
      </c>
      <c r="R90" s="13">
        <v>2.0499999999999998</v>
      </c>
      <c r="S90" s="10" t="str">
        <f>VLOOKUP($I90,GG!$A$1:$C$23,2,0)</f>
        <v>Beerse</v>
      </c>
      <c r="T90" s="10" t="str">
        <f>IF(LEFT(D90,2)="09","Klink.",VLOOKUP($I90,GG!$A$1:$C$23,3,0))</f>
        <v>HV</v>
      </c>
    </row>
    <row r="91" spans="1:20" x14ac:dyDescent="0.2">
      <c r="A91" s="9">
        <v>12100908</v>
      </c>
      <c r="B91" s="9" t="s">
        <v>432</v>
      </c>
      <c r="C91" s="9" t="s">
        <v>764</v>
      </c>
      <c r="D91" s="9" t="s">
        <v>430</v>
      </c>
      <c r="E91" s="9" t="s">
        <v>430</v>
      </c>
      <c r="F91" s="9" t="s">
        <v>123</v>
      </c>
      <c r="G91" s="9" t="s">
        <v>765</v>
      </c>
      <c r="H91" s="13">
        <v>1.044</v>
      </c>
      <c r="I91" s="9" t="s">
        <v>193</v>
      </c>
      <c r="J91" s="9" t="s">
        <v>159</v>
      </c>
      <c r="K91" s="9" t="s">
        <v>1523</v>
      </c>
      <c r="L91" s="9" t="s">
        <v>159</v>
      </c>
      <c r="M91" s="56">
        <v>648</v>
      </c>
      <c r="N91" s="56" t="s">
        <v>545</v>
      </c>
      <c r="O91" s="56" t="s">
        <v>545</v>
      </c>
      <c r="P91" s="56" t="s">
        <v>545</v>
      </c>
      <c r="Q91" s="13">
        <v>1.93</v>
      </c>
      <c r="R91" s="13">
        <v>2.04</v>
      </c>
      <c r="S91" s="10" t="str">
        <f>VLOOKUP($I91,GG!$A$1:$C$23,2,0)</f>
        <v>Beerse</v>
      </c>
      <c r="T91" s="10" t="str">
        <f>IF(LEFT(D91,2)="09","Klink.",VLOOKUP($I91,GG!$A$1:$C$23,3,0))</f>
        <v>HV</v>
      </c>
    </row>
    <row r="92" spans="1:20" x14ac:dyDescent="0.2">
      <c r="A92" s="9">
        <v>12100918</v>
      </c>
      <c r="B92" s="9" t="s">
        <v>788</v>
      </c>
      <c r="C92" s="9" t="s">
        <v>764</v>
      </c>
      <c r="D92" s="9" t="s">
        <v>430</v>
      </c>
      <c r="E92" s="9" t="s">
        <v>430</v>
      </c>
      <c r="F92" s="9" t="s">
        <v>767</v>
      </c>
      <c r="G92" s="9" t="s">
        <v>765</v>
      </c>
      <c r="H92" s="13">
        <v>1.3580000000000001</v>
      </c>
      <c r="I92" s="9" t="s">
        <v>193</v>
      </c>
      <c r="J92" s="9" t="s">
        <v>159</v>
      </c>
      <c r="K92" s="9" t="s">
        <v>1523</v>
      </c>
      <c r="L92" s="9" t="s">
        <v>159</v>
      </c>
      <c r="M92" s="56">
        <v>528</v>
      </c>
      <c r="N92" s="56" t="s">
        <v>545</v>
      </c>
      <c r="O92" s="56" t="s">
        <v>545</v>
      </c>
      <c r="P92" s="56" t="s">
        <v>545</v>
      </c>
      <c r="Q92" s="13">
        <v>2.36</v>
      </c>
      <c r="R92" s="13">
        <v>2.3759999999999999</v>
      </c>
      <c r="S92" s="10" t="str">
        <f>VLOOKUP($I92,GG!$A$1:$C$23,2,0)</f>
        <v>Beerse</v>
      </c>
      <c r="T92" s="10" t="str">
        <f>IF(LEFT(D92,2)="09","Klink.",VLOOKUP($I92,GG!$A$1:$C$23,3,0))</f>
        <v>HV</v>
      </c>
    </row>
    <row r="93" spans="1:20" x14ac:dyDescent="0.2">
      <c r="A93" s="9">
        <v>12101008</v>
      </c>
      <c r="B93" s="9" t="s">
        <v>433</v>
      </c>
      <c r="C93" s="9" t="s">
        <v>764</v>
      </c>
      <c r="D93" s="9" t="s">
        <v>430</v>
      </c>
      <c r="E93" s="9" t="s">
        <v>430</v>
      </c>
      <c r="F93" s="9" t="s">
        <v>123</v>
      </c>
      <c r="G93" s="9" t="s">
        <v>765</v>
      </c>
      <c r="H93" s="13">
        <v>1.044</v>
      </c>
      <c r="I93" s="9" t="s">
        <v>193</v>
      </c>
      <c r="J93" s="9" t="s">
        <v>159</v>
      </c>
      <c r="K93" s="9" t="s">
        <v>1523</v>
      </c>
      <c r="L93" s="9" t="s">
        <v>159</v>
      </c>
      <c r="M93" s="56">
        <v>648</v>
      </c>
      <c r="N93" s="56" t="s">
        <v>545</v>
      </c>
      <c r="O93" s="56" t="s">
        <v>545</v>
      </c>
      <c r="P93" s="56" t="s">
        <v>545</v>
      </c>
      <c r="Q93" s="13">
        <v>1.91</v>
      </c>
      <c r="R93" s="13">
        <v>2.02</v>
      </c>
      <c r="S93" s="10" t="str">
        <f>VLOOKUP($I93,GG!$A$1:$C$23,2,0)</f>
        <v>Beerse</v>
      </c>
      <c r="T93" s="10" t="str">
        <f>IF(LEFT(D93,2)="09","Klink.",VLOOKUP($I93,GG!$A$1:$C$23,3,0))</f>
        <v>HV</v>
      </c>
    </row>
    <row r="94" spans="1:20" x14ac:dyDescent="0.2">
      <c r="A94" s="9">
        <v>12101108</v>
      </c>
      <c r="B94" s="9" t="s">
        <v>434</v>
      </c>
      <c r="C94" s="9" t="s">
        <v>764</v>
      </c>
      <c r="D94" s="9" t="s">
        <v>430</v>
      </c>
      <c r="E94" s="9" t="s">
        <v>430</v>
      </c>
      <c r="F94" s="9" t="s">
        <v>123</v>
      </c>
      <c r="G94" s="9" t="s">
        <v>765</v>
      </c>
      <c r="H94" s="13">
        <v>1.044</v>
      </c>
      <c r="I94" s="9" t="s">
        <v>193</v>
      </c>
      <c r="J94" s="9" t="s">
        <v>159</v>
      </c>
      <c r="K94" s="9" t="s">
        <v>1523</v>
      </c>
      <c r="L94" s="9" t="s">
        <v>159</v>
      </c>
      <c r="M94" s="56">
        <v>648</v>
      </c>
      <c r="N94" s="56" t="s">
        <v>545</v>
      </c>
      <c r="O94" s="56" t="s">
        <v>545</v>
      </c>
      <c r="P94" s="56" t="s">
        <v>545</v>
      </c>
      <c r="Q94" s="13">
        <v>1.94</v>
      </c>
      <c r="R94" s="13">
        <v>2.0499999999999998</v>
      </c>
      <c r="S94" s="10" t="str">
        <f>VLOOKUP($I94,GG!$A$1:$C$23,2,0)</f>
        <v>Beerse</v>
      </c>
      <c r="T94" s="10" t="str">
        <f>IF(LEFT(D94,2)="09","Klink.",VLOOKUP($I94,GG!$A$1:$C$23,3,0))</f>
        <v>HV</v>
      </c>
    </row>
    <row r="95" spans="1:20" x14ac:dyDescent="0.2">
      <c r="A95" s="9">
        <v>12101208</v>
      </c>
      <c r="B95" s="9" t="s">
        <v>435</v>
      </c>
      <c r="C95" s="9" t="s">
        <v>764</v>
      </c>
      <c r="D95" s="9" t="s">
        <v>430</v>
      </c>
      <c r="E95" s="9" t="s">
        <v>430</v>
      </c>
      <c r="F95" s="9" t="s">
        <v>123</v>
      </c>
      <c r="G95" s="9" t="s">
        <v>765</v>
      </c>
      <c r="H95" s="13">
        <v>1.044</v>
      </c>
      <c r="I95" s="9" t="s">
        <v>193</v>
      </c>
      <c r="J95" s="9" t="s">
        <v>159</v>
      </c>
      <c r="K95" s="9" t="s">
        <v>1523</v>
      </c>
      <c r="L95" s="9" t="s">
        <v>159</v>
      </c>
      <c r="M95" s="56">
        <v>648</v>
      </c>
      <c r="N95" s="56" t="s">
        <v>545</v>
      </c>
      <c r="O95" s="56" t="s">
        <v>545</v>
      </c>
      <c r="P95" s="56" t="s">
        <v>545</v>
      </c>
      <c r="Q95" s="13">
        <v>1.9</v>
      </c>
      <c r="R95" s="13">
        <v>2.0099999999999998</v>
      </c>
      <c r="S95" s="10" t="str">
        <f>VLOOKUP($I95,GG!$A$1:$C$23,2,0)</f>
        <v>Beerse</v>
      </c>
      <c r="T95" s="10" t="str">
        <f>IF(LEFT(D95,2)="09","Klink.",VLOOKUP($I95,GG!$A$1:$C$23,3,0))</f>
        <v>HV</v>
      </c>
    </row>
    <row r="96" spans="1:20" x14ac:dyDescent="0.2">
      <c r="A96" s="9">
        <v>12101408</v>
      </c>
      <c r="B96" s="9" t="s">
        <v>789</v>
      </c>
      <c r="C96" s="9" t="s">
        <v>764</v>
      </c>
      <c r="D96" s="9" t="s">
        <v>196</v>
      </c>
      <c r="E96" s="9" t="s">
        <v>1047</v>
      </c>
      <c r="F96" s="9" t="s">
        <v>779</v>
      </c>
      <c r="G96" s="9" t="s">
        <v>765</v>
      </c>
      <c r="H96" s="13">
        <v>1.9430000000000001</v>
      </c>
      <c r="I96" s="9" t="s">
        <v>193</v>
      </c>
      <c r="J96" s="9" t="s">
        <v>159</v>
      </c>
      <c r="K96" s="9" t="s">
        <v>1523</v>
      </c>
      <c r="L96" s="9" t="s">
        <v>159</v>
      </c>
      <c r="M96" s="56">
        <v>245</v>
      </c>
      <c r="N96" s="56" t="s">
        <v>545</v>
      </c>
      <c r="O96" s="56" t="s">
        <v>545</v>
      </c>
      <c r="P96" s="56" t="s">
        <v>545</v>
      </c>
      <c r="Q96" s="13">
        <v>3.55</v>
      </c>
      <c r="R96" s="13">
        <v>3.78</v>
      </c>
      <c r="S96" s="10" t="str">
        <f>VLOOKUP($I96,GG!$A$1:$C$23,2,0)</f>
        <v>Beerse</v>
      </c>
      <c r="T96" s="10" t="str">
        <f>IF(LEFT(D96,2)="09","Klink.",VLOOKUP($I96,GG!$A$1:$C$23,3,0))</f>
        <v>HV</v>
      </c>
    </row>
    <row r="97" spans="1:20" x14ac:dyDescent="0.2">
      <c r="A97" s="9">
        <v>12101508</v>
      </c>
      <c r="B97" s="9" t="s">
        <v>790</v>
      </c>
      <c r="C97" s="9" t="s">
        <v>764</v>
      </c>
      <c r="D97" s="9" t="s">
        <v>196</v>
      </c>
      <c r="E97" s="9" t="s">
        <v>1047</v>
      </c>
      <c r="F97" s="9" t="s">
        <v>779</v>
      </c>
      <c r="G97" s="9" t="s">
        <v>765</v>
      </c>
      <c r="H97" s="13">
        <v>1.9430000000000001</v>
      </c>
      <c r="I97" s="9" t="s">
        <v>193</v>
      </c>
      <c r="J97" s="9" t="s">
        <v>159</v>
      </c>
      <c r="K97" s="9" t="s">
        <v>1523</v>
      </c>
      <c r="L97" s="9" t="s">
        <v>159</v>
      </c>
      <c r="M97" s="56">
        <v>245</v>
      </c>
      <c r="N97" s="56" t="s">
        <v>545</v>
      </c>
      <c r="O97" s="56" t="s">
        <v>545</v>
      </c>
      <c r="P97" s="56" t="s">
        <v>545</v>
      </c>
      <c r="Q97" s="13">
        <v>3.55</v>
      </c>
      <c r="R97" s="13">
        <v>3.78</v>
      </c>
      <c r="S97" s="10" t="str">
        <f>VLOOKUP($I97,GG!$A$1:$C$23,2,0)</f>
        <v>Beerse</v>
      </c>
      <c r="T97" s="10" t="str">
        <f>IF(LEFT(D97,2)="09","Klink.",VLOOKUP($I97,GG!$A$1:$C$23,3,0))</f>
        <v>HV</v>
      </c>
    </row>
    <row r="98" spans="1:20" x14ac:dyDescent="0.2">
      <c r="A98" s="9">
        <v>12102208</v>
      </c>
      <c r="B98" s="9" t="s">
        <v>627</v>
      </c>
      <c r="C98" s="9" t="s">
        <v>764</v>
      </c>
      <c r="D98" s="9" t="s">
        <v>1161</v>
      </c>
      <c r="E98" s="9" t="s">
        <v>1132</v>
      </c>
      <c r="F98" s="9" t="s">
        <v>123</v>
      </c>
      <c r="G98" s="9" t="s">
        <v>765</v>
      </c>
      <c r="H98" s="13">
        <v>1.044</v>
      </c>
      <c r="I98" s="9" t="s">
        <v>193</v>
      </c>
      <c r="J98" s="9" t="s">
        <v>159</v>
      </c>
      <c r="K98" s="9" t="s">
        <v>1523</v>
      </c>
      <c r="L98" s="9" t="s">
        <v>159</v>
      </c>
      <c r="M98" s="56">
        <v>648</v>
      </c>
      <c r="N98" s="56" t="s">
        <v>545</v>
      </c>
      <c r="O98" s="56" t="s">
        <v>545</v>
      </c>
      <c r="P98" s="56" t="s">
        <v>545</v>
      </c>
      <c r="Q98" s="13">
        <v>1.91</v>
      </c>
      <c r="R98" s="13">
        <v>2.02</v>
      </c>
      <c r="S98" s="10" t="str">
        <f>VLOOKUP($I98,GG!$A$1:$C$23,2,0)</f>
        <v>Beerse</v>
      </c>
      <c r="T98" s="10" t="str">
        <f>IF(LEFT(D98,2)="09","Klink.",VLOOKUP($I98,GG!$A$1:$C$23,3,0))</f>
        <v>HV</v>
      </c>
    </row>
    <row r="99" spans="1:20" x14ac:dyDescent="0.2">
      <c r="A99" s="9">
        <v>12102268</v>
      </c>
      <c r="B99" s="9" t="s">
        <v>65</v>
      </c>
      <c r="C99" s="9" t="s">
        <v>764</v>
      </c>
      <c r="D99" s="9" t="s">
        <v>1161</v>
      </c>
      <c r="E99" s="9" t="s">
        <v>1132</v>
      </c>
      <c r="F99" s="9" t="s">
        <v>124</v>
      </c>
      <c r="G99" s="9" t="s">
        <v>765</v>
      </c>
      <c r="H99" s="13">
        <v>0.75600000000000001</v>
      </c>
      <c r="I99" s="9" t="s">
        <v>193</v>
      </c>
      <c r="J99" s="9" t="s">
        <v>159</v>
      </c>
      <c r="K99" s="9" t="s">
        <v>1523</v>
      </c>
      <c r="L99" s="9" t="s">
        <v>159</v>
      </c>
      <c r="M99" s="56">
        <v>780</v>
      </c>
      <c r="N99" s="56" t="s">
        <v>545</v>
      </c>
      <c r="O99" s="56" t="s">
        <v>545</v>
      </c>
      <c r="P99" s="56" t="s">
        <v>545</v>
      </c>
      <c r="Q99" s="13">
        <v>1.34</v>
      </c>
      <c r="R99" s="13">
        <v>1.4179999999999999</v>
      </c>
      <c r="S99" s="10" t="str">
        <f>VLOOKUP($I99,GG!$A$1:$C$23,2,0)</f>
        <v>Beerse</v>
      </c>
      <c r="T99" s="10" t="str">
        <f>IF(LEFT(D99,2)="09","Klink.",VLOOKUP($I99,GG!$A$1:$C$23,3,0))</f>
        <v>HV</v>
      </c>
    </row>
    <row r="100" spans="1:20" x14ac:dyDescent="0.2">
      <c r="A100" s="9">
        <v>12104168</v>
      </c>
      <c r="B100" s="9" t="s">
        <v>1208</v>
      </c>
      <c r="C100" s="9" t="s">
        <v>764</v>
      </c>
      <c r="D100" s="9" t="s">
        <v>1046</v>
      </c>
      <c r="E100" s="9" t="s">
        <v>1046</v>
      </c>
      <c r="F100" s="9" t="s">
        <v>124</v>
      </c>
      <c r="G100" s="9" t="s">
        <v>765</v>
      </c>
      <c r="H100" s="13">
        <v>0.75600000000000001</v>
      </c>
      <c r="I100" s="9" t="s">
        <v>193</v>
      </c>
      <c r="J100" s="9" t="s">
        <v>159</v>
      </c>
      <c r="K100" s="9" t="s">
        <v>1523</v>
      </c>
      <c r="L100" s="9" t="s">
        <v>159</v>
      </c>
      <c r="M100" s="56">
        <v>780</v>
      </c>
      <c r="N100" s="56" t="s">
        <v>545</v>
      </c>
      <c r="O100" s="56" t="s">
        <v>545</v>
      </c>
      <c r="P100" s="56" t="s">
        <v>545</v>
      </c>
      <c r="Q100" s="13">
        <v>1.341</v>
      </c>
      <c r="R100" s="13">
        <v>1.419</v>
      </c>
      <c r="S100" s="10" t="str">
        <f>VLOOKUP($I100,GG!$A$1:$C$23,2,0)</f>
        <v>Beerse</v>
      </c>
      <c r="T100" s="10" t="str">
        <f>IF(LEFT(D100,2)="09","Klink.",VLOOKUP($I100,GG!$A$1:$C$23,3,0))</f>
        <v>HV</v>
      </c>
    </row>
    <row r="101" spans="1:20" x14ac:dyDescent="0.2">
      <c r="A101" s="9">
        <v>12104178</v>
      </c>
      <c r="B101" s="9" t="s">
        <v>1209</v>
      </c>
      <c r="C101" s="9" t="s">
        <v>764</v>
      </c>
      <c r="D101" s="9" t="s">
        <v>1046</v>
      </c>
      <c r="E101" s="9" t="s">
        <v>1046</v>
      </c>
      <c r="F101" s="9" t="s">
        <v>125</v>
      </c>
      <c r="G101" s="9" t="s">
        <v>765</v>
      </c>
      <c r="H101" s="13">
        <v>0.99299999999999999</v>
      </c>
      <c r="I101" s="9" t="s">
        <v>193</v>
      </c>
      <c r="J101" s="9" t="s">
        <v>159</v>
      </c>
      <c r="K101" s="9" t="s">
        <v>1523</v>
      </c>
      <c r="L101" s="9" t="s">
        <v>159</v>
      </c>
      <c r="M101" s="56">
        <v>582</v>
      </c>
      <c r="N101" s="56" t="s">
        <v>545</v>
      </c>
      <c r="O101" s="56" t="s">
        <v>545</v>
      </c>
      <c r="P101" s="56" t="s">
        <v>545</v>
      </c>
      <c r="Q101" s="13">
        <v>1.7669999999999999</v>
      </c>
      <c r="R101" s="13">
        <v>1.87</v>
      </c>
      <c r="S101" s="10" t="str">
        <f>VLOOKUP($I101,GG!$A$1:$C$23,2,0)</f>
        <v>Beerse</v>
      </c>
      <c r="T101" s="10" t="str">
        <f>IF(LEFT(D101,2)="09","Klink.",VLOOKUP($I101,GG!$A$1:$C$23,3,0))</f>
        <v>HV</v>
      </c>
    </row>
    <row r="102" spans="1:20" x14ac:dyDescent="0.2">
      <c r="A102" s="9">
        <v>12105018</v>
      </c>
      <c r="B102" s="9" t="s">
        <v>436</v>
      </c>
      <c r="C102" s="9" t="s">
        <v>764</v>
      </c>
      <c r="D102" s="9" t="s">
        <v>1161</v>
      </c>
      <c r="E102" s="9" t="s">
        <v>1044</v>
      </c>
      <c r="F102" s="9" t="s">
        <v>767</v>
      </c>
      <c r="G102" s="9" t="s">
        <v>765</v>
      </c>
      <c r="H102" s="13">
        <v>1.3580000000000001</v>
      </c>
      <c r="I102" s="9" t="s">
        <v>193</v>
      </c>
      <c r="J102" s="9" t="s">
        <v>159</v>
      </c>
      <c r="K102" s="9" t="s">
        <v>1523</v>
      </c>
      <c r="L102" s="9" t="s">
        <v>159</v>
      </c>
      <c r="M102" s="56">
        <v>528</v>
      </c>
      <c r="N102" s="56" t="s">
        <v>545</v>
      </c>
      <c r="O102" s="56" t="s">
        <v>545</v>
      </c>
      <c r="P102" s="56" t="s">
        <v>545</v>
      </c>
      <c r="Q102" s="13">
        <v>2.44</v>
      </c>
      <c r="R102" s="13">
        <v>2.46</v>
      </c>
      <c r="S102" s="10" t="str">
        <f>VLOOKUP($I102,GG!$A$1:$C$23,2,0)</f>
        <v>Beerse</v>
      </c>
      <c r="T102" s="10" t="str">
        <f>IF(LEFT(D102,2)="09","Klink.",VLOOKUP($I102,GG!$A$1:$C$23,3,0))</f>
        <v>HV</v>
      </c>
    </row>
    <row r="103" spans="1:20" x14ac:dyDescent="0.2">
      <c r="A103" s="9">
        <v>12105118</v>
      </c>
      <c r="B103" s="9" t="s">
        <v>437</v>
      </c>
      <c r="C103" s="9" t="s">
        <v>764</v>
      </c>
      <c r="D103" s="9" t="s">
        <v>1161</v>
      </c>
      <c r="E103" s="9" t="s">
        <v>1044</v>
      </c>
      <c r="F103" s="9" t="s">
        <v>767</v>
      </c>
      <c r="G103" s="9" t="s">
        <v>765</v>
      </c>
      <c r="H103" s="13">
        <v>1.3580000000000001</v>
      </c>
      <c r="I103" s="9" t="s">
        <v>193</v>
      </c>
      <c r="J103" s="9" t="s">
        <v>159</v>
      </c>
      <c r="K103" s="9" t="s">
        <v>1523</v>
      </c>
      <c r="L103" s="9" t="s">
        <v>159</v>
      </c>
      <c r="M103" s="56">
        <v>528</v>
      </c>
      <c r="N103" s="56" t="s">
        <v>545</v>
      </c>
      <c r="O103" s="56" t="s">
        <v>545</v>
      </c>
      <c r="P103" s="56" t="s">
        <v>545</v>
      </c>
      <c r="Q103" s="13">
        <v>2.36</v>
      </c>
      <c r="R103" s="13">
        <v>2.3759999999999999</v>
      </c>
      <c r="S103" s="10" t="str">
        <f>VLOOKUP($I103,GG!$A$1:$C$23,2,0)</f>
        <v>Beerse</v>
      </c>
      <c r="T103" s="10" t="str">
        <f>IF(LEFT(D103,2)="09","Klink.",VLOOKUP($I103,GG!$A$1:$C$23,3,0))</f>
        <v>HV</v>
      </c>
    </row>
    <row r="104" spans="1:20" x14ac:dyDescent="0.2">
      <c r="A104" s="9">
        <v>12105418</v>
      </c>
      <c r="B104" s="9" t="s">
        <v>438</v>
      </c>
      <c r="C104" s="9" t="s">
        <v>764</v>
      </c>
      <c r="D104" s="9" t="s">
        <v>1161</v>
      </c>
      <c r="E104" s="9" t="s">
        <v>1044</v>
      </c>
      <c r="F104" s="9" t="s">
        <v>767</v>
      </c>
      <c r="G104" s="9" t="s">
        <v>765</v>
      </c>
      <c r="H104" s="13">
        <v>1.3580000000000001</v>
      </c>
      <c r="I104" s="9" t="s">
        <v>193</v>
      </c>
      <c r="J104" s="9" t="s">
        <v>159</v>
      </c>
      <c r="K104" s="9" t="s">
        <v>1523</v>
      </c>
      <c r="L104" s="9" t="s">
        <v>159</v>
      </c>
      <c r="M104" s="56">
        <v>528</v>
      </c>
      <c r="N104" s="56" t="s">
        <v>545</v>
      </c>
      <c r="O104" s="56" t="s">
        <v>545</v>
      </c>
      <c r="P104" s="56" t="s">
        <v>545</v>
      </c>
      <c r="Q104" s="13">
        <v>2.3330000000000002</v>
      </c>
      <c r="R104" s="13">
        <v>2.3490000000000002</v>
      </c>
      <c r="S104" s="10" t="str">
        <f>VLOOKUP($I104,GG!$A$1:$C$23,2,0)</f>
        <v>Beerse</v>
      </c>
      <c r="T104" s="10" t="str">
        <f>IF(LEFT(D104,2)="09","Klink.",VLOOKUP($I104,GG!$A$1:$C$23,3,0))</f>
        <v>HV</v>
      </c>
    </row>
    <row r="105" spans="1:20" x14ac:dyDescent="0.2">
      <c r="A105" s="9">
        <v>151018</v>
      </c>
      <c r="B105" s="9" t="s">
        <v>439</v>
      </c>
      <c r="C105" s="9" t="s">
        <v>764</v>
      </c>
      <c r="D105" s="9" t="s">
        <v>1161</v>
      </c>
      <c r="E105" s="9" t="s">
        <v>1044</v>
      </c>
      <c r="F105" s="9" t="s">
        <v>767</v>
      </c>
      <c r="G105" s="9" t="s">
        <v>765</v>
      </c>
      <c r="H105" s="13">
        <v>1.3580000000000001</v>
      </c>
      <c r="I105" s="9" t="s">
        <v>194</v>
      </c>
      <c r="J105" s="9" t="s">
        <v>159</v>
      </c>
      <c r="K105" s="9" t="s">
        <v>1523</v>
      </c>
      <c r="L105" s="9" t="s">
        <v>159</v>
      </c>
      <c r="M105" s="56">
        <v>528</v>
      </c>
      <c r="N105" s="56" t="s">
        <v>545</v>
      </c>
      <c r="O105" s="56" t="s">
        <v>545</v>
      </c>
      <c r="P105" s="56" t="s">
        <v>545</v>
      </c>
      <c r="Q105" s="13">
        <v>2.3340000000000001</v>
      </c>
      <c r="R105" s="13">
        <v>2.468</v>
      </c>
      <c r="S105" s="10" t="str">
        <f>VLOOKUP($I105,GG!$A$1:$C$23,2,0)</f>
        <v>Beerse</v>
      </c>
      <c r="T105" s="10" t="str">
        <f>IF(LEFT(D105,2)="09","Klink.",VLOOKUP($I105,GG!$A$1:$C$23,3,0))</f>
        <v>HV</v>
      </c>
    </row>
    <row r="106" spans="1:20" x14ac:dyDescent="0.2">
      <c r="A106" s="9">
        <v>151308</v>
      </c>
      <c r="B106" s="9" t="s">
        <v>391</v>
      </c>
      <c r="C106" s="9" t="s">
        <v>764</v>
      </c>
      <c r="D106" s="9" t="s">
        <v>1161</v>
      </c>
      <c r="E106" s="9" t="s">
        <v>1131</v>
      </c>
      <c r="F106" s="9" t="s">
        <v>123</v>
      </c>
      <c r="G106" s="9" t="s">
        <v>765</v>
      </c>
      <c r="H106" s="13">
        <v>1.044</v>
      </c>
      <c r="I106" s="9" t="s">
        <v>194</v>
      </c>
      <c r="J106" s="9" t="s">
        <v>159</v>
      </c>
      <c r="K106" s="9" t="s">
        <v>1523</v>
      </c>
      <c r="L106" s="9" t="s">
        <v>159</v>
      </c>
      <c r="M106" s="56">
        <v>648</v>
      </c>
      <c r="N106" s="56" t="s">
        <v>545</v>
      </c>
      <c r="O106" s="56" t="s">
        <v>545</v>
      </c>
      <c r="P106" s="56" t="s">
        <v>545</v>
      </c>
      <c r="Q106" s="13">
        <v>1.74</v>
      </c>
      <c r="R106" s="13">
        <v>1.84</v>
      </c>
      <c r="S106" s="10" t="str">
        <f>VLOOKUP($I106,GG!$A$1:$C$23,2,0)</f>
        <v>Beerse</v>
      </c>
      <c r="T106" s="10" t="str">
        <f>IF(LEFT(D106,2)="09","Klink.",VLOOKUP($I106,GG!$A$1:$C$23,3,0))</f>
        <v>HV</v>
      </c>
    </row>
    <row r="107" spans="1:20" x14ac:dyDescent="0.2">
      <c r="A107" s="9">
        <v>151318</v>
      </c>
      <c r="B107" s="9" t="s">
        <v>392</v>
      </c>
      <c r="C107" s="9" t="s">
        <v>764</v>
      </c>
      <c r="D107" s="9" t="s">
        <v>1161</v>
      </c>
      <c r="E107" s="9" t="s">
        <v>1131</v>
      </c>
      <c r="F107" s="9" t="s">
        <v>767</v>
      </c>
      <c r="G107" s="9" t="s">
        <v>765</v>
      </c>
      <c r="H107" s="13">
        <v>1.3580000000000001</v>
      </c>
      <c r="I107" s="9" t="s">
        <v>194</v>
      </c>
      <c r="J107" s="9" t="s">
        <v>159</v>
      </c>
      <c r="K107" s="9" t="s">
        <v>1523</v>
      </c>
      <c r="L107" s="9" t="s">
        <v>159</v>
      </c>
      <c r="M107" s="56">
        <v>528</v>
      </c>
      <c r="N107" s="56" t="s">
        <v>545</v>
      </c>
      <c r="O107" s="56" t="s">
        <v>545</v>
      </c>
      <c r="P107" s="56" t="s">
        <v>545</v>
      </c>
      <c r="Q107" s="13">
        <v>2.347</v>
      </c>
      <c r="R107" s="13">
        <v>2.4820000000000002</v>
      </c>
      <c r="S107" s="10" t="str">
        <f>VLOOKUP($I107,GG!$A$1:$C$23,2,0)</f>
        <v>Beerse</v>
      </c>
      <c r="T107" s="10" t="str">
        <f>IF(LEFT(D107,2)="09","Klink.",VLOOKUP($I107,GG!$A$1:$C$23,3,0))</f>
        <v>HV</v>
      </c>
    </row>
    <row r="108" spans="1:20" x14ac:dyDescent="0.2">
      <c r="A108" s="9">
        <v>151418</v>
      </c>
      <c r="B108" s="9" t="s">
        <v>440</v>
      </c>
      <c r="C108" s="9" t="s">
        <v>764</v>
      </c>
      <c r="D108" s="9" t="s">
        <v>1161</v>
      </c>
      <c r="E108" s="9" t="s">
        <v>1131</v>
      </c>
      <c r="F108" s="9" t="s">
        <v>767</v>
      </c>
      <c r="G108" s="9" t="s">
        <v>765</v>
      </c>
      <c r="H108" s="13">
        <v>1.3580000000000001</v>
      </c>
      <c r="I108" s="9" t="s">
        <v>194</v>
      </c>
      <c r="J108" s="9" t="s">
        <v>159</v>
      </c>
      <c r="K108" s="9" t="s">
        <v>1523</v>
      </c>
      <c r="L108" s="9" t="s">
        <v>159</v>
      </c>
      <c r="M108" s="56">
        <v>528</v>
      </c>
      <c r="N108" s="56" t="s">
        <v>545</v>
      </c>
      <c r="O108" s="56" t="s">
        <v>545</v>
      </c>
      <c r="P108" s="56" t="s">
        <v>545</v>
      </c>
      <c r="Q108" s="13">
        <v>2.3340000000000001</v>
      </c>
      <c r="R108" s="13">
        <v>2.468</v>
      </c>
      <c r="S108" s="10" t="str">
        <f>VLOOKUP($I108,GG!$A$1:$C$23,2,0)</f>
        <v>Beerse</v>
      </c>
      <c r="T108" s="10" t="str">
        <f>IF(LEFT(D108,2)="09","Klink.",VLOOKUP($I108,GG!$A$1:$C$23,3,0))</f>
        <v>HV</v>
      </c>
    </row>
    <row r="109" spans="1:20" x14ac:dyDescent="0.2">
      <c r="A109" s="9">
        <v>151508</v>
      </c>
      <c r="B109" s="9" t="s">
        <v>441</v>
      </c>
      <c r="C109" s="9" t="s">
        <v>764</v>
      </c>
      <c r="D109" s="9" t="s">
        <v>1161</v>
      </c>
      <c r="E109" s="9" t="s">
        <v>1131</v>
      </c>
      <c r="F109" s="9" t="s">
        <v>123</v>
      </c>
      <c r="G109" s="9" t="s">
        <v>765</v>
      </c>
      <c r="H109" s="13">
        <v>1.044</v>
      </c>
      <c r="I109" s="9" t="s">
        <v>194</v>
      </c>
      <c r="J109" s="9" t="s">
        <v>159</v>
      </c>
      <c r="K109" s="9" t="s">
        <v>1523</v>
      </c>
      <c r="L109" s="9" t="s">
        <v>159</v>
      </c>
      <c r="M109" s="56">
        <v>648</v>
      </c>
      <c r="N109" s="56" t="s">
        <v>545</v>
      </c>
      <c r="O109" s="56" t="s">
        <v>545</v>
      </c>
      <c r="P109" s="56" t="s">
        <v>545</v>
      </c>
      <c r="Q109" s="13">
        <v>1.82</v>
      </c>
      <c r="R109" s="13">
        <v>1.92</v>
      </c>
      <c r="S109" s="10" t="str">
        <f>VLOOKUP($I109,GG!$A$1:$C$23,2,0)</f>
        <v>Beerse</v>
      </c>
      <c r="T109" s="10" t="str">
        <f>IF(LEFT(D109,2)="09","Klink.",VLOOKUP($I109,GG!$A$1:$C$23,3,0))</f>
        <v>HV</v>
      </c>
    </row>
    <row r="110" spans="1:20" x14ac:dyDescent="0.2">
      <c r="A110" s="9">
        <v>151518</v>
      </c>
      <c r="B110" s="9" t="s">
        <v>393</v>
      </c>
      <c r="C110" s="9" t="s">
        <v>764</v>
      </c>
      <c r="D110" s="9" t="s">
        <v>1161</v>
      </c>
      <c r="E110" s="9" t="s">
        <v>1131</v>
      </c>
      <c r="F110" s="9" t="s">
        <v>767</v>
      </c>
      <c r="G110" s="9" t="s">
        <v>765</v>
      </c>
      <c r="H110" s="13">
        <v>1.3580000000000001</v>
      </c>
      <c r="I110" s="9" t="s">
        <v>194</v>
      </c>
      <c r="J110" s="9" t="s">
        <v>159</v>
      </c>
      <c r="K110" s="9" t="s">
        <v>1523</v>
      </c>
      <c r="L110" s="9" t="s">
        <v>159</v>
      </c>
      <c r="M110" s="56">
        <v>528</v>
      </c>
      <c r="N110" s="56" t="s">
        <v>545</v>
      </c>
      <c r="O110" s="56" t="s">
        <v>545</v>
      </c>
      <c r="P110" s="56" t="s">
        <v>545</v>
      </c>
      <c r="Q110" s="13">
        <v>2.3370000000000002</v>
      </c>
      <c r="R110" s="13">
        <v>2.4710000000000001</v>
      </c>
      <c r="S110" s="10" t="str">
        <f>VLOOKUP($I110,GG!$A$1:$C$23,2,0)</f>
        <v>Beerse</v>
      </c>
      <c r="T110" s="10" t="str">
        <f>IF(LEFT(D110,2)="09","Klink.",VLOOKUP($I110,GG!$A$1:$C$23,3,0))</f>
        <v>HV</v>
      </c>
    </row>
    <row r="111" spans="1:20" x14ac:dyDescent="0.2">
      <c r="A111" s="9">
        <v>151528</v>
      </c>
      <c r="B111" s="9" t="s">
        <v>394</v>
      </c>
      <c r="C111" s="9" t="s">
        <v>764</v>
      </c>
      <c r="D111" s="9" t="s">
        <v>1161</v>
      </c>
      <c r="E111" s="9" t="s">
        <v>1131</v>
      </c>
      <c r="F111" s="9" t="s">
        <v>195</v>
      </c>
      <c r="G111" s="9" t="s">
        <v>765</v>
      </c>
      <c r="H111" s="13">
        <v>1.8660000000000001</v>
      </c>
      <c r="I111" s="9" t="s">
        <v>194</v>
      </c>
      <c r="J111" s="9" t="s">
        <v>159</v>
      </c>
      <c r="K111" s="9" t="s">
        <v>1523</v>
      </c>
      <c r="L111" s="9" t="s">
        <v>159</v>
      </c>
      <c r="M111" s="56">
        <v>429</v>
      </c>
      <c r="N111" s="56" t="s">
        <v>545</v>
      </c>
      <c r="O111" s="56" t="s">
        <v>545</v>
      </c>
      <c r="P111" s="56" t="s">
        <v>545</v>
      </c>
      <c r="Q111" s="13">
        <v>3.29</v>
      </c>
      <c r="R111" s="13">
        <v>3.48</v>
      </c>
      <c r="S111" s="10" t="str">
        <f>VLOOKUP($I111,GG!$A$1:$C$23,2,0)</f>
        <v>Beerse</v>
      </c>
      <c r="T111" s="10" t="str">
        <f>IF(LEFT(D111,2)="09","Klink.",VLOOKUP($I111,GG!$A$1:$C$23,3,0))</f>
        <v>HV</v>
      </c>
    </row>
    <row r="112" spans="1:20" x14ac:dyDescent="0.2">
      <c r="A112" s="9">
        <v>151610</v>
      </c>
      <c r="B112" s="9" t="s">
        <v>1398</v>
      </c>
      <c r="C112" s="9" t="s">
        <v>764</v>
      </c>
      <c r="D112" s="9" t="s">
        <v>1161</v>
      </c>
      <c r="E112" s="9" t="s">
        <v>1131</v>
      </c>
      <c r="F112" s="9" t="s">
        <v>767</v>
      </c>
      <c r="G112" s="9" t="s">
        <v>68</v>
      </c>
      <c r="H112" s="13">
        <v>1.3580000000000001</v>
      </c>
      <c r="I112" s="9" t="s">
        <v>194</v>
      </c>
      <c r="J112" s="9" t="s">
        <v>68</v>
      </c>
      <c r="K112" s="9" t="s">
        <v>1523</v>
      </c>
      <c r="L112" s="9" t="s">
        <v>68</v>
      </c>
      <c r="M112" s="56">
        <v>528</v>
      </c>
      <c r="N112" s="56" t="s">
        <v>545</v>
      </c>
      <c r="O112" s="56" t="s">
        <v>545</v>
      </c>
      <c r="P112" s="56" t="s">
        <v>545</v>
      </c>
      <c r="Q112" s="13">
        <v>2.3039999999999998</v>
      </c>
      <c r="R112" s="13">
        <v>2.4369999999999998</v>
      </c>
      <c r="S112" s="10" t="str">
        <f>VLOOKUP($I112,GG!$A$1:$C$23,2,0)</f>
        <v>Beerse</v>
      </c>
      <c r="T112" s="10" t="str">
        <f>IF(LEFT(D112,2)="09","Klink.",VLOOKUP($I112,GG!$A$1:$C$23,3,0))</f>
        <v>HV</v>
      </c>
    </row>
    <row r="113" spans="1:20" x14ac:dyDescent="0.2">
      <c r="A113" s="9">
        <v>151838</v>
      </c>
      <c r="B113" s="9" t="s">
        <v>791</v>
      </c>
      <c r="C113" s="9" t="s">
        <v>792</v>
      </c>
      <c r="D113" s="9" t="s">
        <v>1045</v>
      </c>
      <c r="E113" s="9" t="s">
        <v>1045</v>
      </c>
      <c r="F113" s="9" t="s">
        <v>793</v>
      </c>
      <c r="G113" s="9" t="s">
        <v>765</v>
      </c>
      <c r="H113" s="13">
        <v>0.65</v>
      </c>
      <c r="I113" s="9" t="s">
        <v>194</v>
      </c>
      <c r="J113" s="9" t="s">
        <v>159</v>
      </c>
      <c r="K113" s="9" t="s">
        <v>1523</v>
      </c>
      <c r="L113" s="9" t="s">
        <v>159</v>
      </c>
      <c r="M113" s="56">
        <v>996</v>
      </c>
      <c r="N113" s="56" t="s">
        <v>545</v>
      </c>
      <c r="O113" s="56" t="s">
        <v>545</v>
      </c>
      <c r="P113" s="56" t="s">
        <v>545</v>
      </c>
      <c r="Q113" s="13">
        <v>1.18</v>
      </c>
      <c r="R113" s="13">
        <v>1.25</v>
      </c>
      <c r="S113" s="10" t="str">
        <f>VLOOKUP($I113,GG!$A$1:$C$23,2,0)</f>
        <v>Beerse</v>
      </c>
      <c r="T113" s="10" t="str">
        <f>IF(LEFT(D113,2)="09","Klink.",VLOOKUP($I113,GG!$A$1:$C$23,3,0))</f>
        <v>HV</v>
      </c>
    </row>
    <row r="114" spans="1:20" x14ac:dyDescent="0.2">
      <c r="A114" s="9">
        <v>152100</v>
      </c>
      <c r="B114" s="9" t="s">
        <v>945</v>
      </c>
      <c r="C114" s="9" t="s">
        <v>764</v>
      </c>
      <c r="D114" s="9" t="s">
        <v>1161</v>
      </c>
      <c r="E114" s="9" t="s">
        <v>1131</v>
      </c>
      <c r="F114" s="9" t="s">
        <v>123</v>
      </c>
      <c r="G114" s="9" t="s">
        <v>68</v>
      </c>
      <c r="H114" s="13">
        <v>1.044</v>
      </c>
      <c r="I114" s="9" t="s">
        <v>194</v>
      </c>
      <c r="J114" s="9" t="s">
        <v>68</v>
      </c>
      <c r="K114" s="9" t="s">
        <v>1523</v>
      </c>
      <c r="L114" s="9" t="s">
        <v>68</v>
      </c>
      <c r="M114" s="56">
        <v>648</v>
      </c>
      <c r="N114" s="56" t="s">
        <v>545</v>
      </c>
      <c r="O114" s="56" t="s">
        <v>545</v>
      </c>
      <c r="P114" s="56" t="s">
        <v>545</v>
      </c>
      <c r="Q114" s="13">
        <v>1.75</v>
      </c>
      <c r="R114" s="13">
        <v>1.86</v>
      </c>
      <c r="S114" s="10" t="str">
        <f>VLOOKUP($I114,GG!$A$1:$C$23,2,0)</f>
        <v>Beerse</v>
      </c>
      <c r="T114" s="10" t="str">
        <f>IF(LEFT(D114,2)="09","Klink.",VLOOKUP($I114,GG!$A$1:$C$23,3,0))</f>
        <v>HV</v>
      </c>
    </row>
    <row r="115" spans="1:20" x14ac:dyDescent="0.2">
      <c r="A115" s="9">
        <v>152118</v>
      </c>
      <c r="B115" s="9" t="s">
        <v>401</v>
      </c>
      <c r="C115" s="9" t="s">
        <v>764</v>
      </c>
      <c r="D115" s="9" t="s">
        <v>1161</v>
      </c>
      <c r="E115" s="9" t="s">
        <v>1131</v>
      </c>
      <c r="F115" s="9" t="s">
        <v>767</v>
      </c>
      <c r="G115" s="9" t="s">
        <v>765</v>
      </c>
      <c r="H115" s="13">
        <v>1.3580000000000001</v>
      </c>
      <c r="I115" s="9" t="s">
        <v>194</v>
      </c>
      <c r="J115" s="9" t="s">
        <v>159</v>
      </c>
      <c r="K115" s="9" t="s">
        <v>1523</v>
      </c>
      <c r="L115" s="9" t="s">
        <v>159</v>
      </c>
      <c r="M115" s="56">
        <v>528</v>
      </c>
      <c r="N115" s="56" t="s">
        <v>545</v>
      </c>
      <c r="O115" s="56" t="s">
        <v>545</v>
      </c>
      <c r="P115" s="56" t="s">
        <v>545</v>
      </c>
      <c r="Q115" s="13">
        <v>2.3530000000000002</v>
      </c>
      <c r="R115" s="13">
        <v>2.488</v>
      </c>
      <c r="S115" s="10" t="str">
        <f>VLOOKUP($I115,GG!$A$1:$C$23,2,0)</f>
        <v>Beerse</v>
      </c>
      <c r="T115" s="10" t="str">
        <f>IF(LEFT(D115,2)="09","Klink.",VLOOKUP($I115,GG!$A$1:$C$23,3,0))</f>
        <v>HV</v>
      </c>
    </row>
    <row r="116" spans="1:20" x14ac:dyDescent="0.2">
      <c r="A116" s="9">
        <v>152128</v>
      </c>
      <c r="B116" s="9" t="s">
        <v>794</v>
      </c>
      <c r="C116" s="9" t="s">
        <v>764</v>
      </c>
      <c r="D116" s="9" t="s">
        <v>1161</v>
      </c>
      <c r="E116" s="9" t="s">
        <v>1131</v>
      </c>
      <c r="F116" s="9" t="s">
        <v>195</v>
      </c>
      <c r="G116" s="9" t="s">
        <v>765</v>
      </c>
      <c r="H116" s="13">
        <v>1.8660000000000001</v>
      </c>
      <c r="I116" s="9" t="s">
        <v>194</v>
      </c>
      <c r="J116" s="9" t="s">
        <v>159</v>
      </c>
      <c r="K116" s="9" t="s">
        <v>1523</v>
      </c>
      <c r="L116" s="9" t="s">
        <v>159</v>
      </c>
      <c r="M116" s="56">
        <v>429</v>
      </c>
      <c r="N116" s="56" t="s">
        <v>545</v>
      </c>
      <c r="O116" s="56" t="s">
        <v>545</v>
      </c>
      <c r="P116" s="56" t="s">
        <v>545</v>
      </c>
      <c r="Q116" s="13">
        <v>3.29</v>
      </c>
      <c r="R116" s="13">
        <v>3.48</v>
      </c>
      <c r="S116" s="10" t="str">
        <f>VLOOKUP($I116,GG!$A$1:$C$23,2,0)</f>
        <v>Beerse</v>
      </c>
      <c r="T116" s="10" t="str">
        <f>IF(LEFT(D116,2)="09","Klink.",VLOOKUP($I116,GG!$A$1:$C$23,3,0))</f>
        <v>HV</v>
      </c>
    </row>
    <row r="117" spans="1:20" x14ac:dyDescent="0.2">
      <c r="A117" s="9">
        <v>152318</v>
      </c>
      <c r="B117" s="9" t="s">
        <v>390</v>
      </c>
      <c r="C117" s="9" t="s">
        <v>764</v>
      </c>
      <c r="D117" s="9" t="s">
        <v>1161</v>
      </c>
      <c r="E117" s="9" t="s">
        <v>1131</v>
      </c>
      <c r="F117" s="9" t="s">
        <v>767</v>
      </c>
      <c r="G117" s="9" t="s">
        <v>765</v>
      </c>
      <c r="H117" s="13">
        <v>1.3580000000000001</v>
      </c>
      <c r="I117" s="9" t="s">
        <v>194</v>
      </c>
      <c r="J117" s="9" t="s">
        <v>159</v>
      </c>
      <c r="K117" s="9" t="s">
        <v>1523</v>
      </c>
      <c r="L117" s="9" t="s">
        <v>159</v>
      </c>
      <c r="M117" s="56">
        <v>528</v>
      </c>
      <c r="N117" s="56" t="s">
        <v>545</v>
      </c>
      <c r="O117" s="56" t="s">
        <v>545</v>
      </c>
      <c r="P117" s="56" t="s">
        <v>545</v>
      </c>
      <c r="Q117" s="13">
        <v>2.3359999999999999</v>
      </c>
      <c r="R117" s="13">
        <v>2.4700000000000002</v>
      </c>
      <c r="S117" s="10" t="str">
        <f>VLOOKUP($I117,GG!$A$1:$C$23,2,0)</f>
        <v>Beerse</v>
      </c>
      <c r="T117" s="10" t="str">
        <f>IF(LEFT(D117,2)="09","Klink.",VLOOKUP($I117,GG!$A$1:$C$23,3,0))</f>
        <v>HV</v>
      </c>
    </row>
    <row r="118" spans="1:20" x14ac:dyDescent="0.2">
      <c r="A118" s="9">
        <v>152410</v>
      </c>
      <c r="B118" s="9" t="s">
        <v>315</v>
      </c>
      <c r="C118" s="9" t="s">
        <v>764</v>
      </c>
      <c r="D118" s="9" t="s">
        <v>1161</v>
      </c>
      <c r="E118" s="9" t="s">
        <v>1044</v>
      </c>
      <c r="F118" s="9" t="s">
        <v>767</v>
      </c>
      <c r="G118" s="9" t="s">
        <v>68</v>
      </c>
      <c r="H118" s="13">
        <v>1.3580000000000001</v>
      </c>
      <c r="I118" s="9" t="s">
        <v>194</v>
      </c>
      <c r="J118" s="9" t="s">
        <v>68</v>
      </c>
      <c r="K118" s="9" t="s">
        <v>1523</v>
      </c>
      <c r="L118" s="9" t="s">
        <v>68</v>
      </c>
      <c r="M118" s="56">
        <v>528</v>
      </c>
      <c r="N118" s="56" t="s">
        <v>545</v>
      </c>
      <c r="O118" s="56" t="s">
        <v>545</v>
      </c>
      <c r="P118" s="56" t="s">
        <v>545</v>
      </c>
      <c r="Q118" s="13">
        <v>2.35</v>
      </c>
      <c r="R118" s="13">
        <v>2.3879999999999999</v>
      </c>
      <c r="S118" s="10" t="str">
        <f>VLOOKUP($I118,GG!$A$1:$C$23,2,0)</f>
        <v>Beerse</v>
      </c>
      <c r="T118" s="10" t="str">
        <f>IF(LEFT(D118,2)="09","Klink.",VLOOKUP($I118,GG!$A$1:$C$23,3,0))</f>
        <v>HV</v>
      </c>
    </row>
    <row r="119" spans="1:20" x14ac:dyDescent="0.2">
      <c r="A119" s="9">
        <v>153118</v>
      </c>
      <c r="B119" s="9" t="s">
        <v>442</v>
      </c>
      <c r="C119" s="9" t="s">
        <v>764</v>
      </c>
      <c r="D119" s="9" t="s">
        <v>1161</v>
      </c>
      <c r="E119" s="9" t="s">
        <v>1131</v>
      </c>
      <c r="F119" s="9" t="s">
        <v>767</v>
      </c>
      <c r="G119" s="9" t="s">
        <v>765</v>
      </c>
      <c r="H119" s="13">
        <v>1.3580000000000001</v>
      </c>
      <c r="I119" s="9" t="s">
        <v>194</v>
      </c>
      <c r="J119" s="9" t="s">
        <v>159</v>
      </c>
      <c r="K119" s="9" t="s">
        <v>1523</v>
      </c>
      <c r="L119" s="9" t="s">
        <v>159</v>
      </c>
      <c r="M119" s="56">
        <v>528</v>
      </c>
      <c r="N119" s="56" t="s">
        <v>545</v>
      </c>
      <c r="O119" s="56" t="s">
        <v>545</v>
      </c>
      <c r="P119" s="56" t="s">
        <v>545</v>
      </c>
      <c r="Q119" s="13">
        <v>2.3199999999999998</v>
      </c>
      <c r="R119" s="13">
        <v>2.4540000000000002</v>
      </c>
      <c r="S119" s="10" t="str">
        <f>VLOOKUP($I119,GG!$A$1:$C$23,2,0)</f>
        <v>Beerse</v>
      </c>
      <c r="T119" s="10" t="str">
        <f>IF(LEFT(D119,2)="09","Klink.",VLOOKUP($I119,GG!$A$1:$C$23,3,0))</f>
        <v>HV</v>
      </c>
    </row>
    <row r="120" spans="1:20" x14ac:dyDescent="0.2">
      <c r="A120" s="9">
        <v>153308</v>
      </c>
      <c r="B120" s="9" t="s">
        <v>795</v>
      </c>
      <c r="C120" s="9" t="s">
        <v>764</v>
      </c>
      <c r="D120" s="9" t="s">
        <v>1161</v>
      </c>
      <c r="E120" s="9" t="s">
        <v>1131</v>
      </c>
      <c r="F120" s="9" t="s">
        <v>123</v>
      </c>
      <c r="G120" s="9" t="s">
        <v>765</v>
      </c>
      <c r="H120" s="13">
        <v>1.044</v>
      </c>
      <c r="I120" s="9" t="s">
        <v>194</v>
      </c>
      <c r="J120" s="9" t="s">
        <v>159</v>
      </c>
      <c r="K120" s="9" t="s">
        <v>1523</v>
      </c>
      <c r="L120" s="9" t="s">
        <v>159</v>
      </c>
      <c r="M120" s="56">
        <v>648</v>
      </c>
      <c r="N120" s="56" t="s">
        <v>545</v>
      </c>
      <c r="O120" s="56" t="s">
        <v>545</v>
      </c>
      <c r="P120" s="56" t="s">
        <v>545</v>
      </c>
      <c r="Q120" s="13">
        <v>1.76</v>
      </c>
      <c r="R120" s="13">
        <v>1.867</v>
      </c>
      <c r="S120" s="10" t="str">
        <f>VLOOKUP($I120,GG!$A$1:$C$23,2,0)</f>
        <v>Beerse</v>
      </c>
      <c r="T120" s="10" t="str">
        <f>IF(LEFT(D120,2)="09","Klink.",VLOOKUP($I120,GG!$A$1:$C$23,3,0))</f>
        <v>HV</v>
      </c>
    </row>
    <row r="121" spans="1:20" x14ac:dyDescent="0.2">
      <c r="A121" s="9">
        <v>153318</v>
      </c>
      <c r="B121" s="9" t="s">
        <v>1006</v>
      </c>
      <c r="C121" s="9" t="s">
        <v>764</v>
      </c>
      <c r="D121" s="9" t="s">
        <v>1161</v>
      </c>
      <c r="E121" s="9" t="s">
        <v>1131</v>
      </c>
      <c r="F121" s="9" t="s">
        <v>767</v>
      </c>
      <c r="G121" s="9" t="s">
        <v>765</v>
      </c>
      <c r="H121" s="13">
        <v>1.3580000000000001</v>
      </c>
      <c r="I121" s="9" t="s">
        <v>194</v>
      </c>
      <c r="J121" s="9" t="s">
        <v>159</v>
      </c>
      <c r="K121" s="9" t="s">
        <v>1523</v>
      </c>
      <c r="L121" s="9" t="s">
        <v>159</v>
      </c>
      <c r="M121" s="56">
        <v>528</v>
      </c>
      <c r="N121" s="56" t="s">
        <v>545</v>
      </c>
      <c r="O121" s="56" t="s">
        <v>545</v>
      </c>
      <c r="P121" s="56" t="s">
        <v>545</v>
      </c>
      <c r="Q121" s="13">
        <v>2.3039999999999998</v>
      </c>
      <c r="R121" s="13">
        <v>2.4369999999999998</v>
      </c>
      <c r="S121" s="10" t="str">
        <f>VLOOKUP($I121,GG!$A$1:$C$23,2,0)</f>
        <v>Beerse</v>
      </c>
      <c r="T121" s="10" t="str">
        <f>IF(LEFT(D121,2)="09","Klink.",VLOOKUP($I121,GG!$A$1:$C$23,3,0))</f>
        <v>HV</v>
      </c>
    </row>
    <row r="122" spans="1:20" x14ac:dyDescent="0.2">
      <c r="A122" s="9">
        <v>153418</v>
      </c>
      <c r="B122" s="9" t="s">
        <v>404</v>
      </c>
      <c r="C122" s="9" t="s">
        <v>764</v>
      </c>
      <c r="D122" s="9" t="s">
        <v>1161</v>
      </c>
      <c r="E122" s="9" t="s">
        <v>1044</v>
      </c>
      <c r="F122" s="9" t="s">
        <v>767</v>
      </c>
      <c r="G122" s="9" t="s">
        <v>765</v>
      </c>
      <c r="H122" s="13">
        <v>1.3580000000000001</v>
      </c>
      <c r="I122" s="9" t="s">
        <v>194</v>
      </c>
      <c r="J122" s="9" t="s">
        <v>159</v>
      </c>
      <c r="K122" s="9" t="s">
        <v>1523</v>
      </c>
      <c r="L122" s="9" t="s">
        <v>159</v>
      </c>
      <c r="M122" s="56">
        <v>528</v>
      </c>
      <c r="N122" s="56" t="s">
        <v>545</v>
      </c>
      <c r="O122" s="56" t="s">
        <v>545</v>
      </c>
      <c r="P122" s="56" t="s">
        <v>545</v>
      </c>
      <c r="Q122" s="13">
        <v>2.3330000000000002</v>
      </c>
      <c r="R122" s="13">
        <v>2.4660000000000002</v>
      </c>
      <c r="S122" s="10" t="str">
        <f>VLOOKUP($I122,GG!$A$1:$C$23,2,0)</f>
        <v>Beerse</v>
      </c>
      <c r="T122" s="10" t="str">
        <f>IF(LEFT(D122,2)="09","Klink.",VLOOKUP($I122,GG!$A$1:$C$23,3,0))</f>
        <v>HV</v>
      </c>
    </row>
    <row r="123" spans="1:20" x14ac:dyDescent="0.2">
      <c r="A123" s="9">
        <v>154218</v>
      </c>
      <c r="B123" s="9" t="s">
        <v>405</v>
      </c>
      <c r="C123" s="9" t="s">
        <v>764</v>
      </c>
      <c r="D123" s="9" t="s">
        <v>1161</v>
      </c>
      <c r="E123" s="9" t="s">
        <v>1044</v>
      </c>
      <c r="F123" s="9" t="s">
        <v>767</v>
      </c>
      <c r="G123" s="9" t="s">
        <v>765</v>
      </c>
      <c r="H123" s="13">
        <v>1.3580000000000001</v>
      </c>
      <c r="I123" s="9" t="s">
        <v>194</v>
      </c>
      <c r="J123" s="9" t="s">
        <v>159</v>
      </c>
      <c r="K123" s="9" t="s">
        <v>1523</v>
      </c>
      <c r="L123" s="9" t="s">
        <v>159</v>
      </c>
      <c r="M123" s="56">
        <v>528</v>
      </c>
      <c r="N123" s="56" t="s">
        <v>545</v>
      </c>
      <c r="O123" s="56" t="s">
        <v>545</v>
      </c>
      <c r="P123" s="56" t="s">
        <v>545</v>
      </c>
      <c r="Q123" s="13">
        <v>2.3759999999999999</v>
      </c>
      <c r="R123" s="13">
        <v>2.512</v>
      </c>
      <c r="S123" s="10" t="str">
        <f>VLOOKUP($I123,GG!$A$1:$C$23,2,0)</f>
        <v>Beerse</v>
      </c>
      <c r="T123" s="10" t="str">
        <f>IF(LEFT(D123,2)="09","Klink.",VLOOKUP($I123,GG!$A$1:$C$23,3,0))</f>
        <v>HV</v>
      </c>
    </row>
    <row r="124" spans="1:20" x14ac:dyDescent="0.2">
      <c r="A124" s="9">
        <v>154220</v>
      </c>
      <c r="B124" s="9" t="s">
        <v>1524</v>
      </c>
      <c r="C124" s="9" t="s">
        <v>764</v>
      </c>
      <c r="D124" s="9" t="s">
        <v>1161</v>
      </c>
      <c r="E124" s="9" t="s">
        <v>1044</v>
      </c>
      <c r="F124" s="9" t="s">
        <v>195</v>
      </c>
      <c r="G124" s="9" t="s">
        <v>68</v>
      </c>
      <c r="H124" s="13">
        <v>1.8660000000000001</v>
      </c>
      <c r="I124" s="9" t="s">
        <v>194</v>
      </c>
      <c r="J124" s="9" t="s">
        <v>68</v>
      </c>
      <c r="K124" s="9" t="s">
        <v>1523</v>
      </c>
      <c r="L124" s="9" t="s">
        <v>68</v>
      </c>
      <c r="M124" s="56">
        <v>429</v>
      </c>
      <c r="N124" s="56" t="s">
        <v>545</v>
      </c>
      <c r="O124" s="56" t="s">
        <v>545</v>
      </c>
      <c r="P124" s="56" t="s">
        <v>545</v>
      </c>
      <c r="Q124" s="13">
        <v>3.36</v>
      </c>
      <c r="R124" s="13">
        <v>3.56</v>
      </c>
      <c r="S124" s="10" t="str">
        <f>VLOOKUP($I124,GG!$A$1:$C$23,2,0)</f>
        <v>Beerse</v>
      </c>
      <c r="T124" s="10" t="str">
        <f>IF(LEFT(D124,2)="09","Klink.",VLOOKUP($I124,GG!$A$1:$C$23,3,0))</f>
        <v>HV</v>
      </c>
    </row>
    <row r="125" spans="1:20" x14ac:dyDescent="0.2">
      <c r="A125" s="9">
        <v>154708</v>
      </c>
      <c r="B125" s="9" t="s">
        <v>153</v>
      </c>
      <c r="C125" s="9" t="s">
        <v>764</v>
      </c>
      <c r="D125" s="9" t="s">
        <v>1161</v>
      </c>
      <c r="E125" s="9" t="s">
        <v>1132</v>
      </c>
      <c r="F125" s="9" t="s">
        <v>123</v>
      </c>
      <c r="G125" s="9" t="s">
        <v>765</v>
      </c>
      <c r="H125" s="13">
        <v>1.044</v>
      </c>
      <c r="I125" s="9" t="s">
        <v>194</v>
      </c>
      <c r="J125" s="9" t="s">
        <v>159</v>
      </c>
      <c r="K125" s="9" t="s">
        <v>1523</v>
      </c>
      <c r="L125" s="9" t="s">
        <v>159</v>
      </c>
      <c r="M125" s="56">
        <v>648</v>
      </c>
      <c r="N125" s="56" t="s">
        <v>545</v>
      </c>
      <c r="O125" s="56" t="s">
        <v>545</v>
      </c>
      <c r="P125" s="56" t="s">
        <v>545</v>
      </c>
      <c r="Q125" s="13">
        <v>1.72</v>
      </c>
      <c r="R125" s="13">
        <v>1.82</v>
      </c>
      <c r="S125" s="10" t="str">
        <f>VLOOKUP($I125,GG!$A$1:$C$23,2,0)</f>
        <v>Beerse</v>
      </c>
      <c r="T125" s="10" t="str">
        <f>IF(LEFT(D125,2)="09","Klink.",VLOOKUP($I125,GG!$A$1:$C$23,3,0))</f>
        <v>HV</v>
      </c>
    </row>
    <row r="126" spans="1:20" x14ac:dyDescent="0.2">
      <c r="A126" s="9">
        <v>154718</v>
      </c>
      <c r="B126" s="9" t="s">
        <v>170</v>
      </c>
      <c r="C126" s="9" t="s">
        <v>764</v>
      </c>
      <c r="D126" s="9" t="s">
        <v>1161</v>
      </c>
      <c r="E126" s="9" t="s">
        <v>1132</v>
      </c>
      <c r="F126" s="9" t="s">
        <v>767</v>
      </c>
      <c r="G126" s="9" t="s">
        <v>765</v>
      </c>
      <c r="H126" s="13">
        <v>1.3580000000000001</v>
      </c>
      <c r="I126" s="9" t="s">
        <v>194</v>
      </c>
      <c r="J126" s="9" t="s">
        <v>159</v>
      </c>
      <c r="K126" s="9" t="s">
        <v>1523</v>
      </c>
      <c r="L126" s="9" t="s">
        <v>159</v>
      </c>
      <c r="M126" s="56">
        <v>528</v>
      </c>
      <c r="N126" s="56" t="s">
        <v>545</v>
      </c>
      <c r="O126" s="56" t="s">
        <v>545</v>
      </c>
      <c r="P126" s="56" t="s">
        <v>545</v>
      </c>
      <c r="Q126" s="13">
        <v>2.37</v>
      </c>
      <c r="R126" s="13">
        <v>2.387</v>
      </c>
      <c r="S126" s="10" t="str">
        <f>VLOOKUP($I126,GG!$A$1:$C$23,2,0)</f>
        <v>Beerse</v>
      </c>
      <c r="T126" s="10" t="str">
        <f>IF(LEFT(D126,2)="09","Klink.",VLOOKUP($I126,GG!$A$1:$C$23,3,0))</f>
        <v>HV</v>
      </c>
    </row>
    <row r="127" spans="1:20" x14ac:dyDescent="0.2">
      <c r="A127" s="9">
        <v>155308</v>
      </c>
      <c r="B127" s="9" t="s">
        <v>66</v>
      </c>
      <c r="C127" s="9" t="s">
        <v>764</v>
      </c>
      <c r="D127" s="9" t="s">
        <v>1046</v>
      </c>
      <c r="E127" s="9" t="s">
        <v>1046</v>
      </c>
      <c r="F127" s="9" t="s">
        <v>123</v>
      </c>
      <c r="G127" s="9" t="s">
        <v>765</v>
      </c>
      <c r="H127" s="13">
        <v>1.044</v>
      </c>
      <c r="I127" s="9" t="s">
        <v>194</v>
      </c>
      <c r="J127" s="9" t="s">
        <v>159</v>
      </c>
      <c r="K127" s="9" t="s">
        <v>1523</v>
      </c>
      <c r="L127" s="9" t="s">
        <v>159</v>
      </c>
      <c r="M127" s="56">
        <v>648</v>
      </c>
      <c r="N127" s="56" t="s">
        <v>545</v>
      </c>
      <c r="O127" s="56" t="s">
        <v>545</v>
      </c>
      <c r="P127" s="56" t="s">
        <v>545</v>
      </c>
      <c r="Q127" s="13">
        <v>1.7</v>
      </c>
      <c r="R127" s="13">
        <v>1.8</v>
      </c>
      <c r="S127" s="10" t="str">
        <f>VLOOKUP($I127,GG!$A$1:$C$23,2,0)</f>
        <v>Beerse</v>
      </c>
      <c r="T127" s="10" t="str">
        <f>IF(LEFT(D127,2)="09","Klink.",VLOOKUP($I127,GG!$A$1:$C$23,3,0))</f>
        <v>HV</v>
      </c>
    </row>
    <row r="128" spans="1:20" x14ac:dyDescent="0.2">
      <c r="A128" s="9">
        <v>155318</v>
      </c>
      <c r="B128" s="9" t="s">
        <v>796</v>
      </c>
      <c r="C128" s="9" t="s">
        <v>764</v>
      </c>
      <c r="D128" s="9" t="s">
        <v>1046</v>
      </c>
      <c r="E128" s="9" t="s">
        <v>1046</v>
      </c>
      <c r="F128" s="9" t="s">
        <v>767</v>
      </c>
      <c r="G128" s="9" t="s">
        <v>765</v>
      </c>
      <c r="H128" s="13">
        <v>1.3580000000000001</v>
      </c>
      <c r="I128" s="9" t="s">
        <v>194</v>
      </c>
      <c r="J128" s="9" t="s">
        <v>159</v>
      </c>
      <c r="K128" s="9" t="s">
        <v>1523</v>
      </c>
      <c r="L128" s="9" t="s">
        <v>159</v>
      </c>
      <c r="M128" s="56">
        <v>528</v>
      </c>
      <c r="N128" s="56" t="s">
        <v>545</v>
      </c>
      <c r="O128" s="56" t="s">
        <v>545</v>
      </c>
      <c r="P128" s="56" t="s">
        <v>545</v>
      </c>
      <c r="Q128" s="13">
        <v>2.27</v>
      </c>
      <c r="R128" s="13">
        <v>2.4</v>
      </c>
      <c r="S128" s="10" t="str">
        <f>VLOOKUP($I128,GG!$A$1:$C$23,2,0)</f>
        <v>Beerse</v>
      </c>
      <c r="T128" s="10" t="str">
        <f>IF(LEFT(D128,2)="09","Klink.",VLOOKUP($I128,GG!$A$1:$C$23,3,0))</f>
        <v>HV</v>
      </c>
    </row>
    <row r="129" spans="1:20" x14ac:dyDescent="0.2">
      <c r="A129" s="9">
        <v>158618</v>
      </c>
      <c r="B129" s="9" t="s">
        <v>706</v>
      </c>
      <c r="C129" s="9" t="s">
        <v>764</v>
      </c>
      <c r="D129" s="9" t="s">
        <v>1161</v>
      </c>
      <c r="E129" s="9" t="s">
        <v>1044</v>
      </c>
      <c r="F129" s="9" t="s">
        <v>767</v>
      </c>
      <c r="G129" s="9" t="s">
        <v>765</v>
      </c>
      <c r="H129" s="13">
        <v>1.3580000000000001</v>
      </c>
      <c r="I129" s="9" t="s">
        <v>194</v>
      </c>
      <c r="J129" s="9" t="s">
        <v>159</v>
      </c>
      <c r="K129" s="9" t="s">
        <v>1523</v>
      </c>
      <c r="L129" s="9" t="s">
        <v>159</v>
      </c>
      <c r="M129" s="56">
        <v>528</v>
      </c>
      <c r="N129" s="56" t="s">
        <v>545</v>
      </c>
      <c r="O129" s="56" t="s">
        <v>545</v>
      </c>
      <c r="P129" s="56" t="s">
        <v>545</v>
      </c>
      <c r="Q129" s="13">
        <v>2.3479999999999999</v>
      </c>
      <c r="R129" s="13">
        <v>2.4830000000000001</v>
      </c>
      <c r="S129" s="10" t="str">
        <f>VLOOKUP($I129,GG!$A$1:$C$23,2,0)</f>
        <v>Beerse</v>
      </c>
      <c r="T129" s="10" t="str">
        <f>IF(LEFT(D129,2)="09","Klink.",VLOOKUP($I129,GG!$A$1:$C$23,3,0))</f>
        <v>HV</v>
      </c>
    </row>
    <row r="130" spans="1:20" x14ac:dyDescent="0.2">
      <c r="A130" s="9">
        <v>159018</v>
      </c>
      <c r="B130" s="9" t="s">
        <v>707</v>
      </c>
      <c r="C130" s="9" t="s">
        <v>764</v>
      </c>
      <c r="D130" s="9" t="s">
        <v>1161</v>
      </c>
      <c r="E130" s="9" t="s">
        <v>1044</v>
      </c>
      <c r="F130" s="9" t="s">
        <v>767</v>
      </c>
      <c r="G130" s="9" t="s">
        <v>765</v>
      </c>
      <c r="H130" s="13">
        <v>1.3580000000000001</v>
      </c>
      <c r="I130" s="9" t="s">
        <v>194</v>
      </c>
      <c r="J130" s="9" t="s">
        <v>159</v>
      </c>
      <c r="K130" s="9" t="s">
        <v>1523</v>
      </c>
      <c r="L130" s="9" t="s">
        <v>159</v>
      </c>
      <c r="M130" s="56">
        <v>528</v>
      </c>
      <c r="N130" s="56" t="s">
        <v>545</v>
      </c>
      <c r="O130" s="56" t="s">
        <v>545</v>
      </c>
      <c r="P130" s="56" t="s">
        <v>545</v>
      </c>
      <c r="Q130" s="13">
        <v>2.3570000000000002</v>
      </c>
      <c r="R130" s="13">
        <v>2.492</v>
      </c>
      <c r="S130" s="10" t="str">
        <f>VLOOKUP($I130,GG!$A$1:$C$23,2,0)</f>
        <v>Beerse</v>
      </c>
      <c r="T130" s="10" t="str">
        <f>IF(LEFT(D130,2)="09","Klink.",VLOOKUP($I130,GG!$A$1:$C$23,3,0))</f>
        <v>HV</v>
      </c>
    </row>
    <row r="131" spans="1:20" x14ac:dyDescent="0.2">
      <c r="A131" s="9">
        <v>159218</v>
      </c>
      <c r="B131" s="9" t="s">
        <v>797</v>
      </c>
      <c r="C131" s="9" t="s">
        <v>764</v>
      </c>
      <c r="D131" s="9" t="s">
        <v>1161</v>
      </c>
      <c r="E131" s="9" t="s">
        <v>1044</v>
      </c>
      <c r="F131" s="9" t="s">
        <v>767</v>
      </c>
      <c r="G131" s="9" t="s">
        <v>765</v>
      </c>
      <c r="H131" s="13">
        <v>1.3580000000000001</v>
      </c>
      <c r="I131" s="9" t="s">
        <v>194</v>
      </c>
      <c r="J131" s="9" t="s">
        <v>159</v>
      </c>
      <c r="K131" s="9" t="s">
        <v>1523</v>
      </c>
      <c r="L131" s="9" t="s">
        <v>159</v>
      </c>
      <c r="M131" s="56">
        <v>528</v>
      </c>
      <c r="N131" s="56" t="s">
        <v>545</v>
      </c>
      <c r="O131" s="56" t="s">
        <v>545</v>
      </c>
      <c r="P131" s="56" t="s">
        <v>545</v>
      </c>
      <c r="Q131" s="13">
        <v>2.36</v>
      </c>
      <c r="R131" s="13">
        <v>2.4950000000000001</v>
      </c>
      <c r="S131" s="10" t="str">
        <f>VLOOKUP($I131,GG!$A$1:$C$23,2,0)</f>
        <v>Beerse</v>
      </c>
      <c r="T131" s="10" t="str">
        <f>IF(LEFT(D131,2)="09","Klink.",VLOOKUP($I131,GG!$A$1:$C$23,3,0))</f>
        <v>HV</v>
      </c>
    </row>
    <row r="132" spans="1:20" x14ac:dyDescent="0.2">
      <c r="A132" s="9">
        <v>159518</v>
      </c>
      <c r="B132" s="9" t="s">
        <v>798</v>
      </c>
      <c r="C132" s="9" t="s">
        <v>764</v>
      </c>
      <c r="D132" s="9" t="s">
        <v>1161</v>
      </c>
      <c r="E132" s="9" t="s">
        <v>1131</v>
      </c>
      <c r="F132" s="9" t="s">
        <v>767</v>
      </c>
      <c r="G132" s="9" t="s">
        <v>765</v>
      </c>
      <c r="H132" s="13">
        <v>1.3580000000000001</v>
      </c>
      <c r="I132" s="9" t="s">
        <v>194</v>
      </c>
      <c r="J132" s="9" t="s">
        <v>159</v>
      </c>
      <c r="K132" s="9" t="s">
        <v>1523</v>
      </c>
      <c r="L132" s="9" t="s">
        <v>159</v>
      </c>
      <c r="M132" s="56">
        <v>528</v>
      </c>
      <c r="N132" s="56" t="s">
        <v>545</v>
      </c>
      <c r="O132" s="56" t="s">
        <v>545</v>
      </c>
      <c r="P132" s="56" t="s">
        <v>545</v>
      </c>
      <c r="Q132" s="13">
        <v>2.347</v>
      </c>
      <c r="R132" s="13">
        <v>2.4820000000000002</v>
      </c>
      <c r="S132" s="10" t="str">
        <f>VLOOKUP($I132,GG!$A$1:$C$23,2,0)</f>
        <v>Beerse</v>
      </c>
      <c r="T132" s="10" t="str">
        <f>IF(LEFT(D132,2)="09","Klink.",VLOOKUP($I132,GG!$A$1:$C$23,3,0))</f>
        <v>HV</v>
      </c>
    </row>
    <row r="133" spans="1:20" x14ac:dyDescent="0.2">
      <c r="A133" s="9">
        <v>159528</v>
      </c>
      <c r="B133" s="9" t="s">
        <v>179</v>
      </c>
      <c r="C133" s="9" t="s">
        <v>764</v>
      </c>
      <c r="D133" s="9" t="s">
        <v>1161</v>
      </c>
      <c r="E133" s="9" t="s">
        <v>1131</v>
      </c>
      <c r="F133" s="9" t="s">
        <v>195</v>
      </c>
      <c r="G133" s="9" t="s">
        <v>765</v>
      </c>
      <c r="H133" s="13">
        <v>1.8660000000000001</v>
      </c>
      <c r="I133" s="9" t="s">
        <v>194</v>
      </c>
      <c r="J133" s="9" t="s">
        <v>159</v>
      </c>
      <c r="K133" s="9" t="s">
        <v>1523</v>
      </c>
      <c r="L133" s="9" t="s">
        <v>159</v>
      </c>
      <c r="M133" s="56">
        <v>429</v>
      </c>
      <c r="N133" s="56" t="s">
        <v>545</v>
      </c>
      <c r="O133" s="56" t="s">
        <v>545</v>
      </c>
      <c r="P133" s="56" t="s">
        <v>545</v>
      </c>
      <c r="Q133" s="13">
        <v>3.3</v>
      </c>
      <c r="R133" s="13">
        <v>3.49</v>
      </c>
      <c r="S133" s="10" t="str">
        <f>VLOOKUP($I133,GG!$A$1:$C$23,2,0)</f>
        <v>Beerse</v>
      </c>
      <c r="T133" s="10" t="str">
        <f>IF(LEFT(D133,2)="09","Klink.",VLOOKUP($I133,GG!$A$1:$C$23,3,0))</f>
        <v>HV</v>
      </c>
    </row>
    <row r="134" spans="1:20" x14ac:dyDescent="0.2">
      <c r="A134" s="9">
        <v>160218</v>
      </c>
      <c r="B134" s="9" t="s">
        <v>180</v>
      </c>
      <c r="C134" s="9" t="s">
        <v>764</v>
      </c>
      <c r="D134" s="9" t="s">
        <v>1161</v>
      </c>
      <c r="E134" s="9" t="s">
        <v>1131</v>
      </c>
      <c r="F134" s="9" t="s">
        <v>767</v>
      </c>
      <c r="G134" s="9" t="s">
        <v>765</v>
      </c>
      <c r="H134" s="13">
        <v>1.3580000000000001</v>
      </c>
      <c r="I134" s="9" t="s">
        <v>194</v>
      </c>
      <c r="J134" s="9" t="s">
        <v>159</v>
      </c>
      <c r="K134" s="9" t="s">
        <v>1523</v>
      </c>
      <c r="L134" s="9" t="s">
        <v>159</v>
      </c>
      <c r="M134" s="56">
        <v>528</v>
      </c>
      <c r="N134" s="56" t="s">
        <v>545</v>
      </c>
      <c r="O134" s="56" t="s">
        <v>545</v>
      </c>
      <c r="P134" s="56" t="s">
        <v>545</v>
      </c>
      <c r="Q134" s="13">
        <v>2.387</v>
      </c>
      <c r="R134" s="13">
        <v>2.524</v>
      </c>
      <c r="S134" s="10" t="str">
        <f>VLOOKUP($I134,GG!$A$1:$C$23,2,0)</f>
        <v>Beerse</v>
      </c>
      <c r="T134" s="10" t="str">
        <f>IF(LEFT(D134,2)="09","Klink.",VLOOKUP($I134,GG!$A$1:$C$23,3,0))</f>
        <v>HV</v>
      </c>
    </row>
    <row r="135" spans="1:20" x14ac:dyDescent="0.2">
      <c r="A135" s="9">
        <v>160228</v>
      </c>
      <c r="B135" s="9" t="s">
        <v>181</v>
      </c>
      <c r="C135" s="9" t="s">
        <v>764</v>
      </c>
      <c r="D135" s="9" t="s">
        <v>1161</v>
      </c>
      <c r="E135" s="9" t="s">
        <v>1131</v>
      </c>
      <c r="F135" s="9" t="s">
        <v>195</v>
      </c>
      <c r="G135" s="9" t="s">
        <v>765</v>
      </c>
      <c r="H135" s="13">
        <v>1.8660000000000001</v>
      </c>
      <c r="I135" s="9" t="s">
        <v>194</v>
      </c>
      <c r="J135" s="9" t="s">
        <v>159</v>
      </c>
      <c r="K135" s="9" t="s">
        <v>1523</v>
      </c>
      <c r="L135" s="9" t="s">
        <v>159</v>
      </c>
      <c r="M135" s="56">
        <v>429</v>
      </c>
      <c r="N135" s="56" t="s">
        <v>545</v>
      </c>
      <c r="O135" s="56" t="s">
        <v>545</v>
      </c>
      <c r="P135" s="56" t="s">
        <v>545</v>
      </c>
      <c r="Q135" s="13">
        <v>3.278</v>
      </c>
      <c r="R135" s="13">
        <v>3.4660000000000002</v>
      </c>
      <c r="S135" s="10" t="str">
        <f>VLOOKUP($I135,GG!$A$1:$C$23,2,0)</f>
        <v>Beerse</v>
      </c>
      <c r="T135" s="10" t="str">
        <f>IF(LEFT(D135,2)="09","Klink.",VLOOKUP($I135,GG!$A$1:$C$23,3,0))</f>
        <v>HV</v>
      </c>
    </row>
    <row r="136" spans="1:20" x14ac:dyDescent="0.2">
      <c r="A136" s="9">
        <v>160300</v>
      </c>
      <c r="B136" s="9" t="s">
        <v>584</v>
      </c>
      <c r="C136" s="9" t="s">
        <v>764</v>
      </c>
      <c r="D136" s="9" t="s">
        <v>1161</v>
      </c>
      <c r="E136" s="9" t="s">
        <v>1132</v>
      </c>
      <c r="F136" s="9" t="s">
        <v>123</v>
      </c>
      <c r="G136" s="9" t="s">
        <v>68</v>
      </c>
      <c r="H136" s="13">
        <v>1.044</v>
      </c>
      <c r="I136" s="9" t="s">
        <v>194</v>
      </c>
      <c r="J136" s="9" t="s">
        <v>68</v>
      </c>
      <c r="K136" s="9" t="s">
        <v>1523</v>
      </c>
      <c r="L136" s="9" t="s">
        <v>68</v>
      </c>
      <c r="M136" s="56">
        <v>648</v>
      </c>
      <c r="N136" s="56" t="s">
        <v>545</v>
      </c>
      <c r="O136" s="56" t="s">
        <v>545</v>
      </c>
      <c r="P136" s="56" t="s">
        <v>545</v>
      </c>
      <c r="Q136" s="13">
        <v>1.857</v>
      </c>
      <c r="R136" s="13">
        <v>1.964</v>
      </c>
      <c r="S136" s="10" t="str">
        <f>VLOOKUP($I136,GG!$A$1:$C$23,2,0)</f>
        <v>Beerse</v>
      </c>
      <c r="T136" s="10" t="str">
        <f>IF(LEFT(D136,2)="09","Klink.",VLOOKUP($I136,GG!$A$1:$C$23,3,0))</f>
        <v>HV</v>
      </c>
    </row>
    <row r="137" spans="1:20" x14ac:dyDescent="0.2">
      <c r="A137" s="9">
        <v>166018</v>
      </c>
      <c r="B137" s="9" t="s">
        <v>79</v>
      </c>
      <c r="C137" s="9" t="s">
        <v>764</v>
      </c>
      <c r="D137" s="9" t="s">
        <v>1161</v>
      </c>
      <c r="E137" s="9" t="s">
        <v>1044</v>
      </c>
      <c r="F137" s="9" t="s">
        <v>767</v>
      </c>
      <c r="G137" s="9" t="s">
        <v>765</v>
      </c>
      <c r="H137" s="13">
        <v>1.3580000000000001</v>
      </c>
      <c r="I137" s="9" t="s">
        <v>194</v>
      </c>
      <c r="J137" s="9" t="s">
        <v>159</v>
      </c>
      <c r="K137" s="9" t="s">
        <v>1523</v>
      </c>
      <c r="L137" s="9" t="s">
        <v>159</v>
      </c>
      <c r="M137" s="56">
        <v>528</v>
      </c>
      <c r="N137" s="56" t="s">
        <v>545</v>
      </c>
      <c r="O137" s="56" t="s">
        <v>545</v>
      </c>
      <c r="P137" s="56" t="s">
        <v>545</v>
      </c>
      <c r="Q137" s="13">
        <v>2.25</v>
      </c>
      <c r="R137" s="13">
        <v>2.27</v>
      </c>
      <c r="S137" s="10" t="str">
        <f>VLOOKUP($I137,GG!$A$1:$C$23,2,0)</f>
        <v>Beerse</v>
      </c>
      <c r="T137" s="10" t="str">
        <f>IF(LEFT(D137,2)="09","Klink.",VLOOKUP($I137,GG!$A$1:$C$23,3,0))</f>
        <v>HV</v>
      </c>
    </row>
    <row r="138" spans="1:20" x14ac:dyDescent="0.2">
      <c r="A138" s="9">
        <v>166028</v>
      </c>
      <c r="B138" s="9" t="s">
        <v>226</v>
      </c>
      <c r="C138" s="9" t="s">
        <v>764</v>
      </c>
      <c r="D138" s="9" t="s">
        <v>1161</v>
      </c>
      <c r="E138" s="9" t="s">
        <v>1044</v>
      </c>
      <c r="F138" s="9" t="s">
        <v>195</v>
      </c>
      <c r="G138" s="9" t="s">
        <v>765</v>
      </c>
      <c r="H138" s="13">
        <v>1.8660000000000001</v>
      </c>
      <c r="I138" s="9" t="s">
        <v>194</v>
      </c>
      <c r="J138" s="9" t="s">
        <v>159</v>
      </c>
      <c r="K138" s="9" t="s">
        <v>1523</v>
      </c>
      <c r="L138" s="9" t="s">
        <v>159</v>
      </c>
      <c r="M138" s="56">
        <v>429</v>
      </c>
      <c r="N138" s="56" t="s">
        <v>545</v>
      </c>
      <c r="O138" s="56" t="s">
        <v>545</v>
      </c>
      <c r="P138" s="56" t="s">
        <v>545</v>
      </c>
      <c r="Q138" s="13">
        <v>3.1019999999999999</v>
      </c>
      <c r="R138" s="13">
        <v>3.2810000000000001</v>
      </c>
      <c r="S138" s="10" t="str">
        <f>VLOOKUP($I138,GG!$A$1:$C$23,2,0)</f>
        <v>Beerse</v>
      </c>
      <c r="T138" s="10" t="str">
        <f>IF(LEFT(D138,2)="09","Klink.",VLOOKUP($I138,GG!$A$1:$C$23,3,0))</f>
        <v>HV</v>
      </c>
    </row>
    <row r="139" spans="1:20" x14ac:dyDescent="0.2">
      <c r="A139" s="9">
        <v>166118</v>
      </c>
      <c r="B139" s="9" t="s">
        <v>157</v>
      </c>
      <c r="C139" s="9" t="s">
        <v>764</v>
      </c>
      <c r="D139" s="9" t="s">
        <v>1161</v>
      </c>
      <c r="E139" s="9" t="s">
        <v>1044</v>
      </c>
      <c r="F139" s="9" t="s">
        <v>767</v>
      </c>
      <c r="G139" s="9" t="s">
        <v>765</v>
      </c>
      <c r="H139" s="13">
        <v>1.3580000000000001</v>
      </c>
      <c r="I139" s="9" t="s">
        <v>194</v>
      </c>
      <c r="J139" s="9" t="s">
        <v>159</v>
      </c>
      <c r="K139" s="9" t="s">
        <v>1523</v>
      </c>
      <c r="L139" s="9" t="s">
        <v>159</v>
      </c>
      <c r="M139" s="56">
        <v>528</v>
      </c>
      <c r="N139" s="56" t="s">
        <v>545</v>
      </c>
      <c r="O139" s="56" t="s">
        <v>545</v>
      </c>
      <c r="P139" s="56" t="s">
        <v>545</v>
      </c>
      <c r="Q139" s="13">
        <v>2.33</v>
      </c>
      <c r="R139" s="13">
        <v>2.464</v>
      </c>
      <c r="S139" s="10" t="str">
        <f>VLOOKUP($I139,GG!$A$1:$C$23,2,0)</f>
        <v>Beerse</v>
      </c>
      <c r="T139" s="10" t="str">
        <f>IF(LEFT(D139,2)="09","Klink.",VLOOKUP($I139,GG!$A$1:$C$23,3,0))</f>
        <v>HV</v>
      </c>
    </row>
    <row r="140" spans="1:20" x14ac:dyDescent="0.2">
      <c r="A140" s="9">
        <v>166128</v>
      </c>
      <c r="B140" s="9" t="s">
        <v>91</v>
      </c>
      <c r="C140" s="9" t="s">
        <v>764</v>
      </c>
      <c r="D140" s="9" t="s">
        <v>1161</v>
      </c>
      <c r="E140" s="9" t="s">
        <v>1044</v>
      </c>
      <c r="F140" s="9" t="s">
        <v>195</v>
      </c>
      <c r="G140" s="9" t="s">
        <v>765</v>
      </c>
      <c r="H140" s="13">
        <v>1.8660000000000001</v>
      </c>
      <c r="I140" s="9" t="s">
        <v>194</v>
      </c>
      <c r="J140" s="9" t="s">
        <v>159</v>
      </c>
      <c r="K140" s="9" t="s">
        <v>1523</v>
      </c>
      <c r="L140" s="9" t="s">
        <v>159</v>
      </c>
      <c r="M140" s="56">
        <v>429</v>
      </c>
      <c r="N140" s="56" t="s">
        <v>545</v>
      </c>
      <c r="O140" s="56" t="s">
        <v>545</v>
      </c>
      <c r="P140" s="56" t="s">
        <v>545</v>
      </c>
      <c r="Q140" s="13">
        <v>3.1019999999999999</v>
      </c>
      <c r="R140" s="13">
        <v>3.2810000000000001</v>
      </c>
      <c r="S140" s="10" t="str">
        <f>VLOOKUP($I140,GG!$A$1:$C$23,2,0)</f>
        <v>Beerse</v>
      </c>
      <c r="T140" s="10" t="str">
        <f>IF(LEFT(D140,2)="09","Klink.",VLOOKUP($I140,GG!$A$1:$C$23,3,0))</f>
        <v>HV</v>
      </c>
    </row>
    <row r="141" spans="1:20" x14ac:dyDescent="0.2">
      <c r="A141" s="9">
        <v>166308</v>
      </c>
      <c r="B141" s="9" t="s">
        <v>1210</v>
      </c>
      <c r="C141" s="9" t="s">
        <v>764</v>
      </c>
      <c r="D141" s="9" t="s">
        <v>1045</v>
      </c>
      <c r="E141" s="9" t="s">
        <v>1045</v>
      </c>
      <c r="F141" s="9" t="s">
        <v>123</v>
      </c>
      <c r="G141" s="9" t="s">
        <v>765</v>
      </c>
      <c r="H141" s="13">
        <v>1.044</v>
      </c>
      <c r="I141" s="9" t="s">
        <v>194</v>
      </c>
      <c r="J141" s="9" t="s">
        <v>159</v>
      </c>
      <c r="K141" s="9" t="s">
        <v>1523</v>
      </c>
      <c r="L141" s="9" t="s">
        <v>159</v>
      </c>
      <c r="M141" s="56">
        <v>648</v>
      </c>
      <c r="N141" s="56" t="s">
        <v>545</v>
      </c>
      <c r="O141" s="56" t="s">
        <v>545</v>
      </c>
      <c r="P141" s="56" t="s">
        <v>545</v>
      </c>
      <c r="Q141" s="13">
        <v>1.77</v>
      </c>
      <c r="R141" s="13">
        <v>1.87</v>
      </c>
      <c r="S141" s="10" t="str">
        <f>VLOOKUP($I141,GG!$A$1:$C$23,2,0)</f>
        <v>Beerse</v>
      </c>
      <c r="T141" s="10" t="str">
        <f>IF(LEFT(D141,2)="09","Klink.",VLOOKUP($I141,GG!$A$1:$C$23,3,0))</f>
        <v>HV</v>
      </c>
    </row>
    <row r="142" spans="1:20" x14ac:dyDescent="0.2">
      <c r="A142" s="9">
        <v>166900</v>
      </c>
      <c r="B142" s="9" t="s">
        <v>1211</v>
      </c>
      <c r="C142" s="9" t="s">
        <v>764</v>
      </c>
      <c r="D142" s="9" t="s">
        <v>1046</v>
      </c>
      <c r="E142" s="9" t="s">
        <v>1046</v>
      </c>
      <c r="F142" s="9" t="s">
        <v>123</v>
      </c>
      <c r="G142" s="9" t="s">
        <v>68</v>
      </c>
      <c r="H142" s="13">
        <v>1.044</v>
      </c>
      <c r="I142" s="9" t="s">
        <v>194</v>
      </c>
      <c r="J142" s="9" t="s">
        <v>68</v>
      </c>
      <c r="K142" s="9" t="s">
        <v>1523</v>
      </c>
      <c r="L142" s="9" t="s">
        <v>68</v>
      </c>
      <c r="M142" s="56">
        <v>648</v>
      </c>
      <c r="N142" s="56" t="s">
        <v>545</v>
      </c>
      <c r="O142" s="56" t="s">
        <v>545</v>
      </c>
      <c r="P142" s="56" t="s">
        <v>545</v>
      </c>
      <c r="Q142" s="13">
        <v>1.776</v>
      </c>
      <c r="R142" s="13">
        <v>1.8779999999999999</v>
      </c>
      <c r="S142" s="10" t="str">
        <f>VLOOKUP($I142,GG!$A$1:$C$23,2,0)</f>
        <v>Beerse</v>
      </c>
      <c r="T142" s="10" t="str">
        <f>IF(LEFT(D142,2)="09","Klink.",VLOOKUP($I142,GG!$A$1:$C$23,3,0))</f>
        <v>HV</v>
      </c>
    </row>
    <row r="143" spans="1:20" x14ac:dyDescent="0.2">
      <c r="A143" s="9">
        <v>166918</v>
      </c>
      <c r="B143" s="9" t="s">
        <v>80</v>
      </c>
      <c r="C143" s="9" t="s">
        <v>764</v>
      </c>
      <c r="D143" s="9" t="s">
        <v>1046</v>
      </c>
      <c r="E143" s="9" t="s">
        <v>1046</v>
      </c>
      <c r="F143" s="9" t="s">
        <v>767</v>
      </c>
      <c r="G143" s="9" t="s">
        <v>765</v>
      </c>
      <c r="H143" s="13">
        <v>1.3580000000000001</v>
      </c>
      <c r="I143" s="9" t="s">
        <v>194</v>
      </c>
      <c r="J143" s="9" t="s">
        <v>159</v>
      </c>
      <c r="K143" s="9" t="s">
        <v>1523</v>
      </c>
      <c r="L143" s="9" t="s">
        <v>159</v>
      </c>
      <c r="M143" s="56">
        <v>528</v>
      </c>
      <c r="N143" s="56" t="s">
        <v>545</v>
      </c>
      <c r="O143" s="56" t="s">
        <v>545</v>
      </c>
      <c r="P143" s="56" t="s">
        <v>545</v>
      </c>
      <c r="Q143" s="13">
        <v>2.3199999999999998</v>
      </c>
      <c r="R143" s="13">
        <v>2.34</v>
      </c>
      <c r="S143" s="10" t="str">
        <f>VLOOKUP($I143,GG!$A$1:$C$23,2,0)</f>
        <v>Beerse</v>
      </c>
      <c r="T143" s="10" t="str">
        <f>IF(LEFT(D143,2)="09","Klink.",VLOOKUP($I143,GG!$A$1:$C$23,3,0))</f>
        <v>HV</v>
      </c>
    </row>
    <row r="144" spans="1:20" x14ac:dyDescent="0.2">
      <c r="A144" s="9">
        <v>167018</v>
      </c>
      <c r="B144" s="9" t="s">
        <v>1213</v>
      </c>
      <c r="C144" s="9" t="s">
        <v>764</v>
      </c>
      <c r="D144" s="9" t="s">
        <v>1045</v>
      </c>
      <c r="E144" s="9" t="s">
        <v>1045</v>
      </c>
      <c r="F144" s="9" t="s">
        <v>767</v>
      </c>
      <c r="G144" s="9" t="s">
        <v>765</v>
      </c>
      <c r="H144" s="13">
        <v>1.3580000000000001</v>
      </c>
      <c r="I144" s="9" t="s">
        <v>194</v>
      </c>
      <c r="J144" s="9" t="s">
        <v>159</v>
      </c>
      <c r="K144" s="9" t="s">
        <v>1523</v>
      </c>
      <c r="L144" s="9" t="s">
        <v>159</v>
      </c>
      <c r="M144" s="56">
        <v>528</v>
      </c>
      <c r="N144" s="56" t="s">
        <v>545</v>
      </c>
      <c r="O144" s="56" t="s">
        <v>545</v>
      </c>
      <c r="P144" s="56" t="s">
        <v>545</v>
      </c>
      <c r="Q144" s="13">
        <v>2.3559999999999999</v>
      </c>
      <c r="R144" s="13">
        <v>2.4900000000000002</v>
      </c>
      <c r="S144" s="10" t="str">
        <f>VLOOKUP($I144,GG!$A$1:$C$23,2,0)</f>
        <v>Beerse</v>
      </c>
      <c r="T144" s="10" t="str">
        <f>IF(LEFT(D144,2)="09","Klink.",VLOOKUP($I144,GG!$A$1:$C$23,3,0))</f>
        <v>HV</v>
      </c>
    </row>
    <row r="145" spans="1:20" x14ac:dyDescent="0.2">
      <c r="A145" s="9">
        <v>167608</v>
      </c>
      <c r="B145" s="9" t="s">
        <v>10</v>
      </c>
      <c r="C145" s="9" t="s">
        <v>764</v>
      </c>
      <c r="D145" s="9" t="s">
        <v>1046</v>
      </c>
      <c r="E145" s="9" t="s">
        <v>1046</v>
      </c>
      <c r="F145" s="9" t="s">
        <v>123</v>
      </c>
      <c r="G145" s="9" t="s">
        <v>765</v>
      </c>
      <c r="H145" s="13">
        <v>1.044</v>
      </c>
      <c r="I145" s="9" t="s">
        <v>194</v>
      </c>
      <c r="J145" s="9" t="s">
        <v>159</v>
      </c>
      <c r="K145" s="9" t="s">
        <v>1523</v>
      </c>
      <c r="L145" s="9" t="s">
        <v>159</v>
      </c>
      <c r="M145" s="56">
        <v>648</v>
      </c>
      <c r="N145" s="56" t="s">
        <v>545</v>
      </c>
      <c r="O145" s="56" t="s">
        <v>545</v>
      </c>
      <c r="P145" s="56" t="s">
        <v>545</v>
      </c>
      <c r="Q145" s="13">
        <v>1.81</v>
      </c>
      <c r="R145" s="13">
        <v>1.915</v>
      </c>
      <c r="S145" s="10" t="str">
        <f>VLOOKUP($I145,GG!$A$1:$C$23,2,0)</f>
        <v>Beerse</v>
      </c>
      <c r="T145" s="10" t="str">
        <f>IF(LEFT(D145,2)="09","Klink.",VLOOKUP($I145,GG!$A$1:$C$23,3,0))</f>
        <v>HV</v>
      </c>
    </row>
    <row r="146" spans="1:20" x14ac:dyDescent="0.2">
      <c r="A146" s="9">
        <v>167618</v>
      </c>
      <c r="B146" s="9" t="s">
        <v>182</v>
      </c>
      <c r="C146" s="9" t="s">
        <v>764</v>
      </c>
      <c r="D146" s="9" t="s">
        <v>1046</v>
      </c>
      <c r="E146" s="9" t="s">
        <v>1046</v>
      </c>
      <c r="F146" s="9" t="s">
        <v>767</v>
      </c>
      <c r="G146" s="9" t="s">
        <v>765</v>
      </c>
      <c r="H146" s="13">
        <v>1.3580000000000001</v>
      </c>
      <c r="I146" s="9" t="s">
        <v>194</v>
      </c>
      <c r="J146" s="9" t="s">
        <v>159</v>
      </c>
      <c r="K146" s="9" t="s">
        <v>1523</v>
      </c>
      <c r="L146" s="9" t="s">
        <v>159</v>
      </c>
      <c r="M146" s="56">
        <v>528</v>
      </c>
      <c r="N146" s="56" t="s">
        <v>545</v>
      </c>
      <c r="O146" s="56" t="s">
        <v>545</v>
      </c>
      <c r="P146" s="56" t="s">
        <v>545</v>
      </c>
      <c r="Q146" s="13">
        <v>2.36</v>
      </c>
      <c r="R146" s="13">
        <v>2.5</v>
      </c>
      <c r="S146" s="10" t="str">
        <f>VLOOKUP($I146,GG!$A$1:$C$23,2,0)</f>
        <v>Beerse</v>
      </c>
      <c r="T146" s="10" t="str">
        <f>IF(LEFT(D146,2)="09","Klink.",VLOOKUP($I146,GG!$A$1:$C$23,3,0))</f>
        <v>HV</v>
      </c>
    </row>
    <row r="147" spans="1:20" x14ac:dyDescent="0.2">
      <c r="A147" s="9">
        <v>167700</v>
      </c>
      <c r="B147" s="9" t="s">
        <v>1214</v>
      </c>
      <c r="C147" s="9" t="s">
        <v>764</v>
      </c>
      <c r="D147" s="9" t="s">
        <v>1046</v>
      </c>
      <c r="E147" s="9" t="s">
        <v>1046</v>
      </c>
      <c r="F147" s="9" t="s">
        <v>123</v>
      </c>
      <c r="G147" s="9" t="s">
        <v>68</v>
      </c>
      <c r="H147" s="13">
        <v>1.044</v>
      </c>
      <c r="I147" s="9" t="s">
        <v>194</v>
      </c>
      <c r="J147" s="9" t="s">
        <v>68</v>
      </c>
      <c r="K147" s="9" t="s">
        <v>1523</v>
      </c>
      <c r="L147" s="9" t="s">
        <v>68</v>
      </c>
      <c r="M147" s="56">
        <v>648</v>
      </c>
      <c r="N147" s="56" t="s">
        <v>545</v>
      </c>
      <c r="O147" s="56" t="s">
        <v>545</v>
      </c>
      <c r="P147" s="56" t="s">
        <v>545</v>
      </c>
      <c r="Q147" s="13">
        <v>1.859</v>
      </c>
      <c r="R147" s="13">
        <v>1.966</v>
      </c>
      <c r="S147" s="10" t="str">
        <f>VLOOKUP($I147,GG!$A$1:$C$23,2,0)</f>
        <v>Beerse</v>
      </c>
      <c r="T147" s="10" t="str">
        <f>IF(LEFT(D147,2)="09","Klink.",VLOOKUP($I147,GG!$A$1:$C$23,3,0))</f>
        <v>HV</v>
      </c>
    </row>
    <row r="148" spans="1:20" x14ac:dyDescent="0.2">
      <c r="A148" s="9">
        <v>167718</v>
      </c>
      <c r="B148" s="9" t="s">
        <v>13</v>
      </c>
      <c r="C148" s="9" t="s">
        <v>764</v>
      </c>
      <c r="D148" s="9" t="s">
        <v>1046</v>
      </c>
      <c r="E148" s="9" t="s">
        <v>1046</v>
      </c>
      <c r="F148" s="9" t="s">
        <v>767</v>
      </c>
      <c r="G148" s="9" t="s">
        <v>765</v>
      </c>
      <c r="H148" s="13">
        <v>1.3580000000000001</v>
      </c>
      <c r="I148" s="9" t="s">
        <v>194</v>
      </c>
      <c r="J148" s="9" t="s">
        <v>159</v>
      </c>
      <c r="K148" s="9" t="s">
        <v>1523</v>
      </c>
      <c r="L148" s="9" t="s">
        <v>159</v>
      </c>
      <c r="M148" s="56">
        <v>528</v>
      </c>
      <c r="N148" s="56" t="s">
        <v>545</v>
      </c>
      <c r="O148" s="56" t="s">
        <v>545</v>
      </c>
      <c r="P148" s="56" t="s">
        <v>545</v>
      </c>
      <c r="Q148" s="13">
        <v>2.3849999999999998</v>
      </c>
      <c r="R148" s="13">
        <v>2.5209999999999999</v>
      </c>
      <c r="S148" s="10" t="str">
        <f>VLOOKUP($I148,GG!$A$1:$C$23,2,0)</f>
        <v>Beerse</v>
      </c>
      <c r="T148" s="10" t="str">
        <f>IF(LEFT(D148,2)="09","Klink.",VLOOKUP($I148,GG!$A$1:$C$23,3,0))</f>
        <v>HV</v>
      </c>
    </row>
    <row r="149" spans="1:20" x14ac:dyDescent="0.2">
      <c r="A149" s="9">
        <v>167908</v>
      </c>
      <c r="B149" s="9" t="s">
        <v>443</v>
      </c>
      <c r="C149" s="9" t="s">
        <v>764</v>
      </c>
      <c r="D149" s="9" t="s">
        <v>1161</v>
      </c>
      <c r="E149" s="9" t="s">
        <v>1044</v>
      </c>
      <c r="F149" s="9" t="s">
        <v>123</v>
      </c>
      <c r="G149" s="9" t="s">
        <v>765</v>
      </c>
      <c r="H149" s="13">
        <v>1.044</v>
      </c>
      <c r="I149" s="9" t="s">
        <v>194</v>
      </c>
      <c r="J149" s="9" t="s">
        <v>159</v>
      </c>
      <c r="K149" s="9" t="s">
        <v>1523</v>
      </c>
      <c r="L149" s="9" t="s">
        <v>159</v>
      </c>
      <c r="M149" s="56">
        <v>648</v>
      </c>
      <c r="N149" s="56" t="s">
        <v>545</v>
      </c>
      <c r="O149" s="56" t="s">
        <v>545</v>
      </c>
      <c r="P149" s="56" t="s">
        <v>545</v>
      </c>
      <c r="Q149" s="13">
        <v>1.78</v>
      </c>
      <c r="R149" s="13">
        <v>1.89</v>
      </c>
      <c r="S149" s="10" t="str">
        <f>VLOOKUP($I149,GG!$A$1:$C$23,2,0)</f>
        <v>Beerse</v>
      </c>
      <c r="T149" s="10" t="str">
        <f>IF(LEFT(D149,2)="09","Klink.",VLOOKUP($I149,GG!$A$1:$C$23,3,0))</f>
        <v>HV</v>
      </c>
    </row>
    <row r="150" spans="1:20" x14ac:dyDescent="0.2">
      <c r="A150" s="9">
        <v>168000</v>
      </c>
      <c r="B150" s="9" t="s">
        <v>1164</v>
      </c>
      <c r="C150" s="9" t="s">
        <v>764</v>
      </c>
      <c r="D150" s="9" t="s">
        <v>1161</v>
      </c>
      <c r="E150" s="9" t="s">
        <v>1131</v>
      </c>
      <c r="F150" s="9" t="s">
        <v>123</v>
      </c>
      <c r="G150" s="9" t="s">
        <v>68</v>
      </c>
      <c r="H150" s="13">
        <v>1.044</v>
      </c>
      <c r="I150" s="9" t="s">
        <v>194</v>
      </c>
      <c r="J150" s="9" t="s">
        <v>68</v>
      </c>
      <c r="K150" s="9" t="s">
        <v>1523</v>
      </c>
      <c r="L150" s="9" t="s">
        <v>68</v>
      </c>
      <c r="M150" s="56">
        <v>648</v>
      </c>
      <c r="N150" s="56" t="s">
        <v>545</v>
      </c>
      <c r="O150" s="56" t="s">
        <v>545</v>
      </c>
      <c r="P150" s="56" t="s">
        <v>545</v>
      </c>
      <c r="Q150" s="13">
        <v>1.76</v>
      </c>
      <c r="R150" s="13">
        <v>1.8620000000000001</v>
      </c>
      <c r="S150" s="10" t="str">
        <f>VLOOKUP($I150,GG!$A$1:$C$23,2,0)</f>
        <v>Beerse</v>
      </c>
      <c r="T150" s="10" t="str">
        <f>IF(LEFT(D150,2)="09","Klink.",VLOOKUP($I150,GG!$A$1:$C$23,3,0))</f>
        <v>HV</v>
      </c>
    </row>
    <row r="151" spans="1:20" x14ac:dyDescent="0.2">
      <c r="A151" s="9">
        <v>168200</v>
      </c>
      <c r="B151" s="9" t="s">
        <v>683</v>
      </c>
      <c r="C151" s="9" t="s">
        <v>764</v>
      </c>
      <c r="D151" s="9" t="s">
        <v>1161</v>
      </c>
      <c r="E151" s="9" t="s">
        <v>1131</v>
      </c>
      <c r="F151" s="9" t="s">
        <v>123</v>
      </c>
      <c r="G151" s="9" t="s">
        <v>68</v>
      </c>
      <c r="H151" s="13">
        <v>1.044</v>
      </c>
      <c r="I151" s="9" t="s">
        <v>194</v>
      </c>
      <c r="J151" s="9" t="s">
        <v>68</v>
      </c>
      <c r="K151" s="9" t="s">
        <v>1523</v>
      </c>
      <c r="L151" s="9" t="s">
        <v>68</v>
      </c>
      <c r="M151" s="56">
        <v>648</v>
      </c>
      <c r="N151" s="56" t="s">
        <v>545</v>
      </c>
      <c r="O151" s="56" t="s">
        <v>545</v>
      </c>
      <c r="P151" s="56" t="s">
        <v>545</v>
      </c>
      <c r="Q151" s="13">
        <v>1.75</v>
      </c>
      <c r="R151" s="13">
        <v>1.86</v>
      </c>
      <c r="S151" s="10" t="str">
        <f>VLOOKUP($I151,GG!$A$1:$C$23,2,0)</f>
        <v>Beerse</v>
      </c>
      <c r="T151" s="10" t="str">
        <f>IF(LEFT(D151,2)="09","Klink.",VLOOKUP($I151,GG!$A$1:$C$23,3,0))</f>
        <v>HV</v>
      </c>
    </row>
    <row r="152" spans="1:20" x14ac:dyDescent="0.2">
      <c r="A152" s="9">
        <v>168910</v>
      </c>
      <c r="B152" s="9" t="s">
        <v>1165</v>
      </c>
      <c r="C152" s="9" t="s">
        <v>764</v>
      </c>
      <c r="D152" s="9" t="s">
        <v>1046</v>
      </c>
      <c r="E152" s="9" t="s">
        <v>1046</v>
      </c>
      <c r="F152" s="9" t="s">
        <v>767</v>
      </c>
      <c r="G152" s="9" t="s">
        <v>68</v>
      </c>
      <c r="H152" s="13">
        <v>1.3580000000000001</v>
      </c>
      <c r="I152" s="9" t="s">
        <v>194</v>
      </c>
      <c r="J152" s="9" t="s">
        <v>68</v>
      </c>
      <c r="K152" s="9" t="s">
        <v>1523</v>
      </c>
      <c r="L152" s="9" t="s">
        <v>68</v>
      </c>
      <c r="M152" s="56">
        <v>528</v>
      </c>
      <c r="N152" s="56" t="s">
        <v>545</v>
      </c>
      <c r="O152" s="56" t="s">
        <v>545</v>
      </c>
      <c r="P152" s="56" t="s">
        <v>545</v>
      </c>
      <c r="Q152" s="13">
        <v>2.4430000000000001</v>
      </c>
      <c r="R152" s="13">
        <v>2.5819999999999999</v>
      </c>
      <c r="S152" s="10" t="str">
        <f>VLOOKUP($I152,GG!$A$1:$C$23,2,0)</f>
        <v>Beerse</v>
      </c>
      <c r="T152" s="10" t="str">
        <f>IF(LEFT(D152,2)="09","Klink.",VLOOKUP($I152,GG!$A$1:$C$23,3,0))</f>
        <v>HV</v>
      </c>
    </row>
    <row r="153" spans="1:20" x14ac:dyDescent="0.2">
      <c r="A153" s="9">
        <v>12100028</v>
      </c>
      <c r="B153" s="9" t="s">
        <v>1134</v>
      </c>
      <c r="C153" s="9" t="s">
        <v>792</v>
      </c>
      <c r="D153" s="9" t="s">
        <v>1161</v>
      </c>
      <c r="E153" s="9" t="s">
        <v>1061</v>
      </c>
      <c r="F153" s="9" t="s">
        <v>793</v>
      </c>
      <c r="G153" s="9" t="s">
        <v>765</v>
      </c>
      <c r="H153" s="13">
        <v>0.65</v>
      </c>
      <c r="I153" s="9" t="s">
        <v>194</v>
      </c>
      <c r="J153" s="9" t="s">
        <v>159</v>
      </c>
      <c r="K153" s="9" t="s">
        <v>1523</v>
      </c>
      <c r="L153" s="9" t="s">
        <v>159</v>
      </c>
      <c r="M153" s="56">
        <v>996</v>
      </c>
      <c r="N153" s="56" t="s">
        <v>545</v>
      </c>
      <c r="O153" s="56" t="s">
        <v>545</v>
      </c>
      <c r="P153" s="56" t="s">
        <v>545</v>
      </c>
      <c r="Q153" s="13">
        <v>1.24</v>
      </c>
      <c r="R153" s="13">
        <v>1.31</v>
      </c>
      <c r="S153" s="10" t="str">
        <f>VLOOKUP($I153,GG!$A$1:$C$23,2,0)</f>
        <v>Beerse</v>
      </c>
      <c r="T153" s="10" t="str">
        <f>IF(LEFT(D153,2)="09","Klink.",VLOOKUP($I153,GG!$A$1:$C$23,3,0))</f>
        <v>HV</v>
      </c>
    </row>
    <row r="154" spans="1:20" x14ac:dyDescent="0.2">
      <c r="A154" s="9">
        <v>12101238</v>
      </c>
      <c r="B154" s="9" t="s">
        <v>964</v>
      </c>
      <c r="C154" s="9" t="s">
        <v>792</v>
      </c>
      <c r="D154" s="9" t="s">
        <v>1161</v>
      </c>
      <c r="E154" s="9" t="s">
        <v>1061</v>
      </c>
      <c r="F154" s="9" t="s">
        <v>793</v>
      </c>
      <c r="G154" s="9" t="s">
        <v>765</v>
      </c>
      <c r="H154" s="13">
        <v>0.65</v>
      </c>
      <c r="I154" s="9" t="s">
        <v>194</v>
      </c>
      <c r="J154" s="9" t="s">
        <v>159</v>
      </c>
      <c r="K154" s="9" t="s">
        <v>1523</v>
      </c>
      <c r="L154" s="9" t="s">
        <v>159</v>
      </c>
      <c r="M154" s="56">
        <v>996</v>
      </c>
      <c r="N154" s="56" t="s">
        <v>545</v>
      </c>
      <c r="O154" s="56" t="s">
        <v>545</v>
      </c>
      <c r="P154" s="56" t="s">
        <v>545</v>
      </c>
      <c r="Q154" s="13">
        <v>1.2</v>
      </c>
      <c r="R154" s="13">
        <v>1.22</v>
      </c>
      <c r="S154" s="10" t="str">
        <f>VLOOKUP($I154,GG!$A$1:$C$23,2,0)</f>
        <v>Beerse</v>
      </c>
      <c r="T154" s="10" t="str">
        <f>IF(LEFT(D154,2)="09","Klink.",VLOOKUP($I154,GG!$A$1:$C$23,3,0))</f>
        <v>HV</v>
      </c>
    </row>
    <row r="155" spans="1:20" x14ac:dyDescent="0.2">
      <c r="A155" s="9">
        <v>12101308</v>
      </c>
      <c r="B155" s="9" t="s">
        <v>799</v>
      </c>
      <c r="C155" s="9" t="s">
        <v>792</v>
      </c>
      <c r="D155" s="9" t="s">
        <v>1046</v>
      </c>
      <c r="E155" s="9" t="s">
        <v>1046</v>
      </c>
      <c r="F155" s="9" t="s">
        <v>793</v>
      </c>
      <c r="G155" s="9" t="s">
        <v>765</v>
      </c>
      <c r="H155" s="13">
        <v>0.66500000000000004</v>
      </c>
      <c r="I155" s="9" t="s">
        <v>194</v>
      </c>
      <c r="J155" s="9" t="s">
        <v>159</v>
      </c>
      <c r="K155" s="9" t="s">
        <v>1523</v>
      </c>
      <c r="L155" s="9" t="s">
        <v>159</v>
      </c>
      <c r="M155" s="56">
        <v>996</v>
      </c>
      <c r="N155" s="56" t="s">
        <v>545</v>
      </c>
      <c r="O155" s="56" t="s">
        <v>545</v>
      </c>
      <c r="P155" s="56" t="s">
        <v>545</v>
      </c>
      <c r="Q155" s="13">
        <v>1.302</v>
      </c>
      <c r="R155" s="13">
        <v>1.3759999999999999</v>
      </c>
      <c r="S155" s="10" t="str">
        <f>VLOOKUP($I155,GG!$A$1:$C$23,2,0)</f>
        <v>Beerse</v>
      </c>
      <c r="T155" s="10" t="str">
        <f>IF(LEFT(D155,2)="09","Klink.",VLOOKUP($I155,GG!$A$1:$C$23,3,0))</f>
        <v>HV</v>
      </c>
    </row>
    <row r="156" spans="1:20" x14ac:dyDescent="0.2">
      <c r="A156" s="9">
        <v>12101338</v>
      </c>
      <c r="B156" s="9" t="s">
        <v>800</v>
      </c>
      <c r="C156" s="9" t="s">
        <v>792</v>
      </c>
      <c r="D156" s="9" t="s">
        <v>1046</v>
      </c>
      <c r="E156" s="9" t="s">
        <v>1046</v>
      </c>
      <c r="F156" s="9" t="s">
        <v>793</v>
      </c>
      <c r="G156" s="9" t="s">
        <v>765</v>
      </c>
      <c r="H156" s="13">
        <v>0.66500000000000004</v>
      </c>
      <c r="I156" s="9" t="s">
        <v>194</v>
      </c>
      <c r="J156" s="9" t="s">
        <v>159</v>
      </c>
      <c r="K156" s="9" t="s">
        <v>1523</v>
      </c>
      <c r="L156" s="9" t="s">
        <v>159</v>
      </c>
      <c r="M156" s="56">
        <v>996</v>
      </c>
      <c r="N156" s="56" t="s">
        <v>545</v>
      </c>
      <c r="O156" s="56" t="s">
        <v>545</v>
      </c>
      <c r="P156" s="56" t="s">
        <v>545</v>
      </c>
      <c r="Q156" s="13">
        <v>1.302</v>
      </c>
      <c r="R156" s="13">
        <v>1.3759999999999999</v>
      </c>
      <c r="S156" s="10" t="str">
        <f>VLOOKUP($I156,GG!$A$1:$C$23,2,0)</f>
        <v>Beerse</v>
      </c>
      <c r="T156" s="10" t="str">
        <f>IF(LEFT(D156,2)="09","Klink.",VLOOKUP($I156,GG!$A$1:$C$23,3,0))</f>
        <v>HV</v>
      </c>
    </row>
    <row r="157" spans="1:20" x14ac:dyDescent="0.2">
      <c r="A157" s="9">
        <v>12101430</v>
      </c>
      <c r="B157" s="9" t="s">
        <v>801</v>
      </c>
      <c r="C157" s="9" t="s">
        <v>792</v>
      </c>
      <c r="D157" s="9" t="s">
        <v>1046</v>
      </c>
      <c r="E157" s="9" t="s">
        <v>1046</v>
      </c>
      <c r="F157" s="9" t="s">
        <v>793</v>
      </c>
      <c r="G157" s="9" t="s">
        <v>68</v>
      </c>
      <c r="H157" s="13">
        <v>0.66500000000000004</v>
      </c>
      <c r="I157" s="9" t="s">
        <v>194</v>
      </c>
      <c r="J157" s="9" t="s">
        <v>68</v>
      </c>
      <c r="K157" s="9" t="s">
        <v>1523</v>
      </c>
      <c r="L157" s="9" t="s">
        <v>68</v>
      </c>
      <c r="M157" s="56">
        <v>996</v>
      </c>
      <c r="N157" s="56" t="s">
        <v>545</v>
      </c>
      <c r="O157" s="56" t="s">
        <v>545</v>
      </c>
      <c r="P157" s="56" t="s">
        <v>545</v>
      </c>
      <c r="Q157" s="13">
        <v>1.2050000000000001</v>
      </c>
      <c r="R157" s="13">
        <v>1.2749999999999999</v>
      </c>
      <c r="S157" s="10" t="str">
        <f>VLOOKUP($I157,GG!$A$1:$C$23,2,0)</f>
        <v>Beerse</v>
      </c>
      <c r="T157" s="10" t="str">
        <f>IF(LEFT(D157,2)="09","Klink.",VLOOKUP($I157,GG!$A$1:$C$23,3,0))</f>
        <v>HV</v>
      </c>
    </row>
    <row r="158" spans="1:20" x14ac:dyDescent="0.2">
      <c r="A158" s="9">
        <v>12101538</v>
      </c>
      <c r="B158" s="9" t="s">
        <v>802</v>
      </c>
      <c r="C158" s="9" t="s">
        <v>792</v>
      </c>
      <c r="D158" s="9" t="s">
        <v>1046</v>
      </c>
      <c r="E158" s="9" t="s">
        <v>1046</v>
      </c>
      <c r="F158" s="9" t="s">
        <v>793</v>
      </c>
      <c r="G158" s="9" t="s">
        <v>765</v>
      </c>
      <c r="H158" s="13">
        <v>0.66500000000000004</v>
      </c>
      <c r="I158" s="9" t="s">
        <v>194</v>
      </c>
      <c r="J158" s="9" t="s">
        <v>159</v>
      </c>
      <c r="K158" s="9" t="s">
        <v>1523</v>
      </c>
      <c r="L158" s="9" t="s">
        <v>159</v>
      </c>
      <c r="M158" s="56">
        <v>996</v>
      </c>
      <c r="N158" s="56" t="s">
        <v>545</v>
      </c>
      <c r="O158" s="56" t="s">
        <v>545</v>
      </c>
      <c r="P158" s="56" t="s">
        <v>545</v>
      </c>
      <c r="Q158" s="13">
        <v>1.28</v>
      </c>
      <c r="R158" s="13">
        <v>1.35</v>
      </c>
      <c r="S158" s="10" t="str">
        <f>VLOOKUP($I158,GG!$A$1:$C$23,2,0)</f>
        <v>Beerse</v>
      </c>
      <c r="T158" s="10" t="str">
        <f>IF(LEFT(D158,2)="09","Klink.",VLOOKUP($I158,GG!$A$1:$C$23,3,0))</f>
        <v>HV</v>
      </c>
    </row>
    <row r="159" spans="1:20" x14ac:dyDescent="0.2">
      <c r="A159" s="9">
        <v>12101638</v>
      </c>
      <c r="B159" s="9" t="s">
        <v>803</v>
      </c>
      <c r="C159" s="9" t="s">
        <v>792</v>
      </c>
      <c r="D159" s="9" t="s">
        <v>1046</v>
      </c>
      <c r="E159" s="9" t="s">
        <v>1046</v>
      </c>
      <c r="F159" s="9" t="s">
        <v>793</v>
      </c>
      <c r="G159" s="9" t="s">
        <v>765</v>
      </c>
      <c r="H159" s="13">
        <v>0.66500000000000004</v>
      </c>
      <c r="I159" s="9" t="s">
        <v>194</v>
      </c>
      <c r="J159" s="9" t="s">
        <v>159</v>
      </c>
      <c r="K159" s="9" t="s">
        <v>1523</v>
      </c>
      <c r="L159" s="9" t="s">
        <v>159</v>
      </c>
      <c r="M159" s="56">
        <v>996</v>
      </c>
      <c r="N159" s="56" t="s">
        <v>545</v>
      </c>
      <c r="O159" s="56" t="s">
        <v>545</v>
      </c>
      <c r="P159" s="56" t="s">
        <v>545</v>
      </c>
      <c r="Q159" s="13">
        <v>1.335</v>
      </c>
      <c r="R159" s="13">
        <v>1.411</v>
      </c>
      <c r="S159" s="10" t="str">
        <f>VLOOKUP($I159,GG!$A$1:$C$23,2,0)</f>
        <v>Beerse</v>
      </c>
      <c r="T159" s="10" t="str">
        <f>IF(LEFT(D159,2)="09","Klink.",VLOOKUP($I159,GG!$A$1:$C$23,3,0))</f>
        <v>HV</v>
      </c>
    </row>
    <row r="160" spans="1:20" x14ac:dyDescent="0.2">
      <c r="A160" s="9">
        <v>12101728</v>
      </c>
      <c r="B160" s="9" t="s">
        <v>965</v>
      </c>
      <c r="C160" s="9" t="s">
        <v>764</v>
      </c>
      <c r="D160" s="9" t="s">
        <v>1161</v>
      </c>
      <c r="E160" s="9" t="s">
        <v>1044</v>
      </c>
      <c r="F160" s="9" t="s">
        <v>195</v>
      </c>
      <c r="G160" s="9" t="s">
        <v>765</v>
      </c>
      <c r="H160" s="13">
        <v>1.8660000000000001</v>
      </c>
      <c r="I160" s="9" t="s">
        <v>194</v>
      </c>
      <c r="J160" s="9" t="s">
        <v>159</v>
      </c>
      <c r="K160" s="9" t="s">
        <v>1523</v>
      </c>
      <c r="L160" s="9" t="s">
        <v>159</v>
      </c>
      <c r="M160" s="56">
        <v>429</v>
      </c>
      <c r="N160" s="56" t="s">
        <v>545</v>
      </c>
      <c r="O160" s="56" t="s">
        <v>545</v>
      </c>
      <c r="P160" s="56" t="s">
        <v>545</v>
      </c>
      <c r="Q160" s="13">
        <v>3.1309999999999998</v>
      </c>
      <c r="R160" s="13">
        <v>3.3109999999999999</v>
      </c>
      <c r="S160" s="10" t="str">
        <f>VLOOKUP($I160,GG!$A$1:$C$23,2,0)</f>
        <v>Beerse</v>
      </c>
      <c r="T160" s="10" t="str">
        <f>IF(LEFT(D160,2)="09","Klink.",VLOOKUP($I160,GG!$A$1:$C$23,3,0))</f>
        <v>HV</v>
      </c>
    </row>
    <row r="161" spans="1:20" x14ac:dyDescent="0.2">
      <c r="A161" s="9">
        <v>12101738</v>
      </c>
      <c r="B161" s="9" t="s">
        <v>804</v>
      </c>
      <c r="C161" s="9" t="s">
        <v>792</v>
      </c>
      <c r="D161" s="9" t="s">
        <v>1046</v>
      </c>
      <c r="E161" s="9" t="s">
        <v>1046</v>
      </c>
      <c r="F161" s="9" t="s">
        <v>793</v>
      </c>
      <c r="G161" s="9" t="s">
        <v>765</v>
      </c>
      <c r="H161" s="13">
        <v>0.66500000000000004</v>
      </c>
      <c r="I161" s="9" t="s">
        <v>194</v>
      </c>
      <c r="J161" s="9" t="s">
        <v>159</v>
      </c>
      <c r="K161" s="9" t="s">
        <v>1523</v>
      </c>
      <c r="L161" s="9" t="s">
        <v>159</v>
      </c>
      <c r="M161" s="56">
        <v>996</v>
      </c>
      <c r="N161" s="56" t="s">
        <v>545</v>
      </c>
      <c r="O161" s="56" t="s">
        <v>545</v>
      </c>
      <c r="P161" s="56" t="s">
        <v>545</v>
      </c>
      <c r="Q161" s="13">
        <v>1.302</v>
      </c>
      <c r="R161" s="13">
        <v>1.3759999999999999</v>
      </c>
      <c r="S161" s="10" t="str">
        <f>VLOOKUP($I161,GG!$A$1:$C$23,2,0)</f>
        <v>Beerse</v>
      </c>
      <c r="T161" s="10" t="str">
        <f>IF(LEFT(D161,2)="09","Klink.",VLOOKUP($I161,GG!$A$1:$C$23,3,0))</f>
        <v>HV</v>
      </c>
    </row>
    <row r="162" spans="1:20" x14ac:dyDescent="0.2">
      <c r="A162" s="9">
        <v>12101838</v>
      </c>
      <c r="B162" s="9" t="s">
        <v>805</v>
      </c>
      <c r="C162" s="9" t="s">
        <v>792</v>
      </c>
      <c r="D162" s="9" t="s">
        <v>1045</v>
      </c>
      <c r="E162" s="9" t="s">
        <v>1045</v>
      </c>
      <c r="F162" s="9" t="s">
        <v>793</v>
      </c>
      <c r="G162" s="9" t="s">
        <v>765</v>
      </c>
      <c r="H162" s="13">
        <v>0.65</v>
      </c>
      <c r="I162" s="9" t="s">
        <v>194</v>
      </c>
      <c r="J162" s="9" t="s">
        <v>159</v>
      </c>
      <c r="K162" s="9" t="s">
        <v>1523</v>
      </c>
      <c r="L162" s="9" t="s">
        <v>159</v>
      </c>
      <c r="M162" s="56">
        <v>996</v>
      </c>
      <c r="N162" s="56" t="s">
        <v>545</v>
      </c>
      <c r="O162" s="56" t="s">
        <v>545</v>
      </c>
      <c r="P162" s="56" t="s">
        <v>545</v>
      </c>
      <c r="Q162" s="13">
        <v>1.256</v>
      </c>
      <c r="R162" s="13">
        <v>1.329</v>
      </c>
      <c r="S162" s="10" t="str">
        <f>VLOOKUP($I162,GG!$A$1:$C$23,2,0)</f>
        <v>Beerse</v>
      </c>
      <c r="T162" s="10" t="str">
        <f>IF(LEFT(D162,2)="09","Klink.",VLOOKUP($I162,GG!$A$1:$C$23,3,0))</f>
        <v>HV</v>
      </c>
    </row>
    <row r="163" spans="1:20" x14ac:dyDescent="0.2">
      <c r="A163" s="9">
        <v>12101938</v>
      </c>
      <c r="B163" s="9" t="s">
        <v>711</v>
      </c>
      <c r="C163" s="9" t="s">
        <v>792</v>
      </c>
      <c r="D163" s="9" t="s">
        <v>1045</v>
      </c>
      <c r="E163" s="9" t="s">
        <v>1045</v>
      </c>
      <c r="F163" s="9" t="s">
        <v>793</v>
      </c>
      <c r="G163" s="9" t="s">
        <v>765</v>
      </c>
      <c r="H163" s="13">
        <v>0.65</v>
      </c>
      <c r="I163" s="9" t="s">
        <v>194</v>
      </c>
      <c r="J163" s="9" t="s">
        <v>159</v>
      </c>
      <c r="K163" s="9" t="s">
        <v>1523</v>
      </c>
      <c r="L163" s="9" t="s">
        <v>159</v>
      </c>
      <c r="M163" s="56">
        <v>996</v>
      </c>
      <c r="N163" s="56" t="s">
        <v>545</v>
      </c>
      <c r="O163" s="56" t="s">
        <v>545</v>
      </c>
      <c r="P163" s="56" t="s">
        <v>545</v>
      </c>
      <c r="Q163" s="13">
        <v>1.1299999999999999</v>
      </c>
      <c r="R163" s="13">
        <v>1.2</v>
      </c>
      <c r="S163" s="10" t="str">
        <f>VLOOKUP($I163,GG!$A$1:$C$23,2,0)</f>
        <v>Beerse</v>
      </c>
      <c r="T163" s="10" t="str">
        <f>IF(LEFT(D163,2)="09","Klink.",VLOOKUP($I163,GG!$A$1:$C$23,3,0))</f>
        <v>HV</v>
      </c>
    </row>
    <row r="164" spans="1:20" x14ac:dyDescent="0.2">
      <c r="A164" s="9">
        <v>12102018</v>
      </c>
      <c r="B164" s="9" t="s">
        <v>806</v>
      </c>
      <c r="C164" s="9" t="s">
        <v>764</v>
      </c>
      <c r="D164" s="9" t="s">
        <v>1161</v>
      </c>
      <c r="E164" s="9" t="s">
        <v>1044</v>
      </c>
      <c r="F164" s="9" t="s">
        <v>767</v>
      </c>
      <c r="G164" s="9" t="s">
        <v>765</v>
      </c>
      <c r="H164" s="13">
        <v>1.3580000000000001</v>
      </c>
      <c r="I164" s="9" t="s">
        <v>194</v>
      </c>
      <c r="J164" s="9" t="s">
        <v>159</v>
      </c>
      <c r="K164" s="9" t="s">
        <v>1523</v>
      </c>
      <c r="L164" s="9" t="s">
        <v>159</v>
      </c>
      <c r="M164" s="56">
        <v>528</v>
      </c>
      <c r="N164" s="56" t="s">
        <v>545</v>
      </c>
      <c r="O164" s="56" t="s">
        <v>545</v>
      </c>
      <c r="P164" s="56" t="s">
        <v>545</v>
      </c>
      <c r="Q164" s="13">
        <v>2.3359999999999999</v>
      </c>
      <c r="R164" s="13">
        <v>2.3519999999999999</v>
      </c>
      <c r="S164" s="10" t="str">
        <f>VLOOKUP($I164,GG!$A$1:$C$23,2,0)</f>
        <v>Beerse</v>
      </c>
      <c r="T164" s="10" t="str">
        <f>IF(LEFT(D164,2)="09","Klink.",VLOOKUP($I164,GG!$A$1:$C$23,3,0))</f>
        <v>HV</v>
      </c>
    </row>
    <row r="165" spans="1:20" x14ac:dyDescent="0.2">
      <c r="A165" s="9">
        <v>12104108</v>
      </c>
      <c r="B165" s="9" t="s">
        <v>1215</v>
      </c>
      <c r="C165" s="9" t="s">
        <v>764</v>
      </c>
      <c r="D165" s="9" t="s">
        <v>1046</v>
      </c>
      <c r="E165" s="9" t="s">
        <v>1046</v>
      </c>
      <c r="F165" s="9" t="s">
        <v>123</v>
      </c>
      <c r="G165" s="9" t="s">
        <v>765</v>
      </c>
      <c r="H165" s="13">
        <v>1.044</v>
      </c>
      <c r="I165" s="9" t="s">
        <v>194</v>
      </c>
      <c r="J165" s="9" t="s">
        <v>159</v>
      </c>
      <c r="K165" s="9" t="s">
        <v>1523</v>
      </c>
      <c r="L165" s="9" t="s">
        <v>159</v>
      </c>
      <c r="M165" s="56">
        <v>648</v>
      </c>
      <c r="N165" s="56" t="s">
        <v>545</v>
      </c>
      <c r="O165" s="56" t="s">
        <v>545</v>
      </c>
      <c r="P165" s="56" t="s">
        <v>545</v>
      </c>
      <c r="Q165" s="13">
        <v>1.776</v>
      </c>
      <c r="R165" s="13">
        <v>1.8779999999999999</v>
      </c>
      <c r="S165" s="10" t="str">
        <f>VLOOKUP($I165,GG!$A$1:$C$23,2,0)</f>
        <v>Beerse</v>
      </c>
      <c r="T165" s="10" t="str">
        <f>IF(LEFT(D165,2)="09","Klink.",VLOOKUP($I165,GG!$A$1:$C$23,3,0))</f>
        <v>HV</v>
      </c>
    </row>
    <row r="166" spans="1:20" x14ac:dyDescent="0.2">
      <c r="A166" s="9">
        <v>12104118</v>
      </c>
      <c r="B166" s="9" t="s">
        <v>1216</v>
      </c>
      <c r="C166" s="9" t="s">
        <v>764</v>
      </c>
      <c r="D166" s="9" t="s">
        <v>1046</v>
      </c>
      <c r="E166" s="9" t="s">
        <v>1046</v>
      </c>
      <c r="F166" s="9" t="s">
        <v>767</v>
      </c>
      <c r="G166" s="9" t="s">
        <v>765</v>
      </c>
      <c r="H166" s="13">
        <v>1.3580000000000001</v>
      </c>
      <c r="I166" s="9" t="s">
        <v>194</v>
      </c>
      <c r="J166" s="9" t="s">
        <v>159</v>
      </c>
      <c r="K166" s="9" t="s">
        <v>1523</v>
      </c>
      <c r="L166" s="9" t="s">
        <v>159</v>
      </c>
      <c r="M166" s="56">
        <v>528</v>
      </c>
      <c r="N166" s="56" t="s">
        <v>545</v>
      </c>
      <c r="O166" s="56" t="s">
        <v>545</v>
      </c>
      <c r="P166" s="56" t="s">
        <v>545</v>
      </c>
      <c r="Q166" s="13">
        <v>2.407</v>
      </c>
      <c r="R166" s="13">
        <v>2.423</v>
      </c>
      <c r="S166" s="10" t="str">
        <f>VLOOKUP($I166,GG!$A$1:$C$23,2,0)</f>
        <v>Beerse</v>
      </c>
      <c r="T166" s="10" t="str">
        <f>IF(LEFT(D166,2)="09","Klink.",VLOOKUP($I166,GG!$A$1:$C$23,3,0))</f>
        <v>HV</v>
      </c>
    </row>
    <row r="167" spans="1:20" x14ac:dyDescent="0.2">
      <c r="A167" s="9">
        <v>171900</v>
      </c>
      <c r="B167" s="9" t="s">
        <v>807</v>
      </c>
      <c r="C167" s="9" t="s">
        <v>764</v>
      </c>
      <c r="D167" s="9" t="s">
        <v>1051</v>
      </c>
      <c r="E167" s="9" t="s">
        <v>1051</v>
      </c>
      <c r="F167" s="9" t="s">
        <v>123</v>
      </c>
      <c r="G167" s="9" t="s">
        <v>68</v>
      </c>
      <c r="H167" s="13">
        <v>1</v>
      </c>
      <c r="I167" s="9" t="s">
        <v>368</v>
      </c>
      <c r="J167" s="9" t="s">
        <v>68</v>
      </c>
      <c r="K167" s="9" t="s">
        <v>1525</v>
      </c>
      <c r="L167" s="9" t="s">
        <v>68</v>
      </c>
      <c r="M167" s="56">
        <v>700</v>
      </c>
      <c r="N167" s="56" t="s">
        <v>545</v>
      </c>
      <c r="O167" s="56" t="s">
        <v>545</v>
      </c>
      <c r="P167" s="56" t="s">
        <v>545</v>
      </c>
      <c r="Q167" s="13">
        <v>1.782</v>
      </c>
      <c r="R167" s="13">
        <v>1.8919999999999999</v>
      </c>
      <c r="S167" s="10" t="str">
        <f>VLOOKUP($I167,GG!$A$1:$C$23,2,0)</f>
        <v>Beerse</v>
      </c>
      <c r="T167" s="10" t="str">
        <f>IF(LEFT(D167,2)="09","Klink.",VLOOKUP($I167,GG!$A$1:$C$23,3,0))</f>
        <v>Rust</v>
      </c>
    </row>
    <row r="168" spans="1:20" x14ac:dyDescent="0.2">
      <c r="A168" s="9">
        <v>172000</v>
      </c>
      <c r="B168" s="9" t="s">
        <v>684</v>
      </c>
      <c r="C168" s="9" t="s">
        <v>764</v>
      </c>
      <c r="D168" s="9" t="s">
        <v>1051</v>
      </c>
      <c r="E168" s="9" t="s">
        <v>1051</v>
      </c>
      <c r="F168" s="9" t="s">
        <v>123</v>
      </c>
      <c r="G168" s="9" t="s">
        <v>68</v>
      </c>
      <c r="H168" s="13">
        <v>1</v>
      </c>
      <c r="I168" s="9" t="s">
        <v>368</v>
      </c>
      <c r="J168" s="9" t="s">
        <v>68</v>
      </c>
      <c r="K168" s="9" t="s">
        <v>1525</v>
      </c>
      <c r="L168" s="9" t="s">
        <v>68</v>
      </c>
      <c r="M168" s="56">
        <v>700</v>
      </c>
      <c r="N168" s="56" t="s">
        <v>545</v>
      </c>
      <c r="O168" s="56" t="s">
        <v>545</v>
      </c>
      <c r="P168" s="56" t="s">
        <v>545</v>
      </c>
      <c r="Q168" s="13">
        <v>1.8069999999999999</v>
      </c>
      <c r="R168" s="13">
        <v>1.919</v>
      </c>
      <c r="S168" s="10" t="str">
        <f>VLOOKUP($I168,GG!$A$1:$C$23,2,0)</f>
        <v>Beerse</v>
      </c>
      <c r="T168" s="10" t="str">
        <f>IF(LEFT(D168,2)="09","Klink.",VLOOKUP($I168,GG!$A$1:$C$23,3,0))</f>
        <v>Rust</v>
      </c>
    </row>
    <row r="169" spans="1:20" x14ac:dyDescent="0.2">
      <c r="A169" s="9">
        <v>172710</v>
      </c>
      <c r="B169" s="9" t="s">
        <v>808</v>
      </c>
      <c r="C169" s="9" t="s">
        <v>764</v>
      </c>
      <c r="D169" s="9" t="s">
        <v>1051</v>
      </c>
      <c r="E169" s="9" t="s">
        <v>1051</v>
      </c>
      <c r="F169" s="9" t="s">
        <v>767</v>
      </c>
      <c r="G169" s="9" t="s">
        <v>68</v>
      </c>
      <c r="H169" s="13">
        <v>1.3580000000000001</v>
      </c>
      <c r="I169" s="9" t="s">
        <v>368</v>
      </c>
      <c r="J169" s="9" t="s">
        <v>68</v>
      </c>
      <c r="K169" s="9" t="s">
        <v>1525</v>
      </c>
      <c r="L169" s="9" t="s">
        <v>68</v>
      </c>
      <c r="M169" s="56">
        <v>540</v>
      </c>
      <c r="N169" s="56" t="s">
        <v>545</v>
      </c>
      <c r="O169" s="56" t="s">
        <v>545</v>
      </c>
      <c r="P169" s="56" t="s">
        <v>545</v>
      </c>
      <c r="Q169" s="13">
        <v>2.23</v>
      </c>
      <c r="R169" s="13">
        <v>2.3690000000000002</v>
      </c>
      <c r="S169" s="10" t="str">
        <f>VLOOKUP($I169,GG!$A$1:$C$23,2,0)</f>
        <v>Beerse</v>
      </c>
      <c r="T169" s="10" t="str">
        <f>IF(LEFT(D169,2)="09","Klink.",VLOOKUP($I169,GG!$A$1:$C$23,3,0))</f>
        <v>Rust</v>
      </c>
    </row>
    <row r="170" spans="1:20" x14ac:dyDescent="0.2">
      <c r="A170" s="9">
        <v>172808</v>
      </c>
      <c r="B170" s="9" t="s">
        <v>708</v>
      </c>
      <c r="C170" s="9" t="s">
        <v>764</v>
      </c>
      <c r="D170" s="9" t="s">
        <v>1051</v>
      </c>
      <c r="E170" s="9" t="s">
        <v>1051</v>
      </c>
      <c r="F170" s="9" t="s">
        <v>123</v>
      </c>
      <c r="G170" s="9" t="s">
        <v>765</v>
      </c>
      <c r="H170" s="13">
        <v>1</v>
      </c>
      <c r="I170" s="9" t="s">
        <v>368</v>
      </c>
      <c r="J170" s="9" t="s">
        <v>159</v>
      </c>
      <c r="K170" s="9" t="s">
        <v>1525</v>
      </c>
      <c r="L170" s="9" t="s">
        <v>159</v>
      </c>
      <c r="M170" s="56">
        <v>700</v>
      </c>
      <c r="N170" s="56" t="s">
        <v>545</v>
      </c>
      <c r="O170" s="56" t="s">
        <v>545</v>
      </c>
      <c r="P170" s="56" t="s">
        <v>545</v>
      </c>
      <c r="Q170" s="13">
        <v>1.75</v>
      </c>
      <c r="R170" s="13">
        <v>1.772</v>
      </c>
      <c r="S170" s="10" t="str">
        <f>VLOOKUP($I170,GG!$A$1:$C$23,2,0)</f>
        <v>Beerse</v>
      </c>
      <c r="T170" s="10" t="str">
        <f>IF(LEFT(D170,2)="09","Klink.",VLOOKUP($I170,GG!$A$1:$C$23,3,0))</f>
        <v>Rust</v>
      </c>
    </row>
    <row r="171" spans="1:20" x14ac:dyDescent="0.2">
      <c r="A171" s="9">
        <v>172818</v>
      </c>
      <c r="B171" s="9" t="s">
        <v>709</v>
      </c>
      <c r="C171" s="9" t="s">
        <v>764</v>
      </c>
      <c r="D171" s="9" t="s">
        <v>1051</v>
      </c>
      <c r="E171" s="9" t="s">
        <v>1051</v>
      </c>
      <c r="F171" s="9" t="s">
        <v>767</v>
      </c>
      <c r="G171" s="9" t="s">
        <v>765</v>
      </c>
      <c r="H171" s="13">
        <v>1.3580000000000001</v>
      </c>
      <c r="I171" s="9" t="s">
        <v>368</v>
      </c>
      <c r="J171" s="9" t="s">
        <v>159</v>
      </c>
      <c r="K171" s="9" t="s">
        <v>1525</v>
      </c>
      <c r="L171" s="9" t="s">
        <v>159</v>
      </c>
      <c r="M171" s="56">
        <v>540</v>
      </c>
      <c r="N171" s="56" t="s">
        <v>545</v>
      </c>
      <c r="O171" s="56" t="s">
        <v>545</v>
      </c>
      <c r="P171" s="56" t="s">
        <v>545</v>
      </c>
      <c r="Q171" s="13">
        <v>2.35</v>
      </c>
      <c r="R171" s="13">
        <v>2.3879999999999999</v>
      </c>
      <c r="S171" s="10" t="str">
        <f>VLOOKUP($I171,GG!$A$1:$C$23,2,0)</f>
        <v>Beerse</v>
      </c>
      <c r="T171" s="10" t="str">
        <f>IF(LEFT(D171,2)="09","Klink.",VLOOKUP($I171,GG!$A$1:$C$23,3,0))</f>
        <v>Rust</v>
      </c>
    </row>
    <row r="172" spans="1:20" x14ac:dyDescent="0.2">
      <c r="A172" s="9">
        <v>172868</v>
      </c>
      <c r="B172" s="9" t="s">
        <v>710</v>
      </c>
      <c r="C172" s="9" t="s">
        <v>764</v>
      </c>
      <c r="D172" s="9" t="s">
        <v>1051</v>
      </c>
      <c r="E172" s="9" t="s">
        <v>1051</v>
      </c>
      <c r="F172" s="9" t="s">
        <v>124</v>
      </c>
      <c r="G172" s="9" t="s">
        <v>765</v>
      </c>
      <c r="H172" s="13">
        <v>0.75600000000000001</v>
      </c>
      <c r="I172" s="9" t="s">
        <v>368</v>
      </c>
      <c r="J172" s="9" t="s">
        <v>159</v>
      </c>
      <c r="K172" s="9" t="s">
        <v>1525</v>
      </c>
      <c r="L172" s="9" t="s">
        <v>159</v>
      </c>
      <c r="M172" s="56">
        <v>920</v>
      </c>
      <c r="N172" s="56" t="s">
        <v>545</v>
      </c>
      <c r="O172" s="56" t="s">
        <v>545</v>
      </c>
      <c r="P172" s="56" t="s">
        <v>545</v>
      </c>
      <c r="Q172" s="13">
        <v>1.45</v>
      </c>
      <c r="R172" s="13">
        <v>1.4690000000000001</v>
      </c>
      <c r="S172" s="10" t="str">
        <f>VLOOKUP($I172,GG!$A$1:$C$23,2,0)</f>
        <v>Beerse</v>
      </c>
      <c r="T172" s="10" t="str">
        <f>IF(LEFT(D172,2)="09","Klink.",VLOOKUP($I172,GG!$A$1:$C$23,3,0))</f>
        <v>Rust</v>
      </c>
    </row>
    <row r="173" spans="1:20" x14ac:dyDescent="0.2">
      <c r="A173" s="9">
        <v>175360</v>
      </c>
      <c r="B173" s="9" t="s">
        <v>809</v>
      </c>
      <c r="C173" s="9" t="s">
        <v>764</v>
      </c>
      <c r="D173" s="9" t="s">
        <v>1166</v>
      </c>
      <c r="E173" s="9" t="s">
        <v>1052</v>
      </c>
      <c r="F173" s="9" t="s">
        <v>124</v>
      </c>
      <c r="G173" s="9" t="s">
        <v>68</v>
      </c>
      <c r="H173" s="13">
        <v>0.75600000000000001</v>
      </c>
      <c r="I173" s="9" t="s">
        <v>368</v>
      </c>
      <c r="J173" s="9" t="s">
        <v>68</v>
      </c>
      <c r="K173" s="9" t="s">
        <v>1525</v>
      </c>
      <c r="L173" s="9" t="s">
        <v>68</v>
      </c>
      <c r="M173" s="56">
        <v>920</v>
      </c>
      <c r="N173" s="56" t="s">
        <v>545</v>
      </c>
      <c r="O173" s="56" t="s">
        <v>545</v>
      </c>
      <c r="P173" s="56" t="s">
        <v>545</v>
      </c>
      <c r="Q173" s="13">
        <v>1.264</v>
      </c>
      <c r="R173" s="13">
        <v>1.343</v>
      </c>
      <c r="S173" s="10" t="str">
        <f>VLOOKUP($I173,GG!$A$1:$C$23,2,0)</f>
        <v>Beerse</v>
      </c>
      <c r="T173" s="10" t="str">
        <f>IF(LEFT(D173,2)="09","Klink.",VLOOKUP($I173,GG!$A$1:$C$23,3,0))</f>
        <v>Rust</v>
      </c>
    </row>
    <row r="174" spans="1:20" x14ac:dyDescent="0.2">
      <c r="A174" s="9">
        <v>175728</v>
      </c>
      <c r="B174" s="9" t="s">
        <v>1217</v>
      </c>
      <c r="C174" s="9" t="s">
        <v>764</v>
      </c>
      <c r="D174" s="9" t="s">
        <v>1051</v>
      </c>
      <c r="E174" s="9" t="s">
        <v>1051</v>
      </c>
      <c r="F174" s="9" t="s">
        <v>195</v>
      </c>
      <c r="G174" s="9" t="s">
        <v>765</v>
      </c>
      <c r="H174" s="13">
        <v>1.8660000000000001</v>
      </c>
      <c r="I174" s="9" t="s">
        <v>368</v>
      </c>
      <c r="J174" s="9" t="s">
        <v>159</v>
      </c>
      <c r="K174" s="9" t="s">
        <v>1525</v>
      </c>
      <c r="L174" s="9" t="s">
        <v>159</v>
      </c>
      <c r="M174" s="56">
        <v>360</v>
      </c>
      <c r="N174" s="56" t="s">
        <v>545</v>
      </c>
      <c r="O174" s="56" t="s">
        <v>545</v>
      </c>
      <c r="P174" s="56" t="s">
        <v>545</v>
      </c>
      <c r="Q174" s="13">
        <v>3.036</v>
      </c>
      <c r="R174" s="13">
        <v>3.2229999999999999</v>
      </c>
      <c r="S174" s="10" t="str">
        <f>VLOOKUP($I174,GG!$A$1:$C$23,2,0)</f>
        <v>Beerse</v>
      </c>
      <c r="T174" s="10" t="str">
        <f>IF(LEFT(D174,2)="09","Klink.",VLOOKUP($I174,GG!$A$1:$C$23,3,0))</f>
        <v>Rust</v>
      </c>
    </row>
    <row r="175" spans="1:20" x14ac:dyDescent="0.2">
      <c r="A175" s="9">
        <v>175910</v>
      </c>
      <c r="B175" s="9" t="s">
        <v>358</v>
      </c>
      <c r="C175" s="9" t="s">
        <v>764</v>
      </c>
      <c r="D175" s="9" t="s">
        <v>1051</v>
      </c>
      <c r="E175" s="9" t="s">
        <v>1051</v>
      </c>
      <c r="F175" s="9" t="s">
        <v>767</v>
      </c>
      <c r="G175" s="9" t="s">
        <v>68</v>
      </c>
      <c r="H175" s="13">
        <v>1.3</v>
      </c>
      <c r="I175" s="9" t="s">
        <v>368</v>
      </c>
      <c r="J175" s="9" t="s">
        <v>68</v>
      </c>
      <c r="K175" s="9" t="s">
        <v>1525</v>
      </c>
      <c r="L175" s="9" t="s">
        <v>68</v>
      </c>
      <c r="M175" s="56">
        <v>540</v>
      </c>
      <c r="N175" s="56" t="s">
        <v>545</v>
      </c>
      <c r="O175" s="56" t="s">
        <v>545</v>
      </c>
      <c r="P175" s="56" t="s">
        <v>545</v>
      </c>
      <c r="Q175" s="13">
        <v>2.302</v>
      </c>
      <c r="R175" s="13">
        <v>2.4340000000000002</v>
      </c>
      <c r="S175" s="10" t="str">
        <f>VLOOKUP($I175,GG!$A$1:$C$23,2,0)</f>
        <v>Beerse</v>
      </c>
      <c r="T175" s="10" t="str">
        <f>IF(LEFT(D175,2)="09","Klink.",VLOOKUP($I175,GG!$A$1:$C$23,3,0))</f>
        <v>Rust</v>
      </c>
    </row>
    <row r="176" spans="1:20" x14ac:dyDescent="0.2">
      <c r="A176" s="9">
        <v>175960</v>
      </c>
      <c r="B176" s="9" t="s">
        <v>359</v>
      </c>
      <c r="C176" s="9" t="s">
        <v>764</v>
      </c>
      <c r="D176" s="9" t="s">
        <v>1051</v>
      </c>
      <c r="E176" s="9" t="s">
        <v>1051</v>
      </c>
      <c r="F176" s="9" t="s">
        <v>124</v>
      </c>
      <c r="G176" s="9" t="s">
        <v>68</v>
      </c>
      <c r="H176" s="13">
        <v>0.75600000000000001</v>
      </c>
      <c r="I176" s="9" t="s">
        <v>368</v>
      </c>
      <c r="J176" s="9" t="s">
        <v>68</v>
      </c>
      <c r="K176" s="9" t="s">
        <v>1525</v>
      </c>
      <c r="L176" s="9" t="s">
        <v>68</v>
      </c>
      <c r="M176" s="56">
        <v>920</v>
      </c>
      <c r="N176" s="56" t="s">
        <v>545</v>
      </c>
      <c r="O176" s="56" t="s">
        <v>545</v>
      </c>
      <c r="P176" s="56" t="s">
        <v>545</v>
      </c>
      <c r="Q176" s="13">
        <v>1.381</v>
      </c>
      <c r="R176" s="13">
        <v>1.4610000000000001</v>
      </c>
      <c r="S176" s="10" t="str">
        <f>VLOOKUP($I176,GG!$A$1:$C$23,2,0)</f>
        <v>Beerse</v>
      </c>
      <c r="T176" s="10" t="str">
        <f>IF(LEFT(D176,2)="09","Klink.",VLOOKUP($I176,GG!$A$1:$C$23,3,0))</f>
        <v>Rust</v>
      </c>
    </row>
    <row r="177" spans="1:20" x14ac:dyDescent="0.2">
      <c r="A177" s="9">
        <v>176010</v>
      </c>
      <c r="B177" s="9" t="s">
        <v>360</v>
      </c>
      <c r="C177" s="9" t="s">
        <v>764</v>
      </c>
      <c r="D177" s="9" t="s">
        <v>1051</v>
      </c>
      <c r="E177" s="9" t="s">
        <v>1051</v>
      </c>
      <c r="F177" s="9" t="s">
        <v>767</v>
      </c>
      <c r="G177" s="9" t="s">
        <v>68</v>
      </c>
      <c r="H177" s="13">
        <v>1.3580000000000001</v>
      </c>
      <c r="I177" s="9" t="s">
        <v>368</v>
      </c>
      <c r="J177" s="9" t="s">
        <v>68</v>
      </c>
      <c r="K177" s="9" t="s">
        <v>1525</v>
      </c>
      <c r="L177" s="9" t="s">
        <v>68</v>
      </c>
      <c r="M177" s="56">
        <v>540</v>
      </c>
      <c r="N177" s="56" t="s">
        <v>545</v>
      </c>
      <c r="O177" s="56" t="s">
        <v>545</v>
      </c>
      <c r="P177" s="56" t="s">
        <v>545</v>
      </c>
      <c r="Q177" s="13">
        <v>2.5270000000000001</v>
      </c>
      <c r="R177" s="13">
        <v>2.67</v>
      </c>
      <c r="S177" s="10" t="str">
        <f>VLOOKUP($I177,GG!$A$1:$C$23,2,0)</f>
        <v>Beerse</v>
      </c>
      <c r="T177" s="10" t="str">
        <f>IF(LEFT(D177,2)="09","Klink.",VLOOKUP($I177,GG!$A$1:$C$23,3,0))</f>
        <v>Rust</v>
      </c>
    </row>
    <row r="178" spans="1:20" x14ac:dyDescent="0.2">
      <c r="A178" s="9">
        <v>176060</v>
      </c>
      <c r="B178" s="9" t="s">
        <v>361</v>
      </c>
      <c r="C178" s="9" t="s">
        <v>764</v>
      </c>
      <c r="D178" s="9" t="s">
        <v>1051</v>
      </c>
      <c r="E178" s="9" t="s">
        <v>1051</v>
      </c>
      <c r="F178" s="9" t="s">
        <v>124</v>
      </c>
      <c r="G178" s="9" t="s">
        <v>68</v>
      </c>
      <c r="H178" s="13">
        <v>0.75600000000000001</v>
      </c>
      <c r="I178" s="9" t="s">
        <v>368</v>
      </c>
      <c r="J178" s="9" t="s">
        <v>68</v>
      </c>
      <c r="K178" s="9" t="s">
        <v>1525</v>
      </c>
      <c r="L178" s="9" t="s">
        <v>68</v>
      </c>
      <c r="M178" s="56">
        <v>920</v>
      </c>
      <c r="N178" s="56" t="s">
        <v>545</v>
      </c>
      <c r="O178" s="56" t="s">
        <v>545</v>
      </c>
      <c r="P178" s="56" t="s">
        <v>545</v>
      </c>
      <c r="Q178" s="13">
        <v>1.45</v>
      </c>
      <c r="R178" s="13">
        <v>1.534</v>
      </c>
      <c r="S178" s="10" t="str">
        <f>VLOOKUP($I178,GG!$A$1:$C$23,2,0)</f>
        <v>Beerse</v>
      </c>
      <c r="T178" s="10" t="str">
        <f>IF(LEFT(D178,2)="09","Klink.",VLOOKUP($I178,GG!$A$1:$C$23,3,0))</f>
        <v>Rust</v>
      </c>
    </row>
    <row r="179" spans="1:20" x14ac:dyDescent="0.2">
      <c r="A179" s="9">
        <v>1150070</v>
      </c>
      <c r="B179" s="9" t="s">
        <v>242</v>
      </c>
      <c r="C179" s="9" t="s">
        <v>764</v>
      </c>
      <c r="D179" s="9" t="s">
        <v>1168</v>
      </c>
      <c r="E179" s="9" t="s">
        <v>1053</v>
      </c>
      <c r="F179" s="9" t="s">
        <v>125</v>
      </c>
      <c r="G179" s="9" t="s">
        <v>68</v>
      </c>
      <c r="H179" s="13">
        <v>0.99299999999999999</v>
      </c>
      <c r="I179" s="9" t="s">
        <v>369</v>
      </c>
      <c r="J179" s="9" t="s">
        <v>68</v>
      </c>
      <c r="K179" s="9" t="s">
        <v>1526</v>
      </c>
      <c r="L179" s="9" t="s">
        <v>68</v>
      </c>
      <c r="M179" s="56">
        <v>582</v>
      </c>
      <c r="N179" s="56" t="s">
        <v>545</v>
      </c>
      <c r="O179" s="56" t="s">
        <v>545</v>
      </c>
      <c r="P179" s="56" t="s">
        <v>545</v>
      </c>
      <c r="Q179" s="13">
        <v>1.6</v>
      </c>
      <c r="R179" s="13">
        <v>1.68</v>
      </c>
      <c r="S179" s="10" t="str">
        <f>VLOOKUP($I179,GG!$A$1:$C$23,2,0)</f>
        <v>Beerse</v>
      </c>
      <c r="T179" s="10" t="str">
        <f>IF(LEFT(D179,2)="09","Klink.",VLOOKUP($I179,GG!$A$1:$C$23,3,0))</f>
        <v>Smo</v>
      </c>
    </row>
    <row r="180" spans="1:20" x14ac:dyDescent="0.2">
      <c r="A180" s="9">
        <v>1151708</v>
      </c>
      <c r="B180" s="9" t="s">
        <v>810</v>
      </c>
      <c r="C180" s="9" t="s">
        <v>764</v>
      </c>
      <c r="D180" s="9" t="s">
        <v>1045</v>
      </c>
      <c r="E180" s="9" t="s">
        <v>1045</v>
      </c>
      <c r="F180" s="9" t="s">
        <v>123</v>
      </c>
      <c r="G180" s="9" t="s">
        <v>765</v>
      </c>
      <c r="H180" s="13">
        <v>1</v>
      </c>
      <c r="I180" s="9" t="s">
        <v>369</v>
      </c>
      <c r="J180" s="9" t="s">
        <v>159</v>
      </c>
      <c r="K180" s="9" t="s">
        <v>1526</v>
      </c>
      <c r="L180" s="9" t="s">
        <v>159</v>
      </c>
      <c r="M180" s="56">
        <v>648</v>
      </c>
      <c r="N180" s="56" t="s">
        <v>545</v>
      </c>
      <c r="O180" s="56" t="s">
        <v>545</v>
      </c>
      <c r="P180" s="56" t="s">
        <v>545</v>
      </c>
      <c r="Q180" s="13">
        <v>1.7989999999999999</v>
      </c>
      <c r="R180" s="13">
        <v>1.903</v>
      </c>
      <c r="S180" s="10" t="str">
        <f>VLOOKUP($I180,GG!$A$1:$C$23,2,0)</f>
        <v>Beerse</v>
      </c>
      <c r="T180" s="10" t="str">
        <f>IF(LEFT(D180,2)="09","Klink.",VLOOKUP($I180,GG!$A$1:$C$23,3,0))</f>
        <v>Smo</v>
      </c>
    </row>
    <row r="181" spans="1:20" x14ac:dyDescent="0.2">
      <c r="A181" s="9">
        <v>1151718</v>
      </c>
      <c r="B181" s="9" t="s">
        <v>811</v>
      </c>
      <c r="C181" s="9" t="s">
        <v>764</v>
      </c>
      <c r="D181" s="9" t="s">
        <v>1045</v>
      </c>
      <c r="E181" s="9" t="s">
        <v>1045</v>
      </c>
      <c r="F181" s="9" t="s">
        <v>767</v>
      </c>
      <c r="G181" s="9" t="s">
        <v>765</v>
      </c>
      <c r="H181" s="13">
        <v>1.3</v>
      </c>
      <c r="I181" s="9" t="s">
        <v>369</v>
      </c>
      <c r="J181" s="9" t="s">
        <v>159</v>
      </c>
      <c r="K181" s="9" t="s">
        <v>1526</v>
      </c>
      <c r="L181" s="9" t="s">
        <v>159</v>
      </c>
      <c r="M181" s="56">
        <v>528</v>
      </c>
      <c r="N181" s="56" t="s">
        <v>545</v>
      </c>
      <c r="O181" s="56" t="s">
        <v>545</v>
      </c>
      <c r="P181" s="56" t="s">
        <v>545</v>
      </c>
      <c r="Q181" s="13">
        <v>2.3580000000000001</v>
      </c>
      <c r="R181" s="13">
        <v>2.4929999999999999</v>
      </c>
      <c r="S181" s="10" t="str">
        <f>VLOOKUP($I181,GG!$A$1:$C$23,2,0)</f>
        <v>Beerse</v>
      </c>
      <c r="T181" s="10" t="str">
        <f>IF(LEFT(D181,2)="09","Klink.",VLOOKUP($I181,GG!$A$1:$C$23,3,0))</f>
        <v>Smo</v>
      </c>
    </row>
    <row r="182" spans="1:20" x14ac:dyDescent="0.2">
      <c r="A182" s="9">
        <v>1151768</v>
      </c>
      <c r="B182" s="9" t="s">
        <v>812</v>
      </c>
      <c r="C182" s="9" t="s">
        <v>764</v>
      </c>
      <c r="D182" s="9" t="s">
        <v>1045</v>
      </c>
      <c r="E182" s="9" t="s">
        <v>1045</v>
      </c>
      <c r="F182" s="9" t="s">
        <v>124</v>
      </c>
      <c r="G182" s="9" t="s">
        <v>765</v>
      </c>
      <c r="H182" s="13">
        <v>0.72399999999999998</v>
      </c>
      <c r="I182" s="9" t="s">
        <v>369</v>
      </c>
      <c r="J182" s="9" t="s">
        <v>159</v>
      </c>
      <c r="K182" s="9" t="s">
        <v>1526</v>
      </c>
      <c r="L182" s="9" t="s">
        <v>159</v>
      </c>
      <c r="M182" s="56">
        <v>780</v>
      </c>
      <c r="N182" s="56" t="s">
        <v>545</v>
      </c>
      <c r="O182" s="56" t="s">
        <v>545</v>
      </c>
      <c r="P182" s="56" t="s">
        <v>545</v>
      </c>
      <c r="Q182" s="13">
        <v>1.405</v>
      </c>
      <c r="R182" s="13">
        <v>1.486</v>
      </c>
      <c r="S182" s="10" t="str">
        <f>VLOOKUP($I182,GG!$A$1:$C$23,2,0)</f>
        <v>Beerse</v>
      </c>
      <c r="T182" s="10" t="str">
        <f>IF(LEFT(D182,2)="09","Klink.",VLOOKUP($I182,GG!$A$1:$C$23,3,0))</f>
        <v>Smo</v>
      </c>
    </row>
    <row r="183" spans="1:20" x14ac:dyDescent="0.2">
      <c r="A183" s="9">
        <v>1152608</v>
      </c>
      <c r="B183" s="9" t="s">
        <v>813</v>
      </c>
      <c r="C183" s="9" t="s">
        <v>764</v>
      </c>
      <c r="D183" s="9" t="s">
        <v>1045</v>
      </c>
      <c r="E183" s="9" t="s">
        <v>1045</v>
      </c>
      <c r="F183" s="9" t="s">
        <v>123</v>
      </c>
      <c r="G183" s="9" t="s">
        <v>765</v>
      </c>
      <c r="H183" s="13">
        <v>1</v>
      </c>
      <c r="I183" s="9" t="s">
        <v>369</v>
      </c>
      <c r="J183" s="9" t="s">
        <v>159</v>
      </c>
      <c r="K183" s="9" t="s">
        <v>1526</v>
      </c>
      <c r="L183" s="9" t="s">
        <v>159</v>
      </c>
      <c r="M183" s="56">
        <v>648</v>
      </c>
      <c r="N183" s="56" t="s">
        <v>545</v>
      </c>
      <c r="O183" s="56" t="s">
        <v>545</v>
      </c>
      <c r="P183" s="56" t="s">
        <v>545</v>
      </c>
      <c r="Q183" s="13">
        <v>1.81</v>
      </c>
      <c r="R183" s="13">
        <v>1.92</v>
      </c>
      <c r="S183" s="10" t="str">
        <f>VLOOKUP($I183,GG!$A$1:$C$23,2,0)</f>
        <v>Beerse</v>
      </c>
      <c r="T183" s="10" t="str">
        <f>IF(LEFT(D183,2)="09","Klink.",VLOOKUP($I183,GG!$A$1:$C$23,3,0))</f>
        <v>Smo</v>
      </c>
    </row>
    <row r="184" spans="1:20" x14ac:dyDescent="0.2">
      <c r="A184" s="9">
        <v>1152618</v>
      </c>
      <c r="B184" s="9" t="s">
        <v>814</v>
      </c>
      <c r="C184" s="9" t="s">
        <v>764</v>
      </c>
      <c r="D184" s="9" t="s">
        <v>1045</v>
      </c>
      <c r="E184" s="9" t="s">
        <v>1045</v>
      </c>
      <c r="F184" s="9" t="s">
        <v>767</v>
      </c>
      <c r="G184" s="9" t="s">
        <v>765</v>
      </c>
      <c r="H184" s="13">
        <v>1.3</v>
      </c>
      <c r="I184" s="9" t="s">
        <v>369</v>
      </c>
      <c r="J184" s="9" t="s">
        <v>159</v>
      </c>
      <c r="K184" s="9" t="s">
        <v>1526</v>
      </c>
      <c r="L184" s="9" t="s">
        <v>159</v>
      </c>
      <c r="M184" s="56">
        <v>528</v>
      </c>
      <c r="N184" s="56" t="s">
        <v>545</v>
      </c>
      <c r="O184" s="56" t="s">
        <v>545</v>
      </c>
      <c r="P184" s="56" t="s">
        <v>545</v>
      </c>
      <c r="Q184" s="13">
        <v>2.37</v>
      </c>
      <c r="R184" s="13">
        <v>2.5099999999999998</v>
      </c>
      <c r="S184" s="10" t="str">
        <f>VLOOKUP($I184,GG!$A$1:$C$23,2,0)</f>
        <v>Beerse</v>
      </c>
      <c r="T184" s="10" t="str">
        <f>IF(LEFT(D184,2)="09","Klink.",VLOOKUP($I184,GG!$A$1:$C$23,3,0))</f>
        <v>Smo</v>
      </c>
    </row>
    <row r="185" spans="1:20" x14ac:dyDescent="0.2">
      <c r="A185" s="9">
        <v>1152668</v>
      </c>
      <c r="B185" s="9" t="s">
        <v>815</v>
      </c>
      <c r="C185" s="9" t="s">
        <v>764</v>
      </c>
      <c r="D185" s="9" t="s">
        <v>1045</v>
      </c>
      <c r="E185" s="9" t="s">
        <v>1045</v>
      </c>
      <c r="F185" s="9" t="s">
        <v>124</v>
      </c>
      <c r="G185" s="9" t="s">
        <v>765</v>
      </c>
      <c r="H185" s="13">
        <v>0.75600000000000001</v>
      </c>
      <c r="I185" s="9" t="s">
        <v>369</v>
      </c>
      <c r="J185" s="9" t="s">
        <v>159</v>
      </c>
      <c r="K185" s="9" t="s">
        <v>1526</v>
      </c>
      <c r="L185" s="9" t="s">
        <v>159</v>
      </c>
      <c r="M185" s="56">
        <v>780</v>
      </c>
      <c r="N185" s="56" t="s">
        <v>545</v>
      </c>
      <c r="O185" s="56" t="s">
        <v>545</v>
      </c>
      <c r="P185" s="56" t="s">
        <v>545</v>
      </c>
      <c r="Q185" s="13">
        <v>1.41</v>
      </c>
      <c r="R185" s="13">
        <v>1.49</v>
      </c>
      <c r="S185" s="10" t="str">
        <f>VLOOKUP($I185,GG!$A$1:$C$23,2,0)</f>
        <v>Beerse</v>
      </c>
      <c r="T185" s="10" t="str">
        <f>IF(LEFT(D185,2)="09","Klink.",VLOOKUP($I185,GG!$A$1:$C$23,3,0))</f>
        <v>Smo</v>
      </c>
    </row>
    <row r="186" spans="1:20" x14ac:dyDescent="0.2">
      <c r="A186" s="9">
        <v>1153900</v>
      </c>
      <c r="B186" s="9" t="s">
        <v>1097</v>
      </c>
      <c r="C186" s="9" t="s">
        <v>1094</v>
      </c>
      <c r="D186" s="9" t="s">
        <v>1095</v>
      </c>
      <c r="E186" s="9" t="s">
        <v>1162</v>
      </c>
      <c r="F186" s="9" t="s">
        <v>123</v>
      </c>
      <c r="G186" s="9" t="s">
        <v>68</v>
      </c>
      <c r="H186" s="13">
        <v>1</v>
      </c>
      <c r="I186" s="9" t="s">
        <v>369</v>
      </c>
      <c r="J186" s="9" t="s">
        <v>68</v>
      </c>
      <c r="K186" s="9" t="s">
        <v>1526</v>
      </c>
      <c r="L186" s="9" t="s">
        <v>68</v>
      </c>
      <c r="M186" s="56">
        <v>648</v>
      </c>
      <c r="N186" s="56" t="s">
        <v>545</v>
      </c>
      <c r="O186" s="56" t="s">
        <v>545</v>
      </c>
      <c r="P186" s="56" t="s">
        <v>545</v>
      </c>
      <c r="Q186" s="13">
        <v>2</v>
      </c>
      <c r="R186" s="13">
        <v>2.0369999999999999</v>
      </c>
      <c r="S186" s="10" t="str">
        <f>VLOOKUP($I186,GG!$A$1:$C$23,2,0)</f>
        <v>Beerse</v>
      </c>
      <c r="T186" s="10" t="str">
        <f>IF(LEFT(D186,2)="09","Klink.",VLOOKUP($I186,GG!$A$1:$C$23,3,0))</f>
        <v>Smo</v>
      </c>
    </row>
    <row r="187" spans="1:20" x14ac:dyDescent="0.2">
      <c r="A187" s="9">
        <v>1155000</v>
      </c>
      <c r="B187" s="9" t="s">
        <v>816</v>
      </c>
      <c r="C187" s="9" t="s">
        <v>764</v>
      </c>
      <c r="D187" s="9" t="s">
        <v>1045</v>
      </c>
      <c r="E187" s="9" t="s">
        <v>1045</v>
      </c>
      <c r="F187" s="9" t="s">
        <v>123</v>
      </c>
      <c r="G187" s="9" t="s">
        <v>68</v>
      </c>
      <c r="H187" s="13">
        <v>1</v>
      </c>
      <c r="I187" s="9" t="s">
        <v>369</v>
      </c>
      <c r="J187" s="9" t="s">
        <v>68</v>
      </c>
      <c r="K187" s="9" t="s">
        <v>1526</v>
      </c>
      <c r="L187" s="9" t="s">
        <v>68</v>
      </c>
      <c r="M187" s="56">
        <v>648</v>
      </c>
      <c r="N187" s="56" t="s">
        <v>545</v>
      </c>
      <c r="O187" s="56" t="s">
        <v>545</v>
      </c>
      <c r="P187" s="56" t="s">
        <v>545</v>
      </c>
      <c r="Q187" s="13">
        <v>1.8109999999999999</v>
      </c>
      <c r="R187" s="13">
        <v>1.903</v>
      </c>
      <c r="S187" s="10" t="str">
        <f>VLOOKUP($I187,GG!$A$1:$C$23,2,0)</f>
        <v>Beerse</v>
      </c>
      <c r="T187" s="10" t="str">
        <f>IF(LEFT(D187,2)="09","Klink.",VLOOKUP($I187,GG!$A$1:$C$23,3,0))</f>
        <v>Smo</v>
      </c>
    </row>
    <row r="188" spans="1:20" x14ac:dyDescent="0.2">
      <c r="A188" s="9">
        <v>1155228</v>
      </c>
      <c r="B188" s="9" t="s">
        <v>817</v>
      </c>
      <c r="C188" s="9" t="s">
        <v>764</v>
      </c>
      <c r="D188" s="9" t="s">
        <v>1168</v>
      </c>
      <c r="E188" s="9" t="s">
        <v>1053</v>
      </c>
      <c r="F188" s="9" t="s">
        <v>370</v>
      </c>
      <c r="G188" s="9" t="s">
        <v>765</v>
      </c>
      <c r="H188" s="13">
        <v>1.1579999999999999</v>
      </c>
      <c r="I188" s="9" t="s">
        <v>369</v>
      </c>
      <c r="J188" s="9" t="s">
        <v>159</v>
      </c>
      <c r="K188" s="9" t="s">
        <v>1526</v>
      </c>
      <c r="L188" s="9" t="s">
        <v>159</v>
      </c>
      <c r="M188" s="56">
        <v>430</v>
      </c>
      <c r="N188" s="56" t="s">
        <v>545</v>
      </c>
      <c r="O188" s="56" t="s">
        <v>545</v>
      </c>
      <c r="P188" s="56" t="s">
        <v>545</v>
      </c>
      <c r="Q188" s="13">
        <v>2.6</v>
      </c>
      <c r="R188" s="13">
        <v>2.64</v>
      </c>
      <c r="S188" s="10" t="str">
        <f>VLOOKUP($I188,GG!$A$1:$C$23,2,0)</f>
        <v>Beerse</v>
      </c>
      <c r="T188" s="10" t="str">
        <f>IF(LEFT(D188,2)="09","Klink.",VLOOKUP($I188,GG!$A$1:$C$23,3,0))</f>
        <v>Smo</v>
      </c>
    </row>
    <row r="189" spans="1:20" x14ac:dyDescent="0.2">
      <c r="A189" s="9">
        <v>12100268</v>
      </c>
      <c r="B189" s="9" t="s">
        <v>1167</v>
      </c>
      <c r="C189" s="9" t="s">
        <v>764</v>
      </c>
      <c r="D189" s="9" t="s">
        <v>1095</v>
      </c>
      <c r="E189" s="9" t="s">
        <v>1162</v>
      </c>
      <c r="F189" s="9" t="s">
        <v>123</v>
      </c>
      <c r="G189" s="9" t="s">
        <v>765</v>
      </c>
      <c r="H189" s="13">
        <v>1</v>
      </c>
      <c r="I189" s="9" t="s">
        <v>369</v>
      </c>
      <c r="J189" s="9" t="s">
        <v>159</v>
      </c>
      <c r="K189" s="9" t="s">
        <v>1526</v>
      </c>
      <c r="L189" s="9" t="s">
        <v>159</v>
      </c>
      <c r="M189" s="56">
        <v>648</v>
      </c>
      <c r="N189" s="56" t="s">
        <v>545</v>
      </c>
      <c r="O189" s="56" t="s">
        <v>545</v>
      </c>
      <c r="P189" s="56" t="s">
        <v>545</v>
      </c>
      <c r="Q189" s="13">
        <v>2</v>
      </c>
      <c r="R189" s="13">
        <v>2.004</v>
      </c>
      <c r="S189" s="10" t="str">
        <f>VLOOKUP($I189,GG!$A$1:$C$23,2,0)</f>
        <v>Beerse</v>
      </c>
      <c r="T189" s="10" t="str">
        <f>IF(LEFT(D189,2)="09","Klink.",VLOOKUP($I189,GG!$A$1:$C$23,3,0))</f>
        <v>Smo</v>
      </c>
    </row>
    <row r="190" spans="1:20" x14ac:dyDescent="0.2">
      <c r="A190" s="9">
        <v>12150108</v>
      </c>
      <c r="B190" s="9" t="s">
        <v>818</v>
      </c>
      <c r="C190" s="9" t="s">
        <v>764</v>
      </c>
      <c r="D190" s="9" t="s">
        <v>196</v>
      </c>
      <c r="E190" s="9" t="s">
        <v>1047</v>
      </c>
      <c r="F190" s="9" t="s">
        <v>779</v>
      </c>
      <c r="G190" s="9" t="s">
        <v>765</v>
      </c>
      <c r="H190" s="13">
        <v>1.9430000000000001</v>
      </c>
      <c r="I190" s="9" t="s">
        <v>369</v>
      </c>
      <c r="J190" s="9" t="s">
        <v>159</v>
      </c>
      <c r="K190" s="9" t="s">
        <v>1526</v>
      </c>
      <c r="L190" s="9" t="s">
        <v>159</v>
      </c>
      <c r="M190" s="56">
        <v>245</v>
      </c>
      <c r="N190" s="56" t="s">
        <v>545</v>
      </c>
      <c r="O190" s="56" t="s">
        <v>545</v>
      </c>
      <c r="P190" s="56" t="s">
        <v>545</v>
      </c>
      <c r="Q190" s="13">
        <v>3.55</v>
      </c>
      <c r="R190" s="13">
        <v>3.78</v>
      </c>
      <c r="S190" s="10" t="str">
        <f>VLOOKUP($I190,GG!$A$1:$C$23,2,0)</f>
        <v>Beerse</v>
      </c>
      <c r="T190" s="10" t="str">
        <f>IF(LEFT(D190,2)="09","Klink.",VLOOKUP($I190,GG!$A$1:$C$23,3,0))</f>
        <v>Smo</v>
      </c>
    </row>
    <row r="191" spans="1:20" x14ac:dyDescent="0.2">
      <c r="A191" s="9">
        <v>12151008</v>
      </c>
      <c r="B191" s="9" t="s">
        <v>83</v>
      </c>
      <c r="C191" s="9" t="s">
        <v>764</v>
      </c>
      <c r="D191" s="9" t="s">
        <v>1168</v>
      </c>
      <c r="E191" s="9" t="s">
        <v>1131</v>
      </c>
      <c r="F191" s="9" t="s">
        <v>123</v>
      </c>
      <c r="G191" s="9" t="s">
        <v>765</v>
      </c>
      <c r="H191" s="13">
        <v>1.044</v>
      </c>
      <c r="I191" s="9" t="s">
        <v>369</v>
      </c>
      <c r="J191" s="9" t="s">
        <v>159</v>
      </c>
      <c r="K191" s="9" t="s">
        <v>1526</v>
      </c>
      <c r="L191" s="9" t="s">
        <v>159</v>
      </c>
      <c r="M191" s="56">
        <v>648</v>
      </c>
      <c r="N191" s="56" t="s">
        <v>545</v>
      </c>
      <c r="O191" s="56" t="s">
        <v>545</v>
      </c>
      <c r="P191" s="56" t="s">
        <v>545</v>
      </c>
      <c r="Q191" s="13">
        <v>1.74</v>
      </c>
      <c r="R191" s="13">
        <v>1.841</v>
      </c>
      <c r="S191" s="10" t="str">
        <f>VLOOKUP($I191,GG!$A$1:$C$23,2,0)</f>
        <v>Beerse</v>
      </c>
      <c r="T191" s="10" t="str">
        <f>IF(LEFT(D191,2)="09","Klink.",VLOOKUP($I191,GG!$A$1:$C$23,3,0))</f>
        <v>Smo</v>
      </c>
    </row>
    <row r="192" spans="1:20" x14ac:dyDescent="0.2">
      <c r="A192" s="9">
        <v>12151018</v>
      </c>
      <c r="B192" s="9" t="s">
        <v>819</v>
      </c>
      <c r="C192" s="9" t="s">
        <v>764</v>
      </c>
      <c r="D192" s="9" t="s">
        <v>1168</v>
      </c>
      <c r="E192" s="9" t="s">
        <v>1131</v>
      </c>
      <c r="F192" s="9" t="s">
        <v>767</v>
      </c>
      <c r="G192" s="9" t="s">
        <v>765</v>
      </c>
      <c r="H192" s="13">
        <v>1.3580000000000001</v>
      </c>
      <c r="I192" s="9" t="s">
        <v>369</v>
      </c>
      <c r="J192" s="9" t="s">
        <v>159</v>
      </c>
      <c r="K192" s="9" t="s">
        <v>1526</v>
      </c>
      <c r="L192" s="9" t="s">
        <v>159</v>
      </c>
      <c r="M192" s="56">
        <v>528</v>
      </c>
      <c r="N192" s="56" t="s">
        <v>545</v>
      </c>
      <c r="O192" s="56" t="s">
        <v>545</v>
      </c>
      <c r="P192" s="56" t="s">
        <v>545</v>
      </c>
      <c r="Q192" s="13">
        <v>2.3370000000000002</v>
      </c>
      <c r="R192" s="13">
        <v>2.3530000000000002</v>
      </c>
      <c r="S192" s="10" t="str">
        <f>VLOOKUP($I192,GG!$A$1:$C$23,2,0)</f>
        <v>Beerse</v>
      </c>
      <c r="T192" s="10" t="str">
        <f>IF(LEFT(D192,2)="09","Klink.",VLOOKUP($I192,GG!$A$1:$C$23,3,0))</f>
        <v>Smo</v>
      </c>
    </row>
    <row r="193" spans="1:20" x14ac:dyDescent="0.2">
      <c r="A193" s="9">
        <v>12151020</v>
      </c>
      <c r="B193" s="9" t="s">
        <v>1527</v>
      </c>
      <c r="C193" s="9" t="s">
        <v>764</v>
      </c>
      <c r="D193" s="9" t="s">
        <v>1168</v>
      </c>
      <c r="E193" s="9" t="s">
        <v>1131</v>
      </c>
      <c r="F193" s="9" t="s">
        <v>195</v>
      </c>
      <c r="G193" s="9" t="s">
        <v>68</v>
      </c>
      <c r="H193" s="13">
        <v>1.8660000000000001</v>
      </c>
      <c r="I193" s="9" t="s">
        <v>369</v>
      </c>
      <c r="J193" s="9" t="s">
        <v>68</v>
      </c>
      <c r="K193" s="9" t="s">
        <v>1526</v>
      </c>
      <c r="L193" s="9" t="s">
        <v>68</v>
      </c>
      <c r="M193" s="62">
        <v>429</v>
      </c>
      <c r="N193" s="62" t="s">
        <v>545</v>
      </c>
      <c r="O193" s="62" t="s">
        <v>545</v>
      </c>
      <c r="P193" s="62" t="s">
        <v>545</v>
      </c>
      <c r="Q193" s="9">
        <v>3.1309999999999998</v>
      </c>
      <c r="R193" s="9">
        <v>3.3109999999999999</v>
      </c>
      <c r="S193" s="10" t="str">
        <f>VLOOKUP($I193,GG!$A$1:$C$23,2,0)</f>
        <v>Beerse</v>
      </c>
      <c r="T193" s="10" t="str">
        <f>IF(LEFT(D193,2)="09","Klink.",VLOOKUP($I193,GG!$A$1:$C$23,3,0))</f>
        <v>Smo</v>
      </c>
    </row>
    <row r="194" spans="1:20" x14ac:dyDescent="0.2">
      <c r="A194" s="9">
        <v>12151028</v>
      </c>
      <c r="B194" s="9" t="s">
        <v>1485</v>
      </c>
      <c r="C194" s="9" t="s">
        <v>764</v>
      </c>
      <c r="D194" s="9" t="s">
        <v>1168</v>
      </c>
      <c r="E194" s="9" t="s">
        <v>1131</v>
      </c>
      <c r="F194" s="9" t="s">
        <v>195</v>
      </c>
      <c r="G194" s="9" t="s">
        <v>765</v>
      </c>
      <c r="H194" s="13">
        <v>1.8660000000000001</v>
      </c>
      <c r="I194" s="9" t="s">
        <v>369</v>
      </c>
      <c r="J194" s="9" t="s">
        <v>159</v>
      </c>
      <c r="K194" s="9" t="s">
        <v>1526</v>
      </c>
      <c r="L194" s="9" t="s">
        <v>159</v>
      </c>
      <c r="M194" s="56">
        <v>429</v>
      </c>
      <c r="N194" s="56" t="s">
        <v>545</v>
      </c>
      <c r="O194" s="56" t="s">
        <v>545</v>
      </c>
      <c r="P194" s="56" t="s">
        <v>545</v>
      </c>
      <c r="Q194" s="9">
        <v>3.1309999999999998</v>
      </c>
      <c r="R194" s="9">
        <v>3.3109999999999999</v>
      </c>
      <c r="S194" s="10" t="str">
        <f>VLOOKUP($I194,GG!$A$1:$C$23,2,0)</f>
        <v>Beerse</v>
      </c>
      <c r="T194" s="10" t="str">
        <f>IF(LEFT(D194,2)="09","Klink.",VLOOKUP($I194,GG!$A$1:$C$23,3,0))</f>
        <v>Smo</v>
      </c>
    </row>
    <row r="195" spans="1:20" x14ac:dyDescent="0.2">
      <c r="A195" s="9">
        <v>12151068</v>
      </c>
      <c r="B195" s="9" t="s">
        <v>608</v>
      </c>
      <c r="C195" s="9" t="s">
        <v>764</v>
      </c>
      <c r="D195" s="9" t="s">
        <v>1168</v>
      </c>
      <c r="E195" s="9" t="s">
        <v>1131</v>
      </c>
      <c r="F195" s="9" t="s">
        <v>124</v>
      </c>
      <c r="G195" s="9" t="s">
        <v>765</v>
      </c>
      <c r="H195" s="13">
        <v>0.75600000000000001</v>
      </c>
      <c r="I195" s="9" t="s">
        <v>369</v>
      </c>
      <c r="J195" s="9" t="s">
        <v>159</v>
      </c>
      <c r="K195" s="9" t="s">
        <v>1526</v>
      </c>
      <c r="L195" s="9" t="s">
        <v>159</v>
      </c>
      <c r="M195" s="56">
        <v>780</v>
      </c>
      <c r="N195" s="56" t="s">
        <v>545</v>
      </c>
      <c r="O195" s="56" t="s">
        <v>545</v>
      </c>
      <c r="P195" s="56" t="s">
        <v>545</v>
      </c>
      <c r="Q195" s="9">
        <v>1.34</v>
      </c>
      <c r="R195" s="9">
        <v>1.4179999999999999</v>
      </c>
      <c r="S195" s="10" t="str">
        <f>VLOOKUP($I195,GG!$A$1:$C$23,2,0)</f>
        <v>Beerse</v>
      </c>
      <c r="T195" s="10" t="str">
        <f>IF(LEFT(D195,2)="09","Klink.",VLOOKUP($I195,GG!$A$1:$C$23,3,0))</f>
        <v>Smo</v>
      </c>
    </row>
    <row r="196" spans="1:20" x14ac:dyDescent="0.2">
      <c r="A196" s="9">
        <v>12151070</v>
      </c>
      <c r="B196" s="9" t="s">
        <v>1218</v>
      </c>
      <c r="C196" s="9" t="s">
        <v>764</v>
      </c>
      <c r="D196" s="9" t="s">
        <v>1168</v>
      </c>
      <c r="E196" s="9" t="s">
        <v>1131</v>
      </c>
      <c r="F196" s="9" t="s">
        <v>125</v>
      </c>
      <c r="G196" s="9" t="s">
        <v>68</v>
      </c>
      <c r="H196" s="13">
        <v>0.99299999999999999</v>
      </c>
      <c r="I196" s="9" t="s">
        <v>369</v>
      </c>
      <c r="J196" s="9" t="s">
        <v>68</v>
      </c>
      <c r="K196" s="9" t="s">
        <v>1526</v>
      </c>
      <c r="L196" s="9" t="s">
        <v>68</v>
      </c>
      <c r="M196" s="56">
        <v>582</v>
      </c>
      <c r="N196" s="56" t="s">
        <v>545</v>
      </c>
      <c r="O196" s="56" t="s">
        <v>545</v>
      </c>
      <c r="P196" s="56" t="s">
        <v>545</v>
      </c>
      <c r="Q196" s="9">
        <v>1.7909999999999999</v>
      </c>
      <c r="R196" s="9">
        <v>1.8959999999999999</v>
      </c>
      <c r="S196" s="10" t="str">
        <f>VLOOKUP($I196,GG!$A$1:$C$23,2,0)</f>
        <v>Beerse</v>
      </c>
      <c r="T196" s="10" t="str">
        <f>IF(LEFT(D196,2)="09","Klink.",VLOOKUP($I196,GG!$A$1:$C$23,3,0))</f>
        <v>Smo</v>
      </c>
    </row>
    <row r="197" spans="1:20" x14ac:dyDescent="0.2">
      <c r="A197" s="9">
        <v>12151278</v>
      </c>
      <c r="B197" s="9" t="s">
        <v>820</v>
      </c>
      <c r="C197" s="9" t="s">
        <v>764</v>
      </c>
      <c r="D197" s="9" t="s">
        <v>1045</v>
      </c>
      <c r="E197" s="9" t="s">
        <v>1045</v>
      </c>
      <c r="F197" s="9" t="s">
        <v>125</v>
      </c>
      <c r="G197" s="9" t="s">
        <v>765</v>
      </c>
      <c r="H197" s="13">
        <v>0.99299999999999999</v>
      </c>
      <c r="I197" s="9" t="s">
        <v>369</v>
      </c>
      <c r="J197" s="9" t="s">
        <v>159</v>
      </c>
      <c r="K197" s="9" t="s">
        <v>1526</v>
      </c>
      <c r="L197" s="9" t="s">
        <v>159</v>
      </c>
      <c r="M197" s="56">
        <v>582</v>
      </c>
      <c r="N197" s="56" t="s">
        <v>545</v>
      </c>
      <c r="O197" s="56" t="s">
        <v>545</v>
      </c>
      <c r="P197" s="56" t="s">
        <v>545</v>
      </c>
      <c r="Q197" s="9">
        <v>1.915</v>
      </c>
      <c r="R197" s="9">
        <v>2.0270000000000001</v>
      </c>
      <c r="S197" s="10" t="str">
        <f>VLOOKUP($I197,GG!$A$1:$C$23,2,0)</f>
        <v>Beerse</v>
      </c>
      <c r="T197" s="10" t="str">
        <f>IF(LEFT(D197,2)="09","Klink.",VLOOKUP($I197,GG!$A$1:$C$23,3,0))</f>
        <v>Smo</v>
      </c>
    </row>
    <row r="198" spans="1:20" x14ac:dyDescent="0.2">
      <c r="A198" s="9">
        <v>12151400</v>
      </c>
      <c r="B198" s="9" t="s">
        <v>362</v>
      </c>
      <c r="C198" s="9" t="s">
        <v>764</v>
      </c>
      <c r="D198" s="9" t="s">
        <v>1168</v>
      </c>
      <c r="E198" s="9" t="s">
        <v>1132</v>
      </c>
      <c r="F198" s="9" t="s">
        <v>123</v>
      </c>
      <c r="G198" s="9" t="s">
        <v>68</v>
      </c>
      <c r="H198" s="13">
        <v>1.044</v>
      </c>
      <c r="I198" s="9" t="s">
        <v>369</v>
      </c>
      <c r="J198" s="9" t="s">
        <v>68</v>
      </c>
      <c r="K198" s="9" t="s">
        <v>1526</v>
      </c>
      <c r="L198" s="9" t="s">
        <v>68</v>
      </c>
      <c r="M198" s="56">
        <v>648</v>
      </c>
      <c r="N198" s="56" t="s">
        <v>545</v>
      </c>
      <c r="O198" s="56" t="s">
        <v>545</v>
      </c>
      <c r="P198" s="56" t="s">
        <v>545</v>
      </c>
      <c r="Q198" s="9">
        <v>1.857</v>
      </c>
      <c r="R198" s="9">
        <v>1.964</v>
      </c>
      <c r="S198" s="10" t="str">
        <f>VLOOKUP($I198,GG!$A$1:$C$23,2,0)</f>
        <v>Beerse</v>
      </c>
      <c r="T198" s="10" t="str">
        <f>IF(LEFT(D198,2)="09","Klink.",VLOOKUP($I198,GG!$A$1:$C$23,3,0))</f>
        <v>Smo</v>
      </c>
    </row>
    <row r="199" spans="1:20" x14ac:dyDescent="0.2">
      <c r="A199" s="9">
        <v>12151460</v>
      </c>
      <c r="B199" s="9" t="s">
        <v>525</v>
      </c>
      <c r="C199" s="9" t="s">
        <v>764</v>
      </c>
      <c r="D199" s="9" t="s">
        <v>1168</v>
      </c>
      <c r="E199" s="9" t="s">
        <v>1132</v>
      </c>
      <c r="F199" s="9" t="s">
        <v>124</v>
      </c>
      <c r="G199" s="9" t="s">
        <v>68</v>
      </c>
      <c r="H199" s="13">
        <v>0.75600000000000001</v>
      </c>
      <c r="I199" s="9" t="s">
        <v>369</v>
      </c>
      <c r="J199" s="9" t="s">
        <v>68</v>
      </c>
      <c r="K199" s="9" t="s">
        <v>1526</v>
      </c>
      <c r="L199" s="9" t="s">
        <v>68</v>
      </c>
      <c r="M199" s="56">
        <v>780</v>
      </c>
      <c r="N199" s="56" t="s">
        <v>545</v>
      </c>
      <c r="O199" s="56" t="s">
        <v>545</v>
      </c>
      <c r="P199" s="56" t="s">
        <v>545</v>
      </c>
      <c r="Q199" s="9">
        <v>1.3280000000000001</v>
      </c>
      <c r="R199" s="9">
        <v>1.405</v>
      </c>
      <c r="S199" s="10" t="str">
        <f>VLOOKUP($I199,GG!$A$1:$C$23,2,0)</f>
        <v>Beerse</v>
      </c>
      <c r="T199" s="10" t="str">
        <f>IF(LEFT(D199,2)="09","Klink.",VLOOKUP($I199,GG!$A$1:$C$23,3,0))</f>
        <v>Smo</v>
      </c>
    </row>
    <row r="200" spans="1:20" x14ac:dyDescent="0.2">
      <c r="A200" s="9">
        <v>12151468</v>
      </c>
      <c r="B200" s="9" t="s">
        <v>335</v>
      </c>
      <c r="C200" s="9" t="s">
        <v>764</v>
      </c>
      <c r="D200" s="9" t="s">
        <v>1168</v>
      </c>
      <c r="E200" s="9" t="s">
        <v>1132</v>
      </c>
      <c r="F200" s="9" t="s">
        <v>124</v>
      </c>
      <c r="G200" s="9" t="s">
        <v>765</v>
      </c>
      <c r="H200" s="13">
        <v>0.75600000000000001</v>
      </c>
      <c r="I200" s="9" t="s">
        <v>369</v>
      </c>
      <c r="J200" s="9" t="s">
        <v>159</v>
      </c>
      <c r="K200" s="9" t="s">
        <v>1526</v>
      </c>
      <c r="L200" s="9" t="s">
        <v>159</v>
      </c>
      <c r="M200" s="56">
        <v>780</v>
      </c>
      <c r="N200" s="56" t="s">
        <v>545</v>
      </c>
      <c r="O200" s="56" t="s">
        <v>545</v>
      </c>
      <c r="P200" s="56" t="s">
        <v>545</v>
      </c>
      <c r="Q200" s="9">
        <v>1.3280000000000001</v>
      </c>
      <c r="R200" s="9">
        <v>1.405</v>
      </c>
      <c r="S200" s="10" t="str">
        <f>VLOOKUP($I200,GG!$A$1:$C$23,2,0)</f>
        <v>Beerse</v>
      </c>
      <c r="T200" s="10" t="str">
        <f>IF(LEFT(D200,2)="09","Klink.",VLOOKUP($I200,GG!$A$1:$C$23,3,0))</f>
        <v>Smo</v>
      </c>
    </row>
    <row r="201" spans="1:20" x14ac:dyDescent="0.2">
      <c r="A201" s="9">
        <v>12151507</v>
      </c>
      <c r="B201" s="9" t="s">
        <v>821</v>
      </c>
      <c r="C201" s="9" t="s">
        <v>764</v>
      </c>
      <c r="D201" s="9" t="s">
        <v>196</v>
      </c>
      <c r="E201" s="9" t="s">
        <v>1047</v>
      </c>
      <c r="F201" s="9" t="s">
        <v>771</v>
      </c>
      <c r="G201" s="9" t="s">
        <v>68</v>
      </c>
      <c r="H201" s="13">
        <v>1.95</v>
      </c>
      <c r="I201" s="9" t="s">
        <v>369</v>
      </c>
      <c r="J201" s="9" t="s">
        <v>68</v>
      </c>
      <c r="K201" s="9" t="s">
        <v>1526</v>
      </c>
      <c r="L201" s="9" t="s">
        <v>68</v>
      </c>
      <c r="M201" s="56">
        <v>165</v>
      </c>
      <c r="N201" s="56" t="s">
        <v>545</v>
      </c>
      <c r="O201" s="56" t="s">
        <v>545</v>
      </c>
      <c r="P201" s="56" t="s">
        <v>545</v>
      </c>
      <c r="Q201" s="9">
        <v>4.3</v>
      </c>
      <c r="R201" s="9">
        <v>4.57</v>
      </c>
      <c r="S201" s="10" t="str">
        <f>VLOOKUP($I201,GG!$A$1:$C$23,2,0)</f>
        <v>Beerse</v>
      </c>
      <c r="T201" s="10" t="str">
        <f>IF(LEFT(D201,2)="09","Klink.",VLOOKUP($I201,GG!$A$1:$C$23,3,0))</f>
        <v>Smo</v>
      </c>
    </row>
    <row r="202" spans="1:20" x14ac:dyDescent="0.2">
      <c r="A202" s="9">
        <v>12151808</v>
      </c>
      <c r="B202" s="9" t="s">
        <v>670</v>
      </c>
      <c r="C202" s="9" t="s">
        <v>764</v>
      </c>
      <c r="D202" s="9" t="s">
        <v>1045</v>
      </c>
      <c r="E202" s="9" t="s">
        <v>1045</v>
      </c>
      <c r="F202" s="9" t="s">
        <v>123</v>
      </c>
      <c r="G202" s="9" t="s">
        <v>765</v>
      </c>
      <c r="H202" s="13">
        <v>1</v>
      </c>
      <c r="I202" s="9" t="s">
        <v>369</v>
      </c>
      <c r="J202" s="9" t="s">
        <v>159</v>
      </c>
      <c r="K202" s="9" t="s">
        <v>1526</v>
      </c>
      <c r="L202" s="9" t="s">
        <v>159</v>
      </c>
      <c r="M202" s="56">
        <v>648</v>
      </c>
      <c r="N202" s="56" t="s">
        <v>545</v>
      </c>
      <c r="O202" s="56" t="s">
        <v>545</v>
      </c>
      <c r="P202" s="56" t="s">
        <v>545</v>
      </c>
      <c r="Q202" s="9">
        <v>1.9330000000000001</v>
      </c>
      <c r="R202" s="9">
        <v>2.044</v>
      </c>
      <c r="S202" s="10" t="str">
        <f>VLOOKUP($I202,GG!$A$1:$C$23,2,0)</f>
        <v>Beerse</v>
      </c>
      <c r="T202" s="10" t="str">
        <f>IF(LEFT(D202,2)="09","Klink.",VLOOKUP($I202,GG!$A$1:$C$23,3,0))</f>
        <v>Smo</v>
      </c>
    </row>
    <row r="203" spans="1:20" x14ac:dyDescent="0.2">
      <c r="A203" s="9">
        <v>12151818</v>
      </c>
      <c r="B203" s="9" t="s">
        <v>268</v>
      </c>
      <c r="C203" s="9" t="s">
        <v>764</v>
      </c>
      <c r="D203" s="9" t="s">
        <v>1045</v>
      </c>
      <c r="E203" s="9" t="s">
        <v>1045</v>
      </c>
      <c r="F203" s="9" t="s">
        <v>767</v>
      </c>
      <c r="G203" s="9" t="s">
        <v>765</v>
      </c>
      <c r="H203" s="13">
        <v>1.3</v>
      </c>
      <c r="I203" s="9" t="s">
        <v>369</v>
      </c>
      <c r="J203" s="9" t="s">
        <v>159</v>
      </c>
      <c r="K203" s="9" t="s">
        <v>1526</v>
      </c>
      <c r="L203" s="9" t="s">
        <v>159</v>
      </c>
      <c r="M203" s="56">
        <v>528</v>
      </c>
      <c r="N203" s="56" t="s">
        <v>545</v>
      </c>
      <c r="O203" s="56" t="s">
        <v>545</v>
      </c>
      <c r="P203" s="56" t="s">
        <v>545</v>
      </c>
      <c r="Q203" s="9">
        <v>2.36</v>
      </c>
      <c r="R203" s="9">
        <v>2.645</v>
      </c>
      <c r="S203" s="10" t="str">
        <f>VLOOKUP($I203,GG!$A$1:$C$23,2,0)</f>
        <v>Beerse</v>
      </c>
      <c r="T203" s="10" t="str">
        <f>IF(LEFT(D203,2)="09","Klink.",VLOOKUP($I203,GG!$A$1:$C$23,3,0))</f>
        <v>Smo</v>
      </c>
    </row>
    <row r="204" spans="1:20" x14ac:dyDescent="0.2">
      <c r="A204" s="9">
        <v>12151868</v>
      </c>
      <c r="B204" s="9" t="s">
        <v>822</v>
      </c>
      <c r="C204" s="9" t="s">
        <v>764</v>
      </c>
      <c r="D204" s="9" t="s">
        <v>1045</v>
      </c>
      <c r="E204" s="9" t="s">
        <v>1045</v>
      </c>
      <c r="F204" s="9" t="s">
        <v>124</v>
      </c>
      <c r="G204" s="9" t="s">
        <v>765</v>
      </c>
      <c r="H204" s="13">
        <v>0.75600000000000001</v>
      </c>
      <c r="I204" s="9" t="s">
        <v>369</v>
      </c>
      <c r="J204" s="9" t="s">
        <v>159</v>
      </c>
      <c r="K204" s="9" t="s">
        <v>1526</v>
      </c>
      <c r="L204" s="9" t="s">
        <v>159</v>
      </c>
      <c r="M204" s="56">
        <v>780</v>
      </c>
      <c r="N204" s="56" t="s">
        <v>545</v>
      </c>
      <c r="O204" s="56" t="s">
        <v>545</v>
      </c>
      <c r="P204" s="56" t="s">
        <v>545</v>
      </c>
      <c r="Q204" s="9">
        <v>1.4990000000000001</v>
      </c>
      <c r="R204" s="9">
        <v>1.585</v>
      </c>
      <c r="S204" s="10" t="str">
        <f>VLOOKUP($I204,GG!$A$1:$C$23,2,0)</f>
        <v>Beerse</v>
      </c>
      <c r="T204" s="10" t="str">
        <f>IF(LEFT(D204,2)="09","Klink.",VLOOKUP($I204,GG!$A$1:$C$23,3,0))</f>
        <v>Smo</v>
      </c>
    </row>
    <row r="205" spans="1:20" x14ac:dyDescent="0.2">
      <c r="A205" s="9">
        <v>12152208</v>
      </c>
      <c r="B205" s="9" t="s">
        <v>1135</v>
      </c>
      <c r="C205" s="9" t="s">
        <v>764</v>
      </c>
      <c r="D205" s="9" t="s">
        <v>1045</v>
      </c>
      <c r="E205" s="9" t="s">
        <v>1045</v>
      </c>
      <c r="F205" s="9" t="s">
        <v>123</v>
      </c>
      <c r="G205" s="9" t="s">
        <v>765</v>
      </c>
      <c r="H205" s="13">
        <v>1.044</v>
      </c>
      <c r="I205" s="9" t="s">
        <v>369</v>
      </c>
      <c r="J205" s="9" t="s">
        <v>159</v>
      </c>
      <c r="K205" s="9" t="s">
        <v>1526</v>
      </c>
      <c r="L205" s="9" t="s">
        <v>159</v>
      </c>
      <c r="M205" s="56">
        <v>648</v>
      </c>
      <c r="N205" s="56" t="s">
        <v>545</v>
      </c>
      <c r="O205" s="56" t="s">
        <v>545</v>
      </c>
      <c r="P205" s="56" t="s">
        <v>545</v>
      </c>
      <c r="Q205" s="9">
        <v>1.956</v>
      </c>
      <c r="R205" s="9">
        <v>2.0699999999999998</v>
      </c>
      <c r="S205" s="10" t="str">
        <f>VLOOKUP($I205,GG!$A$1:$C$23,2,0)</f>
        <v>Beerse</v>
      </c>
      <c r="T205" s="10" t="str">
        <f>IF(LEFT(D205,2)="09","Klink.",VLOOKUP($I205,GG!$A$1:$C$23,3,0))</f>
        <v>Smo</v>
      </c>
    </row>
    <row r="206" spans="1:20" x14ac:dyDescent="0.2">
      <c r="A206" s="9">
        <v>12152218</v>
      </c>
      <c r="B206" s="9" t="s">
        <v>823</v>
      </c>
      <c r="C206" s="9" t="s">
        <v>764</v>
      </c>
      <c r="D206" s="9" t="s">
        <v>1045</v>
      </c>
      <c r="E206" s="9" t="s">
        <v>1045</v>
      </c>
      <c r="F206" s="9" t="s">
        <v>767</v>
      </c>
      <c r="G206" s="9" t="s">
        <v>765</v>
      </c>
      <c r="H206" s="13">
        <v>1.3580000000000001</v>
      </c>
      <c r="I206" s="9" t="s">
        <v>369</v>
      </c>
      <c r="J206" s="9" t="s">
        <v>159</v>
      </c>
      <c r="K206" s="9" t="s">
        <v>1526</v>
      </c>
      <c r="L206" s="9" t="s">
        <v>159</v>
      </c>
      <c r="M206" s="56">
        <v>528</v>
      </c>
      <c r="N206" s="56" t="s">
        <v>545</v>
      </c>
      <c r="O206" s="56" t="s">
        <v>545</v>
      </c>
      <c r="P206" s="56" t="s">
        <v>545</v>
      </c>
      <c r="Q206" s="9">
        <v>2.4500000000000002</v>
      </c>
      <c r="R206" s="9">
        <v>2.59</v>
      </c>
      <c r="S206" s="10" t="str">
        <f>VLOOKUP($I206,GG!$A$1:$C$23,2,0)</f>
        <v>Beerse</v>
      </c>
      <c r="T206" s="10" t="str">
        <f>IF(LEFT(D206,2)="09","Klink.",VLOOKUP($I206,GG!$A$1:$C$23,3,0))</f>
        <v>Smo</v>
      </c>
    </row>
    <row r="207" spans="1:20" x14ac:dyDescent="0.2">
      <c r="A207" s="9">
        <v>12152261</v>
      </c>
      <c r="B207" s="9" t="s">
        <v>824</v>
      </c>
      <c r="C207" s="9" t="s">
        <v>764</v>
      </c>
      <c r="D207" s="9" t="s">
        <v>1045</v>
      </c>
      <c r="E207" s="9" t="s">
        <v>1045</v>
      </c>
      <c r="F207" s="9" t="s">
        <v>124</v>
      </c>
      <c r="G207" s="9" t="s">
        <v>68</v>
      </c>
      <c r="H207" s="13">
        <v>0.75600000000000001</v>
      </c>
      <c r="I207" s="9" t="s">
        <v>369</v>
      </c>
      <c r="J207" s="9" t="s">
        <v>68</v>
      </c>
      <c r="K207" s="9" t="s">
        <v>1526</v>
      </c>
      <c r="L207" s="9" t="s">
        <v>68</v>
      </c>
      <c r="M207" s="56">
        <v>780</v>
      </c>
      <c r="N207" s="56" t="s">
        <v>545</v>
      </c>
      <c r="O207" s="56" t="s">
        <v>545</v>
      </c>
      <c r="P207" s="56" t="s">
        <v>545</v>
      </c>
      <c r="Q207" s="9">
        <v>1.48</v>
      </c>
      <c r="R207" s="9">
        <v>1.57</v>
      </c>
      <c r="S207" s="10" t="str">
        <f>VLOOKUP($I207,GG!$A$1:$C$23,2,0)</f>
        <v>Beerse</v>
      </c>
      <c r="T207" s="10" t="str">
        <f>IF(LEFT(D207,2)="09","Klink.",VLOOKUP($I207,GG!$A$1:$C$23,3,0))</f>
        <v>Smo</v>
      </c>
    </row>
    <row r="208" spans="1:20" x14ac:dyDescent="0.2">
      <c r="A208" s="9">
        <v>12152268</v>
      </c>
      <c r="B208" s="9" t="s">
        <v>825</v>
      </c>
      <c r="C208" s="9" t="s">
        <v>764</v>
      </c>
      <c r="D208" s="9" t="s">
        <v>1045</v>
      </c>
      <c r="E208" s="9" t="s">
        <v>1045</v>
      </c>
      <c r="F208" s="9" t="s">
        <v>124</v>
      </c>
      <c r="G208" s="9" t="s">
        <v>765</v>
      </c>
      <c r="H208" s="13">
        <v>0.75600000000000001</v>
      </c>
      <c r="I208" s="9" t="s">
        <v>369</v>
      </c>
      <c r="J208" s="9" t="s">
        <v>159</v>
      </c>
      <c r="K208" s="9" t="s">
        <v>1526</v>
      </c>
      <c r="L208" s="9" t="s">
        <v>159</v>
      </c>
      <c r="M208" s="56">
        <v>780</v>
      </c>
      <c r="N208" s="56" t="s">
        <v>545</v>
      </c>
      <c r="O208" s="56" t="s">
        <v>545</v>
      </c>
      <c r="P208" s="56" t="s">
        <v>545</v>
      </c>
      <c r="Q208" s="9">
        <v>1.43</v>
      </c>
      <c r="R208" s="9">
        <v>1.51</v>
      </c>
      <c r="S208" s="10" t="str">
        <f>VLOOKUP($I208,GG!$A$1:$C$23,2,0)</f>
        <v>Beerse</v>
      </c>
      <c r="T208" s="10" t="str">
        <f>IF(LEFT(D208,2)="09","Klink.",VLOOKUP($I208,GG!$A$1:$C$23,3,0))</f>
        <v>Smo</v>
      </c>
    </row>
    <row r="209" spans="1:20" x14ac:dyDescent="0.2">
      <c r="A209" s="9">
        <v>1410058</v>
      </c>
      <c r="B209" s="9" t="s">
        <v>1219</v>
      </c>
      <c r="C209" s="9" t="s">
        <v>764</v>
      </c>
      <c r="D209" s="9" t="s">
        <v>199</v>
      </c>
      <c r="E209" s="9" t="s">
        <v>199</v>
      </c>
      <c r="F209" s="9" t="s">
        <v>127</v>
      </c>
      <c r="G209" s="9" t="s">
        <v>765</v>
      </c>
      <c r="H209" s="13">
        <v>0.67500000000000004</v>
      </c>
      <c r="I209" s="9" t="s">
        <v>198</v>
      </c>
      <c r="J209" s="9" t="s">
        <v>159</v>
      </c>
      <c r="K209" s="9" t="s">
        <v>1528</v>
      </c>
      <c r="L209" s="9" t="s">
        <v>159</v>
      </c>
      <c r="M209" s="56">
        <v>840</v>
      </c>
      <c r="N209" s="56" t="s">
        <v>545</v>
      </c>
      <c r="O209" s="56" t="s">
        <v>545</v>
      </c>
      <c r="P209" s="56" t="s">
        <v>545</v>
      </c>
      <c r="Q209" s="9">
        <v>1.1850000000000001</v>
      </c>
      <c r="R209" s="9">
        <v>1.1850000000000001</v>
      </c>
      <c r="S209" s="10" t="str">
        <f>VLOOKUP($I209,GG!$A$1:$C$23,2,0)</f>
        <v>Quirijnen</v>
      </c>
      <c r="T209" s="10" t="str">
        <f>IF(LEFT(D209,2)="09","Klink.",VLOOKUP($I209,GG!$A$1:$C$23,3,0))</f>
        <v>SP</v>
      </c>
    </row>
    <row r="210" spans="1:20" x14ac:dyDescent="0.2">
      <c r="A210" s="9">
        <v>1410068</v>
      </c>
      <c r="B210" s="9" t="s">
        <v>1220</v>
      </c>
      <c r="C210" s="9" t="s">
        <v>764</v>
      </c>
      <c r="D210" s="9" t="s">
        <v>199</v>
      </c>
      <c r="E210" s="9" t="s">
        <v>199</v>
      </c>
      <c r="F210" s="9" t="s">
        <v>124</v>
      </c>
      <c r="G210" s="9" t="s">
        <v>765</v>
      </c>
      <c r="H210" s="13">
        <v>0.75600000000000001</v>
      </c>
      <c r="I210" s="9" t="s">
        <v>198</v>
      </c>
      <c r="J210" s="9" t="s">
        <v>159</v>
      </c>
      <c r="K210" s="9" t="s">
        <v>1528</v>
      </c>
      <c r="L210" s="9" t="s">
        <v>159</v>
      </c>
      <c r="M210" s="56">
        <v>840</v>
      </c>
      <c r="N210" s="56">
        <v>815</v>
      </c>
      <c r="O210" s="56" t="s">
        <v>545</v>
      </c>
      <c r="P210" s="56" t="s">
        <v>545</v>
      </c>
      <c r="Q210" s="9">
        <v>1.2350000000000001</v>
      </c>
      <c r="R210" s="9">
        <v>1.333</v>
      </c>
      <c r="S210" s="10" t="str">
        <f>VLOOKUP($I210,GG!$A$1:$C$23,2,0)</f>
        <v>Quirijnen</v>
      </c>
      <c r="T210" s="10" t="str">
        <f>IF(LEFT(D210,2)="09","Klink.",VLOOKUP($I210,GG!$A$1:$C$23,3,0))</f>
        <v>SP</v>
      </c>
    </row>
    <row r="211" spans="1:20" x14ac:dyDescent="0.2">
      <c r="A211" s="9">
        <v>1410078</v>
      </c>
      <c r="B211" s="9" t="s">
        <v>1221</v>
      </c>
      <c r="C211" s="9" t="s">
        <v>764</v>
      </c>
      <c r="D211" s="9" t="s">
        <v>199</v>
      </c>
      <c r="E211" s="9" t="s">
        <v>199</v>
      </c>
      <c r="F211" s="9" t="s">
        <v>125</v>
      </c>
      <c r="G211" s="9" t="s">
        <v>765</v>
      </c>
      <c r="H211" s="13">
        <v>0.99299999999999999</v>
      </c>
      <c r="I211" s="9" t="s">
        <v>198</v>
      </c>
      <c r="J211" s="9" t="s">
        <v>159</v>
      </c>
      <c r="K211" s="9" t="s">
        <v>1528</v>
      </c>
      <c r="L211" s="9" t="s">
        <v>159</v>
      </c>
      <c r="M211" s="56">
        <v>660</v>
      </c>
      <c r="N211" s="56" t="s">
        <v>545</v>
      </c>
      <c r="O211" s="56" t="s">
        <v>545</v>
      </c>
      <c r="P211" s="56" t="s">
        <v>545</v>
      </c>
      <c r="Q211" s="9">
        <v>1.611</v>
      </c>
      <c r="R211" s="9">
        <v>1.6970000000000001</v>
      </c>
      <c r="S211" s="10" t="str">
        <f>VLOOKUP($I211,GG!$A$1:$C$23,2,0)</f>
        <v>Quirijnen</v>
      </c>
      <c r="T211" s="10" t="str">
        <f>IF(LEFT(D211,2)="09","Klink.",VLOOKUP($I211,GG!$A$1:$C$23,3,0))</f>
        <v>SP</v>
      </c>
    </row>
    <row r="212" spans="1:20" x14ac:dyDescent="0.2">
      <c r="A212" s="9">
        <v>1410100</v>
      </c>
      <c r="B212" s="9" t="s">
        <v>1007</v>
      </c>
      <c r="C212" s="9" t="s">
        <v>764</v>
      </c>
      <c r="D212" s="9" t="s">
        <v>199</v>
      </c>
      <c r="E212" s="9" t="s">
        <v>199</v>
      </c>
      <c r="F212" s="9" t="s">
        <v>126</v>
      </c>
      <c r="G212" s="9" t="s">
        <v>68</v>
      </c>
      <c r="H212" s="13">
        <v>1.387</v>
      </c>
      <c r="I212" s="9" t="s">
        <v>198</v>
      </c>
      <c r="J212" s="9" t="s">
        <v>68</v>
      </c>
      <c r="K212" s="9" t="s">
        <v>1528</v>
      </c>
      <c r="L212" s="9" t="s">
        <v>68</v>
      </c>
      <c r="M212" s="56">
        <v>480</v>
      </c>
      <c r="N212" s="56" t="s">
        <v>545</v>
      </c>
      <c r="O212" s="56" t="s">
        <v>545</v>
      </c>
      <c r="P212" s="56" t="s">
        <v>545</v>
      </c>
      <c r="Q212" s="9">
        <v>2.25</v>
      </c>
      <c r="R212" s="9">
        <v>2.363</v>
      </c>
      <c r="S212" s="10" t="str">
        <f>VLOOKUP($I212,GG!$A$1:$C$23,2,0)</f>
        <v>Quirijnen</v>
      </c>
      <c r="T212" s="10" t="str">
        <f>IF(LEFT(D212,2)="09","Klink.",VLOOKUP($I212,GG!$A$1:$C$23,3,0))</f>
        <v>SP</v>
      </c>
    </row>
    <row r="213" spans="1:20" x14ac:dyDescent="0.2">
      <c r="A213" s="9">
        <v>1410268</v>
      </c>
      <c r="B213" s="9" t="s">
        <v>1222</v>
      </c>
      <c r="C213" s="9" t="s">
        <v>764</v>
      </c>
      <c r="D213" s="9" t="s">
        <v>199</v>
      </c>
      <c r="E213" s="9" t="s">
        <v>199</v>
      </c>
      <c r="F213" s="9" t="s">
        <v>124</v>
      </c>
      <c r="G213" s="9" t="s">
        <v>765</v>
      </c>
      <c r="H213" s="13">
        <v>0.75600000000000001</v>
      </c>
      <c r="I213" s="9" t="s">
        <v>198</v>
      </c>
      <c r="J213" s="9" t="s">
        <v>159</v>
      </c>
      <c r="K213" s="9" t="s">
        <v>1528</v>
      </c>
      <c r="L213" s="9" t="s">
        <v>159</v>
      </c>
      <c r="M213" s="56">
        <v>840</v>
      </c>
      <c r="N213" s="56">
        <v>815</v>
      </c>
      <c r="O213" s="56" t="s">
        <v>545</v>
      </c>
      <c r="P213" s="56" t="s">
        <v>545</v>
      </c>
      <c r="Q213" s="9">
        <v>1.2350000000000001</v>
      </c>
      <c r="R213" s="9">
        <v>1.333</v>
      </c>
      <c r="S213" s="10" t="str">
        <f>VLOOKUP($I213,GG!$A$1:$C$23,2,0)</f>
        <v>Quirijnen</v>
      </c>
      <c r="T213" s="10" t="str">
        <f>IF(LEFT(D213,2)="09","Klink.",VLOOKUP($I213,GG!$A$1:$C$23,3,0))</f>
        <v>SP</v>
      </c>
    </row>
    <row r="214" spans="1:20" x14ac:dyDescent="0.2">
      <c r="A214" s="9">
        <v>1410278</v>
      </c>
      <c r="B214" s="9" t="s">
        <v>1223</v>
      </c>
      <c r="C214" s="9" t="s">
        <v>764</v>
      </c>
      <c r="D214" s="9" t="s">
        <v>199</v>
      </c>
      <c r="E214" s="9" t="s">
        <v>199</v>
      </c>
      <c r="F214" s="9" t="s">
        <v>125</v>
      </c>
      <c r="G214" s="9" t="s">
        <v>765</v>
      </c>
      <c r="H214" s="13">
        <v>0.99299999999999999</v>
      </c>
      <c r="I214" s="9" t="s">
        <v>198</v>
      </c>
      <c r="J214" s="9" t="s">
        <v>159</v>
      </c>
      <c r="K214" s="9" t="s">
        <v>1528</v>
      </c>
      <c r="L214" s="9" t="s">
        <v>159</v>
      </c>
      <c r="M214" s="56">
        <v>660</v>
      </c>
      <c r="N214" s="56" t="s">
        <v>545</v>
      </c>
      <c r="O214" s="56" t="s">
        <v>545</v>
      </c>
      <c r="P214" s="56" t="s">
        <v>545</v>
      </c>
      <c r="Q214" s="9">
        <v>1.611</v>
      </c>
      <c r="R214" s="9">
        <v>1.6970000000000001</v>
      </c>
      <c r="S214" s="10" t="str">
        <f>VLOOKUP($I214,GG!$A$1:$C$23,2,0)</f>
        <v>Quirijnen</v>
      </c>
      <c r="T214" s="10" t="str">
        <f>IF(LEFT(D214,2)="09","Klink.",VLOOKUP($I214,GG!$A$1:$C$23,3,0))</f>
        <v>SP</v>
      </c>
    </row>
    <row r="215" spans="1:20" x14ac:dyDescent="0.2">
      <c r="A215" s="9">
        <v>1410280</v>
      </c>
      <c r="B215" s="9" t="s">
        <v>1147</v>
      </c>
      <c r="C215" s="9" t="s">
        <v>764</v>
      </c>
      <c r="D215" s="9" t="s">
        <v>199</v>
      </c>
      <c r="E215" s="9" t="s">
        <v>199</v>
      </c>
      <c r="F215" s="9" t="s">
        <v>126</v>
      </c>
      <c r="G215" s="9" t="s">
        <v>68</v>
      </c>
      <c r="H215" s="13">
        <v>1.387</v>
      </c>
      <c r="I215" s="9" t="s">
        <v>198</v>
      </c>
      <c r="J215" s="9" t="s">
        <v>68</v>
      </c>
      <c r="K215" s="9" t="s">
        <v>1528</v>
      </c>
      <c r="L215" s="9" t="s">
        <v>68</v>
      </c>
      <c r="M215" s="56">
        <v>480</v>
      </c>
      <c r="N215" s="56" t="s">
        <v>545</v>
      </c>
      <c r="O215" s="56" t="s">
        <v>545</v>
      </c>
      <c r="P215" s="56" t="s">
        <v>545</v>
      </c>
      <c r="Q215" s="9">
        <v>2.25</v>
      </c>
      <c r="R215" s="9">
        <v>2.363</v>
      </c>
      <c r="S215" s="10" t="str">
        <f>VLOOKUP($I215,GG!$A$1:$C$23,2,0)</f>
        <v>Quirijnen</v>
      </c>
      <c r="T215" s="10" t="str">
        <f>IF(LEFT(D215,2)="09","Klink.",VLOOKUP($I215,GG!$A$1:$C$23,3,0))</f>
        <v>SP</v>
      </c>
    </row>
    <row r="216" spans="1:20" x14ac:dyDescent="0.2">
      <c r="A216" s="9">
        <v>1410468</v>
      </c>
      <c r="B216" s="9" t="s">
        <v>1224</v>
      </c>
      <c r="C216" s="9" t="s">
        <v>764</v>
      </c>
      <c r="D216" s="9" t="s">
        <v>199</v>
      </c>
      <c r="E216" s="9" t="s">
        <v>199</v>
      </c>
      <c r="F216" s="9" t="s">
        <v>124</v>
      </c>
      <c r="G216" s="9" t="s">
        <v>765</v>
      </c>
      <c r="H216" s="13">
        <v>0.75600000000000001</v>
      </c>
      <c r="I216" s="9" t="s">
        <v>198</v>
      </c>
      <c r="J216" s="9" t="s">
        <v>159</v>
      </c>
      <c r="K216" s="9" t="s">
        <v>1528</v>
      </c>
      <c r="L216" s="9" t="s">
        <v>159</v>
      </c>
      <c r="M216" s="56">
        <v>840</v>
      </c>
      <c r="N216" s="56">
        <v>815</v>
      </c>
      <c r="O216" s="56" t="s">
        <v>545</v>
      </c>
      <c r="P216" s="56" t="s">
        <v>545</v>
      </c>
      <c r="Q216" s="9">
        <v>1.2350000000000001</v>
      </c>
      <c r="R216" s="9">
        <v>1.333</v>
      </c>
      <c r="S216" s="10" t="str">
        <f>VLOOKUP($I216,GG!$A$1:$C$23,2,0)</f>
        <v>Quirijnen</v>
      </c>
      <c r="T216" s="10" t="str">
        <f>IF(LEFT(D216,2)="09","Klink.",VLOOKUP($I216,GG!$A$1:$C$23,3,0))</f>
        <v>SP</v>
      </c>
    </row>
    <row r="217" spans="1:20" x14ac:dyDescent="0.2">
      <c r="A217" s="9">
        <v>1410478</v>
      </c>
      <c r="B217" s="9" t="s">
        <v>1225</v>
      </c>
      <c r="C217" s="9" t="s">
        <v>764</v>
      </c>
      <c r="D217" s="9" t="s">
        <v>199</v>
      </c>
      <c r="E217" s="9" t="s">
        <v>199</v>
      </c>
      <c r="F217" s="9" t="s">
        <v>125</v>
      </c>
      <c r="G217" s="9" t="s">
        <v>765</v>
      </c>
      <c r="H217" s="13">
        <v>0.99299999999999999</v>
      </c>
      <c r="I217" s="9" t="s">
        <v>198</v>
      </c>
      <c r="J217" s="9" t="s">
        <v>159</v>
      </c>
      <c r="K217" s="9" t="s">
        <v>1528</v>
      </c>
      <c r="L217" s="9" t="s">
        <v>159</v>
      </c>
      <c r="M217" s="56">
        <v>660</v>
      </c>
      <c r="N217" s="56" t="s">
        <v>545</v>
      </c>
      <c r="O217" s="56" t="s">
        <v>545</v>
      </c>
      <c r="P217" s="56" t="s">
        <v>545</v>
      </c>
      <c r="Q217" s="9">
        <v>1.54</v>
      </c>
      <c r="R217" s="9">
        <v>1.63</v>
      </c>
      <c r="S217" s="10" t="str">
        <f>VLOOKUP($I217,GG!$A$1:$C$23,2,0)</f>
        <v>Quirijnen</v>
      </c>
      <c r="T217" s="10" t="str">
        <f>IF(LEFT(D217,2)="09","Klink.",VLOOKUP($I217,GG!$A$1:$C$23,3,0))</f>
        <v>SP</v>
      </c>
    </row>
    <row r="218" spans="1:20" x14ac:dyDescent="0.2">
      <c r="A218" s="9">
        <v>1410668</v>
      </c>
      <c r="B218" s="9" t="s">
        <v>1226</v>
      </c>
      <c r="C218" s="9" t="s">
        <v>764</v>
      </c>
      <c r="D218" s="9" t="s">
        <v>199</v>
      </c>
      <c r="E218" s="9" t="s">
        <v>199</v>
      </c>
      <c r="F218" s="9" t="s">
        <v>124</v>
      </c>
      <c r="G218" s="9" t="s">
        <v>765</v>
      </c>
      <c r="H218" s="13">
        <v>0.75600000000000001</v>
      </c>
      <c r="I218" s="9" t="s">
        <v>198</v>
      </c>
      <c r="J218" s="9" t="s">
        <v>159</v>
      </c>
      <c r="K218" s="9" t="s">
        <v>1528</v>
      </c>
      <c r="L218" s="9" t="s">
        <v>159</v>
      </c>
      <c r="M218" s="56">
        <v>840</v>
      </c>
      <c r="N218" s="56">
        <v>815</v>
      </c>
      <c r="O218" s="56" t="s">
        <v>545</v>
      </c>
      <c r="P218" s="56" t="s">
        <v>545</v>
      </c>
      <c r="Q218" s="9">
        <v>1.21</v>
      </c>
      <c r="R218" s="9">
        <v>1.28</v>
      </c>
      <c r="S218" s="10" t="str">
        <f>VLOOKUP($I218,GG!$A$1:$C$23,2,0)</f>
        <v>Quirijnen</v>
      </c>
      <c r="T218" s="10" t="str">
        <f>IF(LEFT(D218,2)="09","Klink.",VLOOKUP($I218,GG!$A$1:$C$23,3,0))</f>
        <v>SP</v>
      </c>
    </row>
    <row r="219" spans="1:20" x14ac:dyDescent="0.2">
      <c r="A219" s="9">
        <v>1410678</v>
      </c>
      <c r="B219" s="9" t="s">
        <v>1227</v>
      </c>
      <c r="C219" s="9" t="s">
        <v>764</v>
      </c>
      <c r="D219" s="9" t="s">
        <v>199</v>
      </c>
      <c r="E219" s="9" t="s">
        <v>199</v>
      </c>
      <c r="F219" s="9" t="s">
        <v>125</v>
      </c>
      <c r="G219" s="9" t="s">
        <v>765</v>
      </c>
      <c r="H219" s="13">
        <v>0.99299999999999999</v>
      </c>
      <c r="I219" s="9" t="s">
        <v>198</v>
      </c>
      <c r="J219" s="9" t="s">
        <v>159</v>
      </c>
      <c r="K219" s="9" t="s">
        <v>1528</v>
      </c>
      <c r="L219" s="9" t="s">
        <v>159</v>
      </c>
      <c r="M219" s="56">
        <v>660</v>
      </c>
      <c r="N219" s="56" t="s">
        <v>545</v>
      </c>
      <c r="O219" s="56" t="s">
        <v>545</v>
      </c>
      <c r="P219" s="56" t="s">
        <v>545</v>
      </c>
      <c r="Q219" s="9">
        <v>1.54</v>
      </c>
      <c r="R219" s="9">
        <v>1.63</v>
      </c>
      <c r="S219" s="10" t="str">
        <f>VLOOKUP($I219,GG!$A$1:$C$23,2,0)</f>
        <v>Quirijnen</v>
      </c>
      <c r="T219" s="10" t="str">
        <f>IF(LEFT(D219,2)="09","Klink.",VLOOKUP($I219,GG!$A$1:$C$23,3,0))</f>
        <v>SP</v>
      </c>
    </row>
    <row r="220" spans="1:20" x14ac:dyDescent="0.2">
      <c r="A220" s="9">
        <v>1410870</v>
      </c>
      <c r="B220" s="9" t="s">
        <v>311</v>
      </c>
      <c r="C220" s="9" t="s">
        <v>764</v>
      </c>
      <c r="D220" s="9" t="s">
        <v>1169</v>
      </c>
      <c r="E220" s="9" t="s">
        <v>1053</v>
      </c>
      <c r="F220" s="9" t="s">
        <v>125</v>
      </c>
      <c r="G220" s="9" t="s">
        <v>68</v>
      </c>
      <c r="H220" s="13">
        <v>0.99299999999999999</v>
      </c>
      <c r="I220" s="9" t="s">
        <v>198</v>
      </c>
      <c r="J220" s="9" t="s">
        <v>68</v>
      </c>
      <c r="K220" s="9" t="s">
        <v>1528</v>
      </c>
      <c r="L220" s="9" t="s">
        <v>68</v>
      </c>
      <c r="M220" s="56">
        <v>660</v>
      </c>
      <c r="N220" s="56" t="s">
        <v>545</v>
      </c>
      <c r="O220" s="56" t="s">
        <v>545</v>
      </c>
      <c r="P220" s="56" t="s">
        <v>545</v>
      </c>
      <c r="Q220" s="9">
        <v>1.6</v>
      </c>
      <c r="R220" s="9">
        <v>1.68</v>
      </c>
      <c r="S220" s="10" t="str">
        <f>VLOOKUP($I220,GG!$A$1:$C$23,2,0)</f>
        <v>Quirijnen</v>
      </c>
      <c r="T220" s="10" t="str">
        <f>IF(LEFT(D220,2)="09","Klink.",VLOOKUP($I220,GG!$A$1:$C$23,3,0))</f>
        <v>SP</v>
      </c>
    </row>
    <row r="221" spans="1:20" x14ac:dyDescent="0.2">
      <c r="A221" s="9">
        <v>1411100</v>
      </c>
      <c r="B221" s="9" t="s">
        <v>301</v>
      </c>
      <c r="C221" s="9" t="s">
        <v>764</v>
      </c>
      <c r="D221" s="9" t="s">
        <v>199</v>
      </c>
      <c r="E221" s="9" t="s">
        <v>199</v>
      </c>
      <c r="F221" s="9" t="s">
        <v>126</v>
      </c>
      <c r="G221" s="9" t="s">
        <v>68</v>
      </c>
      <c r="H221" s="13">
        <v>1.387</v>
      </c>
      <c r="I221" s="9" t="s">
        <v>198</v>
      </c>
      <c r="J221" s="9" t="s">
        <v>68</v>
      </c>
      <c r="K221" s="9" t="s">
        <v>1528</v>
      </c>
      <c r="L221" s="9" t="s">
        <v>68</v>
      </c>
      <c r="M221" s="56">
        <v>480</v>
      </c>
      <c r="N221" s="56" t="s">
        <v>545</v>
      </c>
      <c r="O221" s="56" t="s">
        <v>545</v>
      </c>
      <c r="P221" s="56" t="s">
        <v>545</v>
      </c>
      <c r="Q221" s="9">
        <v>2.25</v>
      </c>
      <c r="R221" s="9">
        <v>2.363</v>
      </c>
      <c r="S221" s="10" t="str">
        <f>VLOOKUP($I221,GG!$A$1:$C$23,2,0)</f>
        <v>Quirijnen</v>
      </c>
      <c r="T221" s="10" t="str">
        <f>IF(LEFT(D221,2)="09","Klink.",VLOOKUP($I221,GG!$A$1:$C$23,3,0))</f>
        <v>SP</v>
      </c>
    </row>
    <row r="222" spans="1:20" x14ac:dyDescent="0.2">
      <c r="A222" s="9">
        <v>1412060</v>
      </c>
      <c r="B222" s="9" t="s">
        <v>336</v>
      </c>
      <c r="C222" s="9" t="s">
        <v>764</v>
      </c>
      <c r="D222" s="9" t="s">
        <v>1169</v>
      </c>
      <c r="E222" s="9" t="s">
        <v>1053</v>
      </c>
      <c r="F222" s="9" t="s">
        <v>124</v>
      </c>
      <c r="G222" s="9" t="s">
        <v>68</v>
      </c>
      <c r="H222" s="13">
        <v>0.75600000000000001</v>
      </c>
      <c r="I222" s="9" t="s">
        <v>198</v>
      </c>
      <c r="J222" s="9" t="s">
        <v>68</v>
      </c>
      <c r="K222" s="9" t="s">
        <v>1528</v>
      </c>
      <c r="L222" s="9" t="s">
        <v>68</v>
      </c>
      <c r="M222" s="56">
        <v>840</v>
      </c>
      <c r="N222" s="56" t="s">
        <v>545</v>
      </c>
      <c r="O222" s="56" t="s">
        <v>545</v>
      </c>
      <c r="P222" s="56" t="s">
        <v>545</v>
      </c>
      <c r="Q222" s="9">
        <v>1.25</v>
      </c>
      <c r="R222" s="9">
        <v>1.3129999999999999</v>
      </c>
      <c r="S222" s="10" t="str">
        <f>VLOOKUP($I222,GG!$A$1:$C$23,2,0)</f>
        <v>Quirijnen</v>
      </c>
      <c r="T222" s="10" t="str">
        <f>IF(LEFT(D222,2)="09","Klink.",VLOOKUP($I222,GG!$A$1:$C$23,3,0))</f>
        <v>SP</v>
      </c>
    </row>
    <row r="223" spans="1:20" x14ac:dyDescent="0.2">
      <c r="A223" s="9">
        <v>1412270</v>
      </c>
      <c r="B223" s="9" t="s">
        <v>526</v>
      </c>
      <c r="C223" s="9" t="s">
        <v>764</v>
      </c>
      <c r="D223" s="9" t="s">
        <v>1169</v>
      </c>
      <c r="E223" s="9" t="s">
        <v>1053</v>
      </c>
      <c r="F223" s="9" t="s">
        <v>125</v>
      </c>
      <c r="G223" s="9" t="s">
        <v>68</v>
      </c>
      <c r="H223" s="13">
        <v>0.99299999999999999</v>
      </c>
      <c r="I223" s="9" t="s">
        <v>198</v>
      </c>
      <c r="J223" s="9" t="s">
        <v>68</v>
      </c>
      <c r="K223" s="9" t="s">
        <v>1528</v>
      </c>
      <c r="L223" s="9" t="s">
        <v>68</v>
      </c>
      <c r="M223" s="56">
        <v>660</v>
      </c>
      <c r="N223" s="56" t="s">
        <v>545</v>
      </c>
      <c r="O223" s="56" t="s">
        <v>545</v>
      </c>
      <c r="P223" s="56" t="s">
        <v>545</v>
      </c>
      <c r="Q223" s="9">
        <v>1.6</v>
      </c>
      <c r="R223" s="9">
        <v>1.68</v>
      </c>
      <c r="S223" s="10" t="str">
        <f>VLOOKUP($I223,GG!$A$1:$C$23,2,0)</f>
        <v>Quirijnen</v>
      </c>
      <c r="T223" s="10" t="str">
        <f>IF(LEFT(D223,2)="09","Klink.",VLOOKUP($I223,GG!$A$1:$C$23,3,0))</f>
        <v>SP</v>
      </c>
    </row>
    <row r="224" spans="1:20" x14ac:dyDescent="0.2">
      <c r="A224" s="9">
        <v>1412470</v>
      </c>
      <c r="B224" s="9" t="s">
        <v>243</v>
      </c>
      <c r="C224" s="9" t="s">
        <v>764</v>
      </c>
      <c r="D224" s="9" t="s">
        <v>1169</v>
      </c>
      <c r="E224" s="9" t="s">
        <v>1053</v>
      </c>
      <c r="F224" s="9" t="s">
        <v>125</v>
      </c>
      <c r="G224" s="9" t="s">
        <v>68</v>
      </c>
      <c r="H224" s="13">
        <v>0.99299999999999999</v>
      </c>
      <c r="I224" s="9" t="s">
        <v>198</v>
      </c>
      <c r="J224" s="9" t="s">
        <v>68</v>
      </c>
      <c r="K224" s="9" t="s">
        <v>1528</v>
      </c>
      <c r="L224" s="9" t="s">
        <v>68</v>
      </c>
      <c r="M224" s="56">
        <v>660</v>
      </c>
      <c r="N224" s="56" t="s">
        <v>545</v>
      </c>
      <c r="O224" s="56" t="s">
        <v>545</v>
      </c>
      <c r="P224" s="56" t="s">
        <v>545</v>
      </c>
      <c r="Q224" s="9">
        <v>1.6</v>
      </c>
      <c r="R224" s="9">
        <v>1.68</v>
      </c>
      <c r="S224" s="10" t="str">
        <f>VLOOKUP($I224,GG!$A$1:$C$23,2,0)</f>
        <v>Quirijnen</v>
      </c>
      <c r="T224" s="10" t="str">
        <f>IF(LEFT(D224,2)="09","Klink.",VLOOKUP($I224,GG!$A$1:$C$23,3,0))</f>
        <v>SP</v>
      </c>
    </row>
    <row r="225" spans="1:20" x14ac:dyDescent="0.2">
      <c r="A225" s="9">
        <v>1413670</v>
      </c>
      <c r="B225" s="9" t="s">
        <v>527</v>
      </c>
      <c r="C225" s="9" t="s">
        <v>764</v>
      </c>
      <c r="D225" s="9" t="s">
        <v>1169</v>
      </c>
      <c r="E225" s="9" t="s">
        <v>1053</v>
      </c>
      <c r="F225" s="9" t="s">
        <v>125</v>
      </c>
      <c r="G225" s="9" t="s">
        <v>68</v>
      </c>
      <c r="H225" s="13">
        <v>0.99299999999999999</v>
      </c>
      <c r="I225" s="9" t="s">
        <v>198</v>
      </c>
      <c r="J225" s="9" t="s">
        <v>68</v>
      </c>
      <c r="K225" s="9" t="s">
        <v>1528</v>
      </c>
      <c r="L225" s="9" t="s">
        <v>68</v>
      </c>
      <c r="M225" s="56">
        <v>660</v>
      </c>
      <c r="N225" s="56" t="s">
        <v>545</v>
      </c>
      <c r="O225" s="56" t="s">
        <v>545</v>
      </c>
      <c r="P225" s="56" t="s">
        <v>545</v>
      </c>
      <c r="Q225" s="9">
        <v>1.6</v>
      </c>
      <c r="R225" s="9">
        <v>1.68</v>
      </c>
      <c r="S225" s="10" t="str">
        <f>VLOOKUP($I225,GG!$A$1:$C$23,2,0)</f>
        <v>Quirijnen</v>
      </c>
      <c r="T225" s="10" t="str">
        <f>IF(LEFT(D225,2)="09","Klink.",VLOOKUP($I225,GG!$A$1:$C$23,3,0))</f>
        <v>SP</v>
      </c>
    </row>
    <row r="226" spans="1:20" x14ac:dyDescent="0.2">
      <c r="A226" s="9">
        <v>1413860</v>
      </c>
      <c r="B226" s="9" t="s">
        <v>826</v>
      </c>
      <c r="C226" s="9" t="s">
        <v>764</v>
      </c>
      <c r="D226" s="9" t="s">
        <v>199</v>
      </c>
      <c r="E226" s="9" t="s">
        <v>199</v>
      </c>
      <c r="F226" s="9" t="s">
        <v>124</v>
      </c>
      <c r="G226" s="9" t="s">
        <v>68</v>
      </c>
      <c r="H226" s="13">
        <v>0.75600000000000001</v>
      </c>
      <c r="I226" s="9" t="s">
        <v>198</v>
      </c>
      <c r="J226" s="9" t="s">
        <v>68</v>
      </c>
      <c r="K226" s="9" t="s">
        <v>1528</v>
      </c>
      <c r="L226" s="9" t="s">
        <v>68</v>
      </c>
      <c r="M226" s="56">
        <v>840</v>
      </c>
      <c r="N226" s="56" t="s">
        <v>545</v>
      </c>
      <c r="O226" s="56" t="s">
        <v>545</v>
      </c>
      <c r="P226" s="56" t="s">
        <v>545</v>
      </c>
      <c r="Q226" s="9">
        <v>1.25</v>
      </c>
      <c r="R226" s="9">
        <v>1.3129999999999999</v>
      </c>
      <c r="S226" s="10" t="str">
        <f>VLOOKUP($I226,GG!$A$1:$C$23,2,0)</f>
        <v>Quirijnen</v>
      </c>
      <c r="T226" s="10" t="str">
        <f>IF(LEFT(D226,2)="09","Klink.",VLOOKUP($I226,GG!$A$1:$C$23,3,0))</f>
        <v>SP</v>
      </c>
    </row>
    <row r="227" spans="1:20" x14ac:dyDescent="0.2">
      <c r="A227" s="9">
        <v>1413870</v>
      </c>
      <c r="B227" s="9" t="s">
        <v>928</v>
      </c>
      <c r="C227" s="9" t="s">
        <v>764</v>
      </c>
      <c r="D227" s="9" t="s">
        <v>199</v>
      </c>
      <c r="E227" s="9" t="s">
        <v>199</v>
      </c>
      <c r="F227" s="9" t="s">
        <v>125</v>
      </c>
      <c r="G227" s="9" t="s">
        <v>68</v>
      </c>
      <c r="H227" s="13">
        <v>0.99299999999999999</v>
      </c>
      <c r="I227" s="9" t="s">
        <v>198</v>
      </c>
      <c r="J227" s="9" t="s">
        <v>68</v>
      </c>
      <c r="K227" s="9" t="s">
        <v>1528</v>
      </c>
      <c r="L227" s="9" t="s">
        <v>68</v>
      </c>
      <c r="M227" s="56">
        <v>660</v>
      </c>
      <c r="N227" s="56" t="s">
        <v>545</v>
      </c>
      <c r="O227" s="56" t="s">
        <v>545</v>
      </c>
      <c r="P227" s="56" t="s">
        <v>545</v>
      </c>
      <c r="Q227" s="9">
        <v>1.6</v>
      </c>
      <c r="R227" s="9">
        <v>1.68</v>
      </c>
      <c r="S227" s="10" t="str">
        <f>VLOOKUP($I227,GG!$A$1:$C$23,2,0)</f>
        <v>Quirijnen</v>
      </c>
      <c r="T227" s="10" t="str">
        <f>IF(LEFT(D227,2)="09","Klink.",VLOOKUP($I227,GG!$A$1:$C$23,3,0))</f>
        <v>SP</v>
      </c>
    </row>
    <row r="228" spans="1:20" x14ac:dyDescent="0.2">
      <c r="A228" s="9">
        <v>1413878</v>
      </c>
      <c r="B228" s="9" t="s">
        <v>132</v>
      </c>
      <c r="C228" s="9" t="s">
        <v>764</v>
      </c>
      <c r="D228" s="9" t="s">
        <v>199</v>
      </c>
      <c r="E228" s="9" t="s">
        <v>199</v>
      </c>
      <c r="F228" s="9" t="s">
        <v>125</v>
      </c>
      <c r="G228" s="9" t="s">
        <v>765</v>
      </c>
      <c r="H228" s="13">
        <v>0.99299999999999999</v>
      </c>
      <c r="I228" s="9" t="s">
        <v>198</v>
      </c>
      <c r="J228" s="9" t="s">
        <v>159</v>
      </c>
      <c r="K228" s="9" t="s">
        <v>1528</v>
      </c>
      <c r="L228" s="9" t="s">
        <v>159</v>
      </c>
      <c r="M228" s="56">
        <v>660</v>
      </c>
      <c r="N228" s="56" t="s">
        <v>545</v>
      </c>
      <c r="O228" s="56" t="s">
        <v>545</v>
      </c>
      <c r="P228" s="56" t="s">
        <v>545</v>
      </c>
      <c r="Q228" s="9">
        <v>1.611</v>
      </c>
      <c r="R228" s="9">
        <v>1.6970000000000001</v>
      </c>
      <c r="S228" s="10" t="str">
        <f>VLOOKUP($I228,GG!$A$1:$C$23,2,0)</f>
        <v>Quirijnen</v>
      </c>
      <c r="T228" s="10" t="str">
        <f>IF(LEFT(D228,2)="09","Klink.",VLOOKUP($I228,GG!$A$1:$C$23,3,0))</f>
        <v>SP</v>
      </c>
    </row>
    <row r="229" spans="1:20" x14ac:dyDescent="0.2">
      <c r="A229" s="9">
        <v>1414660</v>
      </c>
      <c r="B229" s="9" t="s">
        <v>685</v>
      </c>
      <c r="C229" s="9" t="s">
        <v>764</v>
      </c>
      <c r="D229" s="9" t="s">
        <v>1169</v>
      </c>
      <c r="E229" s="9" t="s">
        <v>1053</v>
      </c>
      <c r="F229" s="9" t="s">
        <v>124</v>
      </c>
      <c r="G229" s="9" t="s">
        <v>68</v>
      </c>
      <c r="H229" s="13">
        <v>0.75600000000000001</v>
      </c>
      <c r="I229" s="9" t="s">
        <v>198</v>
      </c>
      <c r="J229" s="9" t="s">
        <v>68</v>
      </c>
      <c r="K229" s="9" t="s">
        <v>1528</v>
      </c>
      <c r="L229" s="9" t="s">
        <v>68</v>
      </c>
      <c r="M229" s="56">
        <v>840</v>
      </c>
      <c r="N229" s="56" t="s">
        <v>545</v>
      </c>
      <c r="O229" s="56" t="s">
        <v>545</v>
      </c>
      <c r="P229" s="56" t="s">
        <v>545</v>
      </c>
      <c r="Q229" s="9">
        <v>1.25</v>
      </c>
      <c r="R229" s="9">
        <v>1.3129999999999999</v>
      </c>
      <c r="S229" s="10" t="str">
        <f>VLOOKUP($I229,GG!$A$1:$C$23,2,0)</f>
        <v>Quirijnen</v>
      </c>
      <c r="T229" s="10" t="str">
        <f>IF(LEFT(D229,2)="09","Klink.",VLOOKUP($I229,GG!$A$1:$C$23,3,0))</f>
        <v>SP</v>
      </c>
    </row>
    <row r="230" spans="1:20" x14ac:dyDescent="0.2">
      <c r="A230" s="9">
        <v>1414678</v>
      </c>
      <c r="B230" s="9" t="s">
        <v>1228</v>
      </c>
      <c r="C230" s="9" t="s">
        <v>764</v>
      </c>
      <c r="D230" s="9" t="s">
        <v>1169</v>
      </c>
      <c r="E230" s="9" t="s">
        <v>1053</v>
      </c>
      <c r="F230" s="9" t="s">
        <v>125</v>
      </c>
      <c r="G230" s="9" t="s">
        <v>765</v>
      </c>
      <c r="H230" s="13">
        <v>0.99299999999999999</v>
      </c>
      <c r="I230" s="9" t="s">
        <v>198</v>
      </c>
      <c r="J230" s="9" t="s">
        <v>159</v>
      </c>
      <c r="K230" s="9" t="s">
        <v>1528</v>
      </c>
      <c r="L230" s="9" t="s">
        <v>159</v>
      </c>
      <c r="M230" s="56">
        <v>660</v>
      </c>
      <c r="N230" s="56" t="s">
        <v>545</v>
      </c>
      <c r="O230" s="56" t="s">
        <v>545</v>
      </c>
      <c r="P230" s="56" t="s">
        <v>545</v>
      </c>
      <c r="Q230" s="9">
        <v>1.611</v>
      </c>
      <c r="R230" s="9">
        <v>1.6970000000000001</v>
      </c>
      <c r="S230" s="10" t="str">
        <f>VLOOKUP($I230,GG!$A$1:$C$23,2,0)</f>
        <v>Quirijnen</v>
      </c>
      <c r="T230" s="10" t="str">
        <f>IF(LEFT(D230,2)="09","Klink.",VLOOKUP($I230,GG!$A$1:$C$23,3,0))</f>
        <v>SP</v>
      </c>
    </row>
    <row r="231" spans="1:20" x14ac:dyDescent="0.2">
      <c r="A231" s="9">
        <v>1414680</v>
      </c>
      <c r="B231" s="9" t="s">
        <v>946</v>
      </c>
      <c r="C231" s="9" t="s">
        <v>764</v>
      </c>
      <c r="D231" s="9" t="s">
        <v>1169</v>
      </c>
      <c r="E231" s="9" t="s">
        <v>1053</v>
      </c>
      <c r="F231" s="9" t="s">
        <v>126</v>
      </c>
      <c r="G231" s="9" t="s">
        <v>68</v>
      </c>
      <c r="H231" s="13">
        <v>1.387</v>
      </c>
      <c r="I231" s="9" t="s">
        <v>198</v>
      </c>
      <c r="J231" s="9" t="s">
        <v>68</v>
      </c>
      <c r="K231" s="9" t="s">
        <v>1528</v>
      </c>
      <c r="L231" s="9" t="s">
        <v>68</v>
      </c>
      <c r="M231" s="56">
        <v>480</v>
      </c>
      <c r="N231" s="56" t="s">
        <v>545</v>
      </c>
      <c r="O231" s="56" t="s">
        <v>545</v>
      </c>
      <c r="P231" s="56" t="s">
        <v>545</v>
      </c>
      <c r="Q231" s="9">
        <v>2.25</v>
      </c>
      <c r="R231" s="9">
        <v>2.363</v>
      </c>
      <c r="S231" s="10" t="str">
        <f>VLOOKUP($I231,GG!$A$1:$C$23,2,0)</f>
        <v>Quirijnen</v>
      </c>
      <c r="T231" s="10" t="str">
        <f>IF(LEFT(D231,2)="09","Klink.",VLOOKUP($I231,GG!$A$1:$C$23,3,0))</f>
        <v>SP</v>
      </c>
    </row>
    <row r="232" spans="1:20" x14ac:dyDescent="0.2">
      <c r="A232" s="9">
        <v>1414688</v>
      </c>
      <c r="B232" s="9" t="s">
        <v>134</v>
      </c>
      <c r="C232" s="9" t="s">
        <v>764</v>
      </c>
      <c r="D232" s="9" t="s">
        <v>1169</v>
      </c>
      <c r="E232" s="9" t="s">
        <v>1053</v>
      </c>
      <c r="F232" s="9" t="s">
        <v>126</v>
      </c>
      <c r="G232" s="9" t="s">
        <v>765</v>
      </c>
      <c r="H232" s="13">
        <v>1.387</v>
      </c>
      <c r="I232" s="9" t="s">
        <v>198</v>
      </c>
      <c r="J232" s="9" t="s">
        <v>159</v>
      </c>
      <c r="K232" s="9" t="s">
        <v>1528</v>
      </c>
      <c r="L232" s="9" t="s">
        <v>159</v>
      </c>
      <c r="M232" s="56">
        <v>480</v>
      </c>
      <c r="N232" s="56" t="s">
        <v>545</v>
      </c>
      <c r="O232" s="56" t="s">
        <v>545</v>
      </c>
      <c r="P232" s="56" t="s">
        <v>545</v>
      </c>
      <c r="Q232" s="9">
        <v>2.2999999999999998</v>
      </c>
      <c r="R232" s="9">
        <v>2.448</v>
      </c>
      <c r="S232" s="10" t="str">
        <f>VLOOKUP($I232,GG!$A$1:$C$23,2,0)</f>
        <v>Quirijnen</v>
      </c>
      <c r="T232" s="10" t="str">
        <f>IF(LEFT(D232,2)="09","Klink.",VLOOKUP($I232,GG!$A$1:$C$23,3,0))</f>
        <v>SP</v>
      </c>
    </row>
    <row r="233" spans="1:20" x14ac:dyDescent="0.2">
      <c r="A233" s="9">
        <v>1415870</v>
      </c>
      <c r="B233" s="9" t="s">
        <v>929</v>
      </c>
      <c r="C233" s="9" t="s">
        <v>764</v>
      </c>
      <c r="D233" s="9" t="s">
        <v>200</v>
      </c>
      <c r="E233" s="9" t="s">
        <v>200</v>
      </c>
      <c r="F233" s="9" t="s">
        <v>125</v>
      </c>
      <c r="G233" s="9" t="s">
        <v>68</v>
      </c>
      <c r="H233" s="13">
        <v>0.99299999999999999</v>
      </c>
      <c r="I233" s="9" t="s">
        <v>198</v>
      </c>
      <c r="J233" s="9" t="s">
        <v>68</v>
      </c>
      <c r="K233" s="9" t="s">
        <v>1528</v>
      </c>
      <c r="L233" s="9" t="s">
        <v>68</v>
      </c>
      <c r="M233" s="56">
        <v>660</v>
      </c>
      <c r="N233" s="56" t="s">
        <v>545</v>
      </c>
      <c r="O233" s="56" t="s">
        <v>545</v>
      </c>
      <c r="P233" s="56" t="s">
        <v>545</v>
      </c>
      <c r="Q233" s="9">
        <v>1.6</v>
      </c>
      <c r="R233" s="9">
        <v>1.68</v>
      </c>
      <c r="S233" s="10" t="str">
        <f>VLOOKUP($I233,GG!$A$1:$C$23,2,0)</f>
        <v>Quirijnen</v>
      </c>
      <c r="T233" s="10" t="str">
        <f>IF(LEFT(D233,2)="09","Klink.",VLOOKUP($I233,GG!$A$1:$C$23,3,0))</f>
        <v>SP</v>
      </c>
    </row>
    <row r="234" spans="1:20" x14ac:dyDescent="0.2">
      <c r="A234" s="9">
        <v>1415878</v>
      </c>
      <c r="B234" s="9" t="s">
        <v>135</v>
      </c>
      <c r="C234" s="9" t="s">
        <v>764</v>
      </c>
      <c r="D234" s="9" t="s">
        <v>200</v>
      </c>
      <c r="E234" s="9" t="s">
        <v>200</v>
      </c>
      <c r="F234" s="9" t="s">
        <v>125</v>
      </c>
      <c r="G234" s="9" t="s">
        <v>765</v>
      </c>
      <c r="H234" s="13">
        <v>0.99299999999999999</v>
      </c>
      <c r="I234" s="9" t="s">
        <v>198</v>
      </c>
      <c r="J234" s="9" t="s">
        <v>159</v>
      </c>
      <c r="K234" s="9" t="s">
        <v>1528</v>
      </c>
      <c r="L234" s="9" t="s">
        <v>159</v>
      </c>
      <c r="M234" s="56">
        <v>660</v>
      </c>
      <c r="N234" s="56" t="s">
        <v>545</v>
      </c>
      <c r="O234" s="56" t="s">
        <v>545</v>
      </c>
      <c r="P234" s="56" t="s">
        <v>545</v>
      </c>
      <c r="Q234" s="9">
        <v>1.611</v>
      </c>
      <c r="R234" s="9">
        <v>1.6970000000000001</v>
      </c>
      <c r="S234" s="10" t="str">
        <f>VLOOKUP($I234,GG!$A$1:$C$23,2,0)</f>
        <v>Quirijnen</v>
      </c>
      <c r="T234" s="10" t="str">
        <f>IF(LEFT(D234,2)="09","Klink.",VLOOKUP($I234,GG!$A$1:$C$23,3,0))</f>
        <v>SP</v>
      </c>
    </row>
    <row r="235" spans="1:20" x14ac:dyDescent="0.2">
      <c r="A235" s="9">
        <v>1415880</v>
      </c>
      <c r="B235" s="9" t="s">
        <v>550</v>
      </c>
      <c r="C235" s="9" t="s">
        <v>764</v>
      </c>
      <c r="D235" s="9" t="s">
        <v>200</v>
      </c>
      <c r="E235" s="9" t="s">
        <v>200</v>
      </c>
      <c r="F235" s="9" t="s">
        <v>126</v>
      </c>
      <c r="G235" s="9" t="s">
        <v>68</v>
      </c>
      <c r="H235" s="13">
        <v>1.387</v>
      </c>
      <c r="I235" s="9" t="s">
        <v>198</v>
      </c>
      <c r="J235" s="9" t="s">
        <v>68</v>
      </c>
      <c r="K235" s="9" t="s">
        <v>1528</v>
      </c>
      <c r="L235" s="9" t="s">
        <v>68</v>
      </c>
      <c r="M235" s="56">
        <v>480</v>
      </c>
      <c r="N235" s="56" t="s">
        <v>545</v>
      </c>
      <c r="O235" s="56" t="s">
        <v>545</v>
      </c>
      <c r="P235" s="56" t="s">
        <v>545</v>
      </c>
      <c r="Q235" s="9">
        <v>2.25</v>
      </c>
      <c r="R235" s="9">
        <v>2.363</v>
      </c>
      <c r="S235" s="10" t="str">
        <f>VLOOKUP($I235,GG!$A$1:$C$23,2,0)</f>
        <v>Quirijnen</v>
      </c>
      <c r="T235" s="10" t="str">
        <f>IF(LEFT(D235,2)="09","Klink.",VLOOKUP($I235,GG!$A$1:$C$23,3,0))</f>
        <v>SP</v>
      </c>
    </row>
    <row r="236" spans="1:20" x14ac:dyDescent="0.2">
      <c r="A236" s="9">
        <v>1416280</v>
      </c>
      <c r="B236" s="9" t="s">
        <v>671</v>
      </c>
      <c r="C236" s="9" t="s">
        <v>764</v>
      </c>
      <c r="D236" s="9" t="s">
        <v>200</v>
      </c>
      <c r="E236" s="9" t="s">
        <v>200</v>
      </c>
      <c r="F236" s="9" t="s">
        <v>126</v>
      </c>
      <c r="G236" s="9" t="s">
        <v>68</v>
      </c>
      <c r="H236" s="13">
        <v>1.387</v>
      </c>
      <c r="I236" s="9" t="s">
        <v>198</v>
      </c>
      <c r="J236" s="9" t="s">
        <v>68</v>
      </c>
      <c r="K236" s="9" t="s">
        <v>1528</v>
      </c>
      <c r="L236" s="9" t="s">
        <v>68</v>
      </c>
      <c r="M236" s="56">
        <v>480</v>
      </c>
      <c r="N236" s="56" t="s">
        <v>545</v>
      </c>
      <c r="O236" s="56" t="s">
        <v>545</v>
      </c>
      <c r="P236" s="56" t="s">
        <v>545</v>
      </c>
      <c r="Q236" s="9">
        <v>2.2999999999999998</v>
      </c>
      <c r="R236" s="9">
        <v>2.415</v>
      </c>
      <c r="S236" s="10" t="str">
        <f>VLOOKUP($I236,GG!$A$1:$C$23,2,0)</f>
        <v>Quirijnen</v>
      </c>
      <c r="T236" s="10" t="str">
        <f>IF(LEFT(D236,2)="09","Klink.",VLOOKUP($I236,GG!$A$1:$C$23,3,0))</f>
        <v>SP</v>
      </c>
    </row>
    <row r="237" spans="1:20" x14ac:dyDescent="0.2">
      <c r="A237" s="9">
        <v>1417070</v>
      </c>
      <c r="B237" s="9" t="s">
        <v>294</v>
      </c>
      <c r="C237" s="9" t="s">
        <v>764</v>
      </c>
      <c r="D237" s="9" t="s">
        <v>200</v>
      </c>
      <c r="E237" s="9" t="s">
        <v>200</v>
      </c>
      <c r="F237" s="9" t="s">
        <v>125</v>
      </c>
      <c r="G237" s="9" t="s">
        <v>68</v>
      </c>
      <c r="H237" s="13">
        <v>0.99299999999999999</v>
      </c>
      <c r="I237" s="9" t="s">
        <v>198</v>
      </c>
      <c r="J237" s="9" t="s">
        <v>68</v>
      </c>
      <c r="K237" s="9" t="s">
        <v>1528</v>
      </c>
      <c r="L237" s="9" t="s">
        <v>68</v>
      </c>
      <c r="M237" s="56">
        <v>660</v>
      </c>
      <c r="N237" s="56" t="s">
        <v>545</v>
      </c>
      <c r="O237" s="56" t="s">
        <v>545</v>
      </c>
      <c r="P237" s="56" t="s">
        <v>545</v>
      </c>
      <c r="Q237" s="9">
        <v>1.6</v>
      </c>
      <c r="R237" s="9">
        <v>1.68</v>
      </c>
      <c r="S237" s="10" t="str">
        <f>VLOOKUP($I237,GG!$A$1:$C$23,2,0)</f>
        <v>Quirijnen</v>
      </c>
      <c r="T237" s="10" t="str">
        <f>IF(LEFT(D237,2)="09","Klink.",VLOOKUP($I237,GG!$A$1:$C$23,3,0))</f>
        <v>SP</v>
      </c>
    </row>
    <row r="238" spans="1:20" x14ac:dyDescent="0.2">
      <c r="A238" s="9">
        <v>1417080</v>
      </c>
      <c r="B238" s="9" t="s">
        <v>528</v>
      </c>
      <c r="C238" s="9" t="s">
        <v>764</v>
      </c>
      <c r="D238" s="9" t="s">
        <v>200</v>
      </c>
      <c r="E238" s="9" t="s">
        <v>200</v>
      </c>
      <c r="F238" s="9" t="s">
        <v>126</v>
      </c>
      <c r="G238" s="9" t="s">
        <v>68</v>
      </c>
      <c r="H238" s="13">
        <v>1.387</v>
      </c>
      <c r="I238" s="9" t="s">
        <v>198</v>
      </c>
      <c r="J238" s="9" t="s">
        <v>68</v>
      </c>
      <c r="K238" s="9" t="s">
        <v>1528</v>
      </c>
      <c r="L238" s="9" t="s">
        <v>68</v>
      </c>
      <c r="M238" s="56">
        <v>480</v>
      </c>
      <c r="N238" s="56" t="s">
        <v>545</v>
      </c>
      <c r="O238" s="56" t="s">
        <v>545</v>
      </c>
      <c r="P238" s="56" t="s">
        <v>545</v>
      </c>
      <c r="Q238" s="9">
        <v>2.25</v>
      </c>
      <c r="R238" s="9">
        <v>2.363</v>
      </c>
      <c r="S238" s="10" t="str">
        <f>VLOOKUP($I238,GG!$A$1:$C$23,2,0)</f>
        <v>Quirijnen</v>
      </c>
      <c r="T238" s="10" t="str">
        <f>IF(LEFT(D238,2)="09","Klink.",VLOOKUP($I238,GG!$A$1:$C$23,3,0))</f>
        <v>SP</v>
      </c>
    </row>
    <row r="239" spans="1:20" x14ac:dyDescent="0.2">
      <c r="A239" s="9">
        <v>1418050</v>
      </c>
      <c r="B239" s="9" t="s">
        <v>372</v>
      </c>
      <c r="C239" s="9" t="s">
        <v>764</v>
      </c>
      <c r="D239" s="9" t="s">
        <v>217</v>
      </c>
      <c r="E239" s="9" t="s">
        <v>217</v>
      </c>
      <c r="F239" s="9" t="s">
        <v>127</v>
      </c>
      <c r="G239" s="9" t="s">
        <v>68</v>
      </c>
      <c r="H239" s="13">
        <v>0.67500000000000004</v>
      </c>
      <c r="I239" s="9" t="s">
        <v>198</v>
      </c>
      <c r="J239" s="9" t="s">
        <v>68</v>
      </c>
      <c r="K239" s="9" t="s">
        <v>1528</v>
      </c>
      <c r="L239" s="9" t="s">
        <v>68</v>
      </c>
      <c r="M239" s="56">
        <v>840</v>
      </c>
      <c r="N239" s="56" t="s">
        <v>545</v>
      </c>
      <c r="O239" s="56">
        <v>1000</v>
      </c>
      <c r="P239" s="56" t="s">
        <v>545</v>
      </c>
      <c r="Q239" s="9">
        <v>1.1000000000000001</v>
      </c>
      <c r="R239" s="9">
        <v>1.155</v>
      </c>
      <c r="S239" s="10" t="str">
        <f>VLOOKUP($I239,GG!$A$1:$C$23,2,0)</f>
        <v>Quirijnen</v>
      </c>
      <c r="T239" s="10" t="str">
        <f>IF(LEFT(D239,2)="09","Klink.",VLOOKUP($I239,GG!$A$1:$C$23,3,0))</f>
        <v>SP</v>
      </c>
    </row>
    <row r="240" spans="1:20" x14ac:dyDescent="0.2">
      <c r="A240" s="9">
        <v>1418070</v>
      </c>
      <c r="B240" s="9" t="s">
        <v>827</v>
      </c>
      <c r="C240" s="9" t="s">
        <v>764</v>
      </c>
      <c r="D240" s="9" t="s">
        <v>200</v>
      </c>
      <c r="E240" s="9" t="s">
        <v>200</v>
      </c>
      <c r="F240" s="9" t="s">
        <v>125</v>
      </c>
      <c r="G240" s="9" t="s">
        <v>68</v>
      </c>
      <c r="H240" s="13">
        <v>0.99299999999999999</v>
      </c>
      <c r="I240" s="9" t="s">
        <v>198</v>
      </c>
      <c r="J240" s="9" t="s">
        <v>68</v>
      </c>
      <c r="K240" s="9" t="s">
        <v>1528</v>
      </c>
      <c r="L240" s="9" t="s">
        <v>68</v>
      </c>
      <c r="M240" s="56">
        <v>660</v>
      </c>
      <c r="N240" s="56" t="s">
        <v>545</v>
      </c>
      <c r="O240" s="56" t="s">
        <v>545</v>
      </c>
      <c r="P240" s="56" t="s">
        <v>545</v>
      </c>
      <c r="Q240" s="9">
        <v>1.6</v>
      </c>
      <c r="R240" s="9">
        <v>1.68</v>
      </c>
      <c r="S240" s="10" t="str">
        <f>VLOOKUP($I240,GG!$A$1:$C$23,2,0)</f>
        <v>Quirijnen</v>
      </c>
      <c r="T240" s="10" t="str">
        <f>IF(LEFT(D240,2)="09","Klink.",VLOOKUP($I240,GG!$A$1:$C$23,3,0))</f>
        <v>SP</v>
      </c>
    </row>
    <row r="241" spans="1:20" x14ac:dyDescent="0.2">
      <c r="A241" s="9">
        <v>1418080</v>
      </c>
      <c r="B241" s="9" t="s">
        <v>828</v>
      </c>
      <c r="C241" s="9" t="s">
        <v>764</v>
      </c>
      <c r="D241" s="9" t="s">
        <v>200</v>
      </c>
      <c r="E241" s="9" t="s">
        <v>200</v>
      </c>
      <c r="F241" s="9" t="s">
        <v>126</v>
      </c>
      <c r="G241" s="9" t="s">
        <v>68</v>
      </c>
      <c r="H241" s="13">
        <v>1.387</v>
      </c>
      <c r="I241" s="9" t="s">
        <v>198</v>
      </c>
      <c r="J241" s="9" t="s">
        <v>68</v>
      </c>
      <c r="K241" s="9" t="s">
        <v>1528</v>
      </c>
      <c r="L241" s="9" t="s">
        <v>68</v>
      </c>
      <c r="M241" s="56">
        <v>480</v>
      </c>
      <c r="N241" s="56" t="s">
        <v>545</v>
      </c>
      <c r="O241" s="56" t="s">
        <v>545</v>
      </c>
      <c r="P241" s="56" t="s">
        <v>545</v>
      </c>
      <c r="Q241" s="9">
        <v>2.25</v>
      </c>
      <c r="R241" s="9">
        <v>2.363</v>
      </c>
      <c r="S241" s="10" t="str">
        <f>VLOOKUP($I241,GG!$A$1:$C$23,2,0)</f>
        <v>Quirijnen</v>
      </c>
      <c r="T241" s="10" t="str">
        <f>IF(LEFT(D241,2)="09","Klink.",VLOOKUP($I241,GG!$A$1:$C$23,3,0))</f>
        <v>SP</v>
      </c>
    </row>
    <row r="242" spans="1:20" x14ac:dyDescent="0.2">
      <c r="A242" s="9">
        <v>1418150</v>
      </c>
      <c r="B242" s="9" t="s">
        <v>829</v>
      </c>
      <c r="C242" s="9" t="s">
        <v>764</v>
      </c>
      <c r="D242" s="9" t="s">
        <v>217</v>
      </c>
      <c r="E242" s="9" t="s">
        <v>217</v>
      </c>
      <c r="F242" s="9" t="s">
        <v>127</v>
      </c>
      <c r="G242" s="9" t="s">
        <v>68</v>
      </c>
      <c r="H242" s="13">
        <v>0.67500000000000004</v>
      </c>
      <c r="I242" s="9" t="s">
        <v>198</v>
      </c>
      <c r="J242" s="9" t="s">
        <v>68</v>
      </c>
      <c r="K242" s="9" t="s">
        <v>1528</v>
      </c>
      <c r="L242" s="9" t="s">
        <v>68</v>
      </c>
      <c r="M242" s="56">
        <v>840</v>
      </c>
      <c r="N242" s="56" t="s">
        <v>545</v>
      </c>
      <c r="O242" s="56">
        <v>1000</v>
      </c>
      <c r="P242" s="56" t="s">
        <v>545</v>
      </c>
      <c r="Q242" s="9">
        <v>1.1000000000000001</v>
      </c>
      <c r="R242" s="9">
        <v>1.155</v>
      </c>
      <c r="S242" s="10" t="str">
        <f>VLOOKUP($I242,GG!$A$1:$C$23,2,0)</f>
        <v>Quirijnen</v>
      </c>
      <c r="T242" s="10" t="str">
        <f>IF(LEFT(D242,2)="09","Klink.",VLOOKUP($I242,GG!$A$1:$C$23,3,0))</f>
        <v>SP</v>
      </c>
    </row>
    <row r="243" spans="1:20" x14ac:dyDescent="0.2">
      <c r="A243" s="9">
        <v>1449161</v>
      </c>
      <c r="B243" s="9" t="s">
        <v>1098</v>
      </c>
      <c r="C243" s="9" t="s">
        <v>1094</v>
      </c>
      <c r="D243" s="9" t="s">
        <v>1095</v>
      </c>
      <c r="E243" s="9" t="s">
        <v>1162</v>
      </c>
      <c r="F243" s="9" t="s">
        <v>124</v>
      </c>
      <c r="G243" s="9" t="s">
        <v>68</v>
      </c>
      <c r="H243" s="13">
        <v>0.75600000000000001</v>
      </c>
      <c r="I243" s="9" t="s">
        <v>198</v>
      </c>
      <c r="J243" s="9" t="s">
        <v>68</v>
      </c>
      <c r="K243" s="9" t="s">
        <v>1528</v>
      </c>
      <c r="L243" s="9" t="s">
        <v>68</v>
      </c>
      <c r="M243" s="56">
        <v>840</v>
      </c>
      <c r="N243" s="56" t="s">
        <v>545</v>
      </c>
      <c r="O243" s="56" t="s">
        <v>545</v>
      </c>
      <c r="P243" s="56" t="s">
        <v>545</v>
      </c>
      <c r="Q243" s="9">
        <v>1.25</v>
      </c>
      <c r="R243" s="9">
        <v>1.3129999999999999</v>
      </c>
      <c r="S243" s="10" t="str">
        <f>VLOOKUP($I243,GG!$A$1:$C$23,2,0)</f>
        <v>Quirijnen</v>
      </c>
      <c r="T243" s="10" t="str">
        <f>IF(LEFT(D243,2)="09","Klink.",VLOOKUP($I243,GG!$A$1:$C$23,3,0))</f>
        <v>SP</v>
      </c>
    </row>
    <row r="244" spans="1:20" x14ac:dyDescent="0.2">
      <c r="A244" s="9">
        <v>1424078</v>
      </c>
      <c r="B244" s="9" t="s">
        <v>19</v>
      </c>
      <c r="C244" s="9" t="s">
        <v>764</v>
      </c>
      <c r="D244" s="9" t="s">
        <v>217</v>
      </c>
      <c r="E244" s="9" t="s">
        <v>217</v>
      </c>
      <c r="F244" s="9" t="s">
        <v>125</v>
      </c>
      <c r="G244" s="9" t="s">
        <v>765</v>
      </c>
      <c r="H244" s="13">
        <v>0.99299999999999999</v>
      </c>
      <c r="I244" s="9" t="s">
        <v>373</v>
      </c>
      <c r="J244" s="9" t="s">
        <v>159</v>
      </c>
      <c r="K244" s="9" t="s">
        <v>1529</v>
      </c>
      <c r="L244" s="9" t="s">
        <v>159</v>
      </c>
      <c r="M244" s="56">
        <v>540</v>
      </c>
      <c r="N244" s="56" t="s">
        <v>545</v>
      </c>
      <c r="O244" s="56" t="s">
        <v>545</v>
      </c>
      <c r="P244" s="56" t="s">
        <v>545</v>
      </c>
      <c r="Q244" s="9">
        <v>1.6</v>
      </c>
      <c r="R244" s="9">
        <v>1.68</v>
      </c>
      <c r="S244" s="10" t="str">
        <f>VLOOKUP($I244,GG!$A$1:$C$23,2,0)</f>
        <v>Quirijnen</v>
      </c>
      <c r="T244" s="10" t="str">
        <f>IF(LEFT(D244,2)="09","Klink.",VLOOKUP($I244,GG!$A$1:$C$23,3,0))</f>
        <v>Recup</v>
      </c>
    </row>
    <row r="245" spans="1:20" x14ac:dyDescent="0.2">
      <c r="A245" s="9">
        <v>1424158</v>
      </c>
      <c r="B245" s="9" t="s">
        <v>337</v>
      </c>
      <c r="C245" s="9" t="s">
        <v>764</v>
      </c>
      <c r="D245" s="9" t="s">
        <v>217</v>
      </c>
      <c r="E245" s="9" t="s">
        <v>217</v>
      </c>
      <c r="F245" s="9" t="s">
        <v>127</v>
      </c>
      <c r="G245" s="9" t="s">
        <v>765</v>
      </c>
      <c r="H245" s="13">
        <v>0.67500000000000004</v>
      </c>
      <c r="I245" s="9" t="s">
        <v>373</v>
      </c>
      <c r="J245" s="9" t="s">
        <v>159</v>
      </c>
      <c r="K245" s="9" t="s">
        <v>1529</v>
      </c>
      <c r="L245" s="9" t="s">
        <v>159</v>
      </c>
      <c r="M245" s="56">
        <v>660</v>
      </c>
      <c r="N245" s="56" t="s">
        <v>545</v>
      </c>
      <c r="O245" s="56">
        <v>1000</v>
      </c>
      <c r="P245" s="56" t="s">
        <v>545</v>
      </c>
      <c r="Q245" s="9">
        <v>1.1399999999999999</v>
      </c>
      <c r="R245" s="9">
        <v>1.2</v>
      </c>
      <c r="S245" s="10" t="str">
        <f>VLOOKUP($I245,GG!$A$1:$C$23,2,0)</f>
        <v>Quirijnen</v>
      </c>
      <c r="T245" s="10" t="str">
        <f>IF(LEFT(D245,2)="09","Klink.",VLOOKUP($I245,GG!$A$1:$C$23,3,0))</f>
        <v>Recup</v>
      </c>
    </row>
    <row r="246" spans="1:20" x14ac:dyDescent="0.2">
      <c r="A246" s="9">
        <v>1424358</v>
      </c>
      <c r="B246" s="9" t="s">
        <v>830</v>
      </c>
      <c r="C246" s="9" t="s">
        <v>764</v>
      </c>
      <c r="D246" s="9" t="s">
        <v>217</v>
      </c>
      <c r="E246" s="9" t="s">
        <v>217</v>
      </c>
      <c r="F246" s="9" t="s">
        <v>127</v>
      </c>
      <c r="G246" s="9" t="s">
        <v>765</v>
      </c>
      <c r="H246" s="13">
        <v>0.67500000000000004</v>
      </c>
      <c r="I246" s="9" t="s">
        <v>373</v>
      </c>
      <c r="J246" s="9" t="s">
        <v>159</v>
      </c>
      <c r="K246" s="9" t="s">
        <v>1529</v>
      </c>
      <c r="L246" s="9" t="s">
        <v>159</v>
      </c>
      <c r="M246" s="56">
        <v>660</v>
      </c>
      <c r="N246" s="56" t="s">
        <v>545</v>
      </c>
      <c r="O246" s="56" t="s">
        <v>545</v>
      </c>
      <c r="P246" s="56" t="s">
        <v>545</v>
      </c>
      <c r="Q246" s="9">
        <v>1.1399999999999999</v>
      </c>
      <c r="R246" s="9">
        <v>1.21</v>
      </c>
      <c r="S246" s="10" t="str">
        <f>VLOOKUP($I246,GG!$A$1:$C$23,2,0)</f>
        <v>Quirijnen</v>
      </c>
      <c r="T246" s="10" t="str">
        <f>IF(LEFT(D246,2)="09","Klink.",VLOOKUP($I246,GG!$A$1:$C$23,3,0))</f>
        <v>Recup</v>
      </c>
    </row>
    <row r="247" spans="1:20" x14ac:dyDescent="0.2">
      <c r="A247" s="9">
        <v>1424558</v>
      </c>
      <c r="B247" s="9" t="s">
        <v>831</v>
      </c>
      <c r="C247" s="9" t="s">
        <v>764</v>
      </c>
      <c r="D247" s="9" t="s">
        <v>217</v>
      </c>
      <c r="E247" s="9" t="s">
        <v>217</v>
      </c>
      <c r="F247" s="9" t="s">
        <v>127</v>
      </c>
      <c r="G247" s="9" t="s">
        <v>765</v>
      </c>
      <c r="H247" s="13">
        <v>0.67500000000000004</v>
      </c>
      <c r="I247" s="9" t="s">
        <v>373</v>
      </c>
      <c r="J247" s="9" t="s">
        <v>159</v>
      </c>
      <c r="K247" s="9" t="s">
        <v>1529</v>
      </c>
      <c r="L247" s="9" t="s">
        <v>159</v>
      </c>
      <c r="M247" s="56">
        <v>660</v>
      </c>
      <c r="N247" s="56" t="s">
        <v>545</v>
      </c>
      <c r="O247" s="56" t="s">
        <v>545</v>
      </c>
      <c r="P247" s="56" t="s">
        <v>545</v>
      </c>
      <c r="Q247" s="9">
        <v>1.1619999999999999</v>
      </c>
      <c r="R247" s="9">
        <v>1.2</v>
      </c>
      <c r="S247" s="10" t="str">
        <f>VLOOKUP($I247,GG!$A$1:$C$23,2,0)</f>
        <v>Quirijnen</v>
      </c>
      <c r="T247" s="10" t="str">
        <f>IF(LEFT(D247,2)="09","Klink.",VLOOKUP($I247,GG!$A$1:$C$23,3,0))</f>
        <v>Recup</v>
      </c>
    </row>
    <row r="248" spans="1:20" x14ac:dyDescent="0.2">
      <c r="A248" s="9">
        <v>1424658</v>
      </c>
      <c r="B248" s="9" t="s">
        <v>86</v>
      </c>
      <c r="C248" s="9" t="s">
        <v>764</v>
      </c>
      <c r="D248" s="9" t="s">
        <v>217</v>
      </c>
      <c r="E248" s="9" t="s">
        <v>217</v>
      </c>
      <c r="F248" s="9" t="s">
        <v>127</v>
      </c>
      <c r="G248" s="9" t="s">
        <v>765</v>
      </c>
      <c r="H248" s="13">
        <v>0.67500000000000004</v>
      </c>
      <c r="I248" s="9" t="s">
        <v>373</v>
      </c>
      <c r="J248" s="9" t="s">
        <v>159</v>
      </c>
      <c r="K248" s="9" t="s">
        <v>1529</v>
      </c>
      <c r="L248" s="9" t="s">
        <v>159</v>
      </c>
      <c r="M248" s="56">
        <v>660</v>
      </c>
      <c r="N248" s="56" t="s">
        <v>545</v>
      </c>
      <c r="O248" s="56" t="s">
        <v>545</v>
      </c>
      <c r="P248" s="56" t="s">
        <v>545</v>
      </c>
      <c r="Q248" s="9">
        <v>1.1399999999999999</v>
      </c>
      <c r="R248" s="9">
        <v>1.2</v>
      </c>
      <c r="S248" s="10" t="str">
        <f>VLOOKUP($I248,GG!$A$1:$C$23,2,0)</f>
        <v>Quirijnen</v>
      </c>
      <c r="T248" s="10" t="str">
        <f>IF(LEFT(D248,2)="09","Klink.",VLOOKUP($I248,GG!$A$1:$C$23,3,0))</f>
        <v>Recup</v>
      </c>
    </row>
    <row r="249" spans="1:20" x14ac:dyDescent="0.2">
      <c r="A249" s="9">
        <v>1424978</v>
      </c>
      <c r="B249" s="9" t="s">
        <v>1170</v>
      </c>
      <c r="C249" s="9" t="s">
        <v>764</v>
      </c>
      <c r="D249" s="9" t="s">
        <v>217</v>
      </c>
      <c r="E249" s="9" t="s">
        <v>217</v>
      </c>
      <c r="F249" s="9" t="s">
        <v>125</v>
      </c>
      <c r="G249" s="9" t="s">
        <v>765</v>
      </c>
      <c r="H249" s="13">
        <v>0.99299999999999999</v>
      </c>
      <c r="I249" s="9" t="s">
        <v>373</v>
      </c>
      <c r="J249" s="9" t="s">
        <v>159</v>
      </c>
      <c r="K249" s="9" t="s">
        <v>1529</v>
      </c>
      <c r="L249" s="9" t="s">
        <v>159</v>
      </c>
      <c r="M249" s="56">
        <v>540</v>
      </c>
      <c r="N249" s="56" t="s">
        <v>545</v>
      </c>
      <c r="O249" s="56" t="s">
        <v>545</v>
      </c>
      <c r="P249" s="56" t="s">
        <v>545</v>
      </c>
      <c r="Q249" s="9">
        <v>1.579</v>
      </c>
      <c r="R249" s="9">
        <v>1.641</v>
      </c>
      <c r="S249" s="10" t="str">
        <f>VLOOKUP($I249,GG!$A$1:$C$23,2,0)</f>
        <v>Quirijnen</v>
      </c>
      <c r="T249" s="10" t="str">
        <f>IF(LEFT(D249,2)="09","Klink.",VLOOKUP($I249,GG!$A$1:$C$23,3,0))</f>
        <v>Recup</v>
      </c>
    </row>
    <row r="250" spans="1:20" x14ac:dyDescent="0.2">
      <c r="A250" s="9">
        <v>1425058</v>
      </c>
      <c r="B250" s="9" t="s">
        <v>832</v>
      </c>
      <c r="C250" s="9" t="s">
        <v>764</v>
      </c>
      <c r="D250" s="9" t="s">
        <v>217</v>
      </c>
      <c r="E250" s="9" t="s">
        <v>217</v>
      </c>
      <c r="F250" s="9" t="s">
        <v>127</v>
      </c>
      <c r="G250" s="9" t="s">
        <v>765</v>
      </c>
      <c r="H250" s="13">
        <v>0.67500000000000004</v>
      </c>
      <c r="I250" s="9" t="s">
        <v>373</v>
      </c>
      <c r="J250" s="9" t="s">
        <v>159</v>
      </c>
      <c r="K250" s="9" t="s">
        <v>1529</v>
      </c>
      <c r="L250" s="9" t="s">
        <v>159</v>
      </c>
      <c r="M250" s="56">
        <v>660</v>
      </c>
      <c r="N250" s="56" t="s">
        <v>545</v>
      </c>
      <c r="O250" s="56" t="s">
        <v>545</v>
      </c>
      <c r="P250" s="56" t="s">
        <v>545</v>
      </c>
      <c r="Q250" s="9">
        <v>1.1000000000000001</v>
      </c>
      <c r="R250" s="9">
        <v>1.155</v>
      </c>
      <c r="S250" s="10" t="str">
        <f>VLOOKUP($I250,GG!$A$1:$C$23,2,0)</f>
        <v>Quirijnen</v>
      </c>
      <c r="T250" s="10" t="str">
        <f>IF(LEFT(D250,2)="09","Klink.",VLOOKUP($I250,GG!$A$1:$C$23,3,0))</f>
        <v>Recup</v>
      </c>
    </row>
    <row r="251" spans="1:20" x14ac:dyDescent="0.2">
      <c r="A251" s="9">
        <v>1426158</v>
      </c>
      <c r="B251" s="9" t="s">
        <v>20</v>
      </c>
      <c r="C251" s="9" t="s">
        <v>764</v>
      </c>
      <c r="D251" s="9" t="s">
        <v>217</v>
      </c>
      <c r="E251" s="9" t="s">
        <v>217</v>
      </c>
      <c r="F251" s="9" t="s">
        <v>127</v>
      </c>
      <c r="G251" s="9" t="s">
        <v>765</v>
      </c>
      <c r="H251" s="13">
        <v>0.67500000000000004</v>
      </c>
      <c r="I251" s="9" t="s">
        <v>373</v>
      </c>
      <c r="J251" s="9" t="s">
        <v>159</v>
      </c>
      <c r="K251" s="9" t="s">
        <v>1529</v>
      </c>
      <c r="L251" s="9" t="s">
        <v>159</v>
      </c>
      <c r="M251" s="56">
        <v>660</v>
      </c>
      <c r="N251" s="56" t="s">
        <v>545</v>
      </c>
      <c r="O251" s="56" t="s">
        <v>545</v>
      </c>
      <c r="P251" s="56" t="s">
        <v>545</v>
      </c>
      <c r="Q251" s="9">
        <v>1.26</v>
      </c>
      <c r="R251" s="9">
        <v>1.33</v>
      </c>
      <c r="S251" s="10" t="str">
        <f>VLOOKUP($I251,GG!$A$1:$C$23,2,0)</f>
        <v>Quirijnen</v>
      </c>
      <c r="T251" s="10" t="str">
        <f>IF(LEFT(D251,2)="09","Klink.",VLOOKUP($I251,GG!$A$1:$C$23,3,0))</f>
        <v>Recup</v>
      </c>
    </row>
    <row r="252" spans="1:20" x14ac:dyDescent="0.2">
      <c r="A252" s="9">
        <v>1426250</v>
      </c>
      <c r="B252" s="9" t="s">
        <v>363</v>
      </c>
      <c r="C252" s="9" t="s">
        <v>764</v>
      </c>
      <c r="D252" s="9" t="s">
        <v>217</v>
      </c>
      <c r="E252" s="9" t="s">
        <v>217</v>
      </c>
      <c r="F252" s="9" t="s">
        <v>127</v>
      </c>
      <c r="G252" s="9" t="s">
        <v>68</v>
      </c>
      <c r="H252" s="13">
        <v>0.67500000000000004</v>
      </c>
      <c r="I252" s="9" t="s">
        <v>373</v>
      </c>
      <c r="J252" s="9" t="s">
        <v>68</v>
      </c>
      <c r="K252" s="9" t="s">
        <v>1529</v>
      </c>
      <c r="L252" s="9" t="s">
        <v>68</v>
      </c>
      <c r="M252" s="56">
        <v>660</v>
      </c>
      <c r="N252" s="56" t="s">
        <v>545</v>
      </c>
      <c r="O252" s="56" t="s">
        <v>545</v>
      </c>
      <c r="P252" s="56" t="s">
        <v>545</v>
      </c>
      <c r="Q252" s="9">
        <v>1.1000000000000001</v>
      </c>
      <c r="R252" s="9">
        <v>1.155</v>
      </c>
      <c r="S252" s="10" t="str">
        <f>VLOOKUP($I252,GG!$A$1:$C$23,2,0)</f>
        <v>Quirijnen</v>
      </c>
      <c r="T252" s="10" t="str">
        <f>IF(LEFT(D252,2)="09","Klink.",VLOOKUP($I252,GG!$A$1:$C$23,3,0))</f>
        <v>Recup</v>
      </c>
    </row>
    <row r="253" spans="1:20" x14ac:dyDescent="0.2">
      <c r="A253" s="9">
        <v>1427008</v>
      </c>
      <c r="B253" s="9" t="s">
        <v>89</v>
      </c>
      <c r="C253" s="9" t="s">
        <v>764</v>
      </c>
      <c r="D253" s="9" t="s">
        <v>217</v>
      </c>
      <c r="E253" s="9" t="s">
        <v>217</v>
      </c>
      <c r="F253" s="9" t="s">
        <v>123</v>
      </c>
      <c r="G253" s="9" t="s">
        <v>765</v>
      </c>
      <c r="H253" s="13">
        <v>1</v>
      </c>
      <c r="I253" s="9" t="s">
        <v>373</v>
      </c>
      <c r="J253" s="9" t="s">
        <v>159</v>
      </c>
      <c r="K253" s="9" t="s">
        <v>1529</v>
      </c>
      <c r="L253" s="9" t="s">
        <v>159</v>
      </c>
      <c r="M253" s="56">
        <v>666</v>
      </c>
      <c r="N253" s="56">
        <v>639</v>
      </c>
      <c r="O253" s="56" t="s">
        <v>545</v>
      </c>
      <c r="P253" s="56" t="s">
        <v>545</v>
      </c>
      <c r="Q253" s="9">
        <v>1.6859999999999999</v>
      </c>
      <c r="R253" s="9">
        <v>1.742</v>
      </c>
      <c r="S253" s="10" t="str">
        <f>VLOOKUP($I253,GG!$A$1:$C$23,2,0)</f>
        <v>Quirijnen</v>
      </c>
      <c r="T253" s="10" t="str">
        <f>IF(LEFT(D253,2)="09","Klink.",VLOOKUP($I253,GG!$A$1:$C$23,3,0))</f>
        <v>Recup</v>
      </c>
    </row>
    <row r="254" spans="1:20" x14ac:dyDescent="0.2">
      <c r="A254" s="9">
        <v>1428068</v>
      </c>
      <c r="B254" s="9" t="s">
        <v>833</v>
      </c>
      <c r="C254" s="9" t="s">
        <v>764</v>
      </c>
      <c r="D254" s="9" t="s">
        <v>217</v>
      </c>
      <c r="E254" s="9" t="s">
        <v>217</v>
      </c>
      <c r="F254" s="9" t="s">
        <v>124</v>
      </c>
      <c r="G254" s="9" t="s">
        <v>765</v>
      </c>
      <c r="H254" s="13">
        <v>0.75600000000000001</v>
      </c>
      <c r="I254" s="9" t="s">
        <v>373</v>
      </c>
      <c r="J254" s="9" t="s">
        <v>159</v>
      </c>
      <c r="K254" s="9" t="s">
        <v>1529</v>
      </c>
      <c r="L254" s="9" t="s">
        <v>159</v>
      </c>
      <c r="M254" s="56">
        <v>660</v>
      </c>
      <c r="N254" s="56" t="s">
        <v>545</v>
      </c>
      <c r="O254" s="56" t="s">
        <v>545</v>
      </c>
      <c r="P254" s="56" t="s">
        <v>545</v>
      </c>
      <c r="Q254" s="9">
        <v>1.2350000000000001</v>
      </c>
      <c r="R254" s="9">
        <v>1.333</v>
      </c>
      <c r="S254" s="10" t="str">
        <f>VLOOKUP($I254,GG!$A$1:$C$23,2,0)</f>
        <v>Quirijnen</v>
      </c>
      <c r="T254" s="10" t="str">
        <f>IF(LEFT(D254,2)="09","Klink.",VLOOKUP($I254,GG!$A$1:$C$23,3,0))</f>
        <v>Recup</v>
      </c>
    </row>
    <row r="255" spans="1:20" x14ac:dyDescent="0.2">
      <c r="A255" s="9">
        <v>1704300</v>
      </c>
      <c r="B255" s="9" t="s">
        <v>834</v>
      </c>
      <c r="C255" s="9" t="s">
        <v>764</v>
      </c>
      <c r="D255" s="9" t="s">
        <v>1171</v>
      </c>
      <c r="E255" s="9" t="s">
        <v>1136</v>
      </c>
      <c r="F255" s="9" t="s">
        <v>123</v>
      </c>
      <c r="G255" s="9" t="s">
        <v>68</v>
      </c>
      <c r="H255" s="13">
        <v>1.0469999999999999</v>
      </c>
      <c r="I255" s="9" t="s">
        <v>59</v>
      </c>
      <c r="J255" s="9" t="s">
        <v>68</v>
      </c>
      <c r="K255" s="9" t="s">
        <v>1530</v>
      </c>
      <c r="L255" s="9" t="s">
        <v>68</v>
      </c>
      <c r="M255" s="56">
        <v>500</v>
      </c>
      <c r="N255" s="56" t="s">
        <v>545</v>
      </c>
      <c r="O255" s="56" t="s">
        <v>545</v>
      </c>
      <c r="P255" s="56" t="s">
        <v>545</v>
      </c>
      <c r="Q255" s="9">
        <v>1.79</v>
      </c>
      <c r="R255" s="9">
        <v>2.1</v>
      </c>
      <c r="S255" s="10" t="str">
        <f>VLOOKUP($I255,GG!$A$1:$C$23,2,0)</f>
        <v>Maaseik</v>
      </c>
      <c r="T255" s="10" t="str">
        <f>IF(LEFT(D255,2)="09","Klink.",VLOOKUP($I255,GG!$A$1:$C$23,3,0))</f>
        <v>RO</v>
      </c>
    </row>
    <row r="256" spans="1:20" x14ac:dyDescent="0.2">
      <c r="A256" s="9">
        <v>1705606</v>
      </c>
      <c r="B256" s="9" t="s">
        <v>185</v>
      </c>
      <c r="C256" s="9" t="s">
        <v>764</v>
      </c>
      <c r="D256" s="9" t="s">
        <v>1171</v>
      </c>
      <c r="E256" s="9" t="s">
        <v>1136</v>
      </c>
      <c r="F256" s="9" t="s">
        <v>123</v>
      </c>
      <c r="G256" s="9" t="s">
        <v>765</v>
      </c>
      <c r="H256" s="13">
        <v>1</v>
      </c>
      <c r="I256" s="9" t="s">
        <v>59</v>
      </c>
      <c r="J256" s="9" t="s">
        <v>159</v>
      </c>
      <c r="K256" s="9" t="s">
        <v>1530</v>
      </c>
      <c r="L256" s="9" t="s">
        <v>159</v>
      </c>
      <c r="M256" s="56">
        <v>520</v>
      </c>
      <c r="N256" s="56" t="s">
        <v>545</v>
      </c>
      <c r="O256" s="56" t="s">
        <v>545</v>
      </c>
      <c r="P256" s="56" t="s">
        <v>545</v>
      </c>
      <c r="Q256" s="9">
        <v>1.94</v>
      </c>
      <c r="R256" s="9">
        <v>1.96</v>
      </c>
      <c r="S256" s="10" t="str">
        <f>VLOOKUP($I256,GG!$A$1:$C$23,2,0)</f>
        <v>Maaseik</v>
      </c>
      <c r="T256" s="10" t="str">
        <f>IF(LEFT(D256,2)="09","Klink.",VLOOKUP($I256,GG!$A$1:$C$23,3,0))</f>
        <v>RO</v>
      </c>
    </row>
    <row r="257" spans="1:20" x14ac:dyDescent="0.2">
      <c r="A257" s="9">
        <v>1705607</v>
      </c>
      <c r="B257" s="9" t="s">
        <v>186</v>
      </c>
      <c r="C257" s="9" t="s">
        <v>764</v>
      </c>
      <c r="D257" s="9" t="s">
        <v>1171</v>
      </c>
      <c r="E257" s="9" t="s">
        <v>1136</v>
      </c>
      <c r="F257" s="9" t="s">
        <v>123</v>
      </c>
      <c r="G257" s="9" t="s">
        <v>765</v>
      </c>
      <c r="H257" s="13">
        <v>1</v>
      </c>
      <c r="I257" s="9" t="s">
        <v>59</v>
      </c>
      <c r="J257" s="9" t="s">
        <v>159</v>
      </c>
      <c r="K257" s="9" t="s">
        <v>1530</v>
      </c>
      <c r="L257" s="9" t="s">
        <v>159</v>
      </c>
      <c r="M257" s="56">
        <v>520</v>
      </c>
      <c r="N257" s="56" t="s">
        <v>545</v>
      </c>
      <c r="O257" s="56" t="s">
        <v>545</v>
      </c>
      <c r="P257" s="56" t="s">
        <v>545</v>
      </c>
      <c r="Q257" s="9">
        <v>1.94</v>
      </c>
      <c r="R257" s="9">
        <v>1.96</v>
      </c>
      <c r="S257" s="10" t="str">
        <f>VLOOKUP($I257,GG!$A$1:$C$23,2,0)</f>
        <v>Maaseik</v>
      </c>
      <c r="T257" s="10" t="str">
        <f>IF(LEFT(D257,2)="09","Klink.",VLOOKUP($I257,GG!$A$1:$C$23,3,0))</f>
        <v>RO</v>
      </c>
    </row>
    <row r="258" spans="1:20" x14ac:dyDescent="0.2">
      <c r="A258" s="9">
        <v>1706200</v>
      </c>
      <c r="B258" s="9" t="s">
        <v>374</v>
      </c>
      <c r="C258" s="9" t="s">
        <v>764</v>
      </c>
      <c r="D258" s="9" t="s">
        <v>1055</v>
      </c>
      <c r="E258" s="9" t="s">
        <v>1055</v>
      </c>
      <c r="F258" s="9" t="s">
        <v>123</v>
      </c>
      <c r="G258" s="9" t="s">
        <v>68</v>
      </c>
      <c r="H258" s="13">
        <v>1.1439999999999999</v>
      </c>
      <c r="I258" s="9" t="s">
        <v>59</v>
      </c>
      <c r="J258" s="9" t="s">
        <v>68</v>
      </c>
      <c r="K258" s="9" t="s">
        <v>1530</v>
      </c>
      <c r="L258" s="9" t="s">
        <v>68</v>
      </c>
      <c r="M258" s="56">
        <v>416</v>
      </c>
      <c r="N258" s="56" t="s">
        <v>545</v>
      </c>
      <c r="O258" s="56" t="s">
        <v>545</v>
      </c>
      <c r="P258" s="56" t="s">
        <v>545</v>
      </c>
      <c r="Q258" s="9">
        <v>2.1579999999999999</v>
      </c>
      <c r="R258" s="9">
        <v>2.1859999999999999</v>
      </c>
      <c r="S258" s="10" t="str">
        <f>VLOOKUP($I258,GG!$A$1:$C$23,2,0)</f>
        <v>Maaseik</v>
      </c>
      <c r="T258" s="10" t="str">
        <f>IF(LEFT(D258,2)="09","Klink.",VLOOKUP($I258,GG!$A$1:$C$23,3,0))</f>
        <v>RO</v>
      </c>
    </row>
    <row r="259" spans="1:20" x14ac:dyDescent="0.2">
      <c r="A259" s="9">
        <v>1706500</v>
      </c>
      <c r="B259" s="9" t="s">
        <v>247</v>
      </c>
      <c r="C259" s="9" t="s">
        <v>764</v>
      </c>
      <c r="D259" s="9" t="s">
        <v>1055</v>
      </c>
      <c r="E259" s="9" t="s">
        <v>1055</v>
      </c>
      <c r="F259" s="9" t="s">
        <v>123</v>
      </c>
      <c r="G259" s="9" t="s">
        <v>68</v>
      </c>
      <c r="H259" s="13">
        <v>1.1439999999999999</v>
      </c>
      <c r="I259" s="9" t="s">
        <v>59</v>
      </c>
      <c r="J259" s="9" t="s">
        <v>68</v>
      </c>
      <c r="K259" s="9" t="s">
        <v>1530</v>
      </c>
      <c r="L259" s="9" t="s">
        <v>68</v>
      </c>
      <c r="M259" s="56">
        <v>416</v>
      </c>
      <c r="N259" s="56" t="s">
        <v>545</v>
      </c>
      <c r="O259" s="56" t="s">
        <v>545</v>
      </c>
      <c r="P259" s="56" t="s">
        <v>545</v>
      </c>
      <c r="Q259" s="9">
        <v>2.1579999999999999</v>
      </c>
      <c r="R259" s="9">
        <v>2.1859999999999999</v>
      </c>
      <c r="S259" s="10" t="str">
        <f>VLOOKUP($I259,GG!$A$1:$C$23,2,0)</f>
        <v>Maaseik</v>
      </c>
      <c r="T259" s="10" t="str">
        <f>IF(LEFT(D259,2)="09","Klink.",VLOOKUP($I259,GG!$A$1:$C$23,3,0))</f>
        <v>RO</v>
      </c>
    </row>
    <row r="260" spans="1:20" x14ac:dyDescent="0.2">
      <c r="A260" s="9">
        <v>1700001</v>
      </c>
      <c r="B260" s="9" t="s">
        <v>1008</v>
      </c>
      <c r="C260" s="9" t="s">
        <v>764</v>
      </c>
      <c r="D260" s="9" t="s">
        <v>1055</v>
      </c>
      <c r="E260" s="9" t="s">
        <v>1055</v>
      </c>
      <c r="F260" s="9" t="s">
        <v>123</v>
      </c>
      <c r="G260" s="9" t="s">
        <v>68</v>
      </c>
      <c r="H260" s="13">
        <v>1.0209999999999999</v>
      </c>
      <c r="I260" s="9" t="s">
        <v>202</v>
      </c>
      <c r="J260" s="9" t="s">
        <v>68</v>
      </c>
      <c r="K260" s="9" t="s">
        <v>1531</v>
      </c>
      <c r="L260" s="9" t="s">
        <v>68</v>
      </c>
      <c r="M260" s="56">
        <v>480</v>
      </c>
      <c r="N260" s="56" t="s">
        <v>545</v>
      </c>
      <c r="O260" s="56" t="s">
        <v>545</v>
      </c>
      <c r="P260" s="56" t="s">
        <v>545</v>
      </c>
      <c r="Q260" s="9">
        <v>1.839</v>
      </c>
      <c r="R260" s="9">
        <v>1.9470000000000001</v>
      </c>
      <c r="S260" s="10" t="str">
        <f>VLOOKUP($I260,GG!$A$1:$C$23,2,0)</f>
        <v>Maaseik</v>
      </c>
      <c r="T260" s="10" t="str">
        <f>IF(LEFT(D260,2)="09","Klink.",VLOOKUP($I260,GG!$A$1:$C$23,3,0))</f>
        <v>RO</v>
      </c>
    </row>
    <row r="261" spans="1:20" x14ac:dyDescent="0.2">
      <c r="A261" s="9">
        <v>1700011</v>
      </c>
      <c r="B261" s="9" t="s">
        <v>1009</v>
      </c>
      <c r="C261" s="9" t="s">
        <v>764</v>
      </c>
      <c r="D261" s="9" t="s">
        <v>1055</v>
      </c>
      <c r="E261" s="9" t="s">
        <v>1055</v>
      </c>
      <c r="F261" s="9" t="s">
        <v>586</v>
      </c>
      <c r="G261" s="9" t="s">
        <v>68</v>
      </c>
      <c r="H261" s="13">
        <v>0.78400000000000003</v>
      </c>
      <c r="I261" s="9" t="s">
        <v>202</v>
      </c>
      <c r="J261" s="9" t="s">
        <v>68</v>
      </c>
      <c r="K261" s="9" t="s">
        <v>1531</v>
      </c>
      <c r="L261" s="9" t="s">
        <v>68</v>
      </c>
      <c r="M261" s="56">
        <v>540</v>
      </c>
      <c r="N261" s="56" t="s">
        <v>545</v>
      </c>
      <c r="O261" s="56" t="s">
        <v>545</v>
      </c>
      <c r="P261" s="56" t="s">
        <v>545</v>
      </c>
      <c r="Q261" s="9">
        <v>1.46</v>
      </c>
      <c r="R261" s="9">
        <v>1.55</v>
      </c>
      <c r="S261" s="10" t="str">
        <f>VLOOKUP($I261,GG!$A$1:$C$23,2,0)</f>
        <v>Maaseik</v>
      </c>
      <c r="T261" s="10" t="str">
        <f>IF(LEFT(D261,2)="09","Klink.",VLOOKUP($I261,GG!$A$1:$C$23,3,0))</f>
        <v>RO</v>
      </c>
    </row>
    <row r="262" spans="1:20" x14ac:dyDescent="0.2">
      <c r="A262" s="9">
        <v>1700018</v>
      </c>
      <c r="B262" s="9" t="s">
        <v>585</v>
      </c>
      <c r="C262" s="9" t="s">
        <v>764</v>
      </c>
      <c r="D262" s="9" t="s">
        <v>1055</v>
      </c>
      <c r="E262" s="9" t="s">
        <v>1055</v>
      </c>
      <c r="F262" s="9" t="s">
        <v>586</v>
      </c>
      <c r="G262" s="9" t="s">
        <v>765</v>
      </c>
      <c r="H262" s="13">
        <v>0.78400000000000003</v>
      </c>
      <c r="I262" s="9" t="s">
        <v>202</v>
      </c>
      <c r="J262" s="9" t="s">
        <v>159</v>
      </c>
      <c r="K262" s="9" t="s">
        <v>1531</v>
      </c>
      <c r="L262" s="9" t="s">
        <v>159</v>
      </c>
      <c r="M262" s="56">
        <v>630</v>
      </c>
      <c r="N262" s="56" t="s">
        <v>545</v>
      </c>
      <c r="O262" s="56" t="s">
        <v>545</v>
      </c>
      <c r="P262" s="56" t="s">
        <v>545</v>
      </c>
      <c r="Q262" s="9">
        <v>1.55</v>
      </c>
      <c r="R262" s="9">
        <v>1.6439999999999999</v>
      </c>
      <c r="S262" s="10" t="str">
        <f>VLOOKUP($I262,GG!$A$1:$C$23,2,0)</f>
        <v>Maaseik</v>
      </c>
      <c r="T262" s="10" t="str">
        <f>IF(LEFT(D262,2)="09","Klink.",VLOOKUP($I262,GG!$A$1:$C$23,3,0))</f>
        <v>RO</v>
      </c>
    </row>
    <row r="263" spans="1:20" x14ac:dyDescent="0.2">
      <c r="A263" s="9">
        <v>1700021</v>
      </c>
      <c r="B263" s="9" t="s">
        <v>1010</v>
      </c>
      <c r="C263" s="9" t="s">
        <v>764</v>
      </c>
      <c r="D263" s="9" t="s">
        <v>1055</v>
      </c>
      <c r="E263" s="9" t="s">
        <v>1055</v>
      </c>
      <c r="F263" s="9" t="s">
        <v>767</v>
      </c>
      <c r="G263" s="9" t="s">
        <v>68</v>
      </c>
      <c r="H263" s="13">
        <v>1.244</v>
      </c>
      <c r="I263" s="9" t="s">
        <v>202</v>
      </c>
      <c r="J263" s="9" t="s">
        <v>68</v>
      </c>
      <c r="K263" s="9" t="s">
        <v>1531</v>
      </c>
      <c r="L263" s="9" t="s">
        <v>68</v>
      </c>
      <c r="M263" s="56">
        <v>360</v>
      </c>
      <c r="N263" s="56" t="s">
        <v>545</v>
      </c>
      <c r="O263" s="56" t="s">
        <v>545</v>
      </c>
      <c r="P263" s="56" t="s">
        <v>545</v>
      </c>
      <c r="Q263" s="9">
        <v>2.3969999999999998</v>
      </c>
      <c r="R263" s="9">
        <v>2.54</v>
      </c>
      <c r="S263" s="10" t="str">
        <f>VLOOKUP($I263,GG!$A$1:$C$23,2,0)</f>
        <v>Maaseik</v>
      </c>
      <c r="T263" s="10" t="str">
        <f>IF(LEFT(D263,2)="09","Klink.",VLOOKUP($I263,GG!$A$1:$C$23,3,0))</f>
        <v>RO</v>
      </c>
    </row>
    <row r="264" spans="1:20" x14ac:dyDescent="0.2">
      <c r="A264" s="9">
        <v>1700028</v>
      </c>
      <c r="B264" s="9" t="s">
        <v>621</v>
      </c>
      <c r="C264" s="9" t="s">
        <v>764</v>
      </c>
      <c r="D264" s="9" t="s">
        <v>1055</v>
      </c>
      <c r="E264" s="9" t="s">
        <v>1055</v>
      </c>
      <c r="F264" s="9" t="s">
        <v>767</v>
      </c>
      <c r="G264" s="9" t="s">
        <v>765</v>
      </c>
      <c r="H264" s="13">
        <v>1.244</v>
      </c>
      <c r="I264" s="9" t="s">
        <v>202</v>
      </c>
      <c r="J264" s="9" t="s">
        <v>159</v>
      </c>
      <c r="K264" s="9" t="s">
        <v>1531</v>
      </c>
      <c r="L264" s="9" t="s">
        <v>159</v>
      </c>
      <c r="M264" s="56">
        <v>450</v>
      </c>
      <c r="N264" s="56" t="s">
        <v>545</v>
      </c>
      <c r="O264" s="56" t="s">
        <v>545</v>
      </c>
      <c r="P264" s="56" t="s">
        <v>545</v>
      </c>
      <c r="Q264" s="9">
        <v>2.3969999999999998</v>
      </c>
      <c r="R264" s="9">
        <v>2.54</v>
      </c>
      <c r="S264" s="10" t="str">
        <f>VLOOKUP($I264,GG!$A$1:$C$23,2,0)</f>
        <v>Maaseik</v>
      </c>
      <c r="T264" s="10" t="str">
        <f>IF(LEFT(D264,2)="09","Klink.",VLOOKUP($I264,GG!$A$1:$C$23,3,0))</f>
        <v>RO</v>
      </c>
    </row>
    <row r="265" spans="1:20" x14ac:dyDescent="0.2">
      <c r="A265" s="9">
        <v>1700031</v>
      </c>
      <c r="B265" s="9" t="s">
        <v>1011</v>
      </c>
      <c r="C265" s="9" t="s">
        <v>764</v>
      </c>
      <c r="D265" s="9" t="s">
        <v>1055</v>
      </c>
      <c r="E265" s="9" t="s">
        <v>1055</v>
      </c>
      <c r="F265" s="9" t="s">
        <v>195</v>
      </c>
      <c r="G265" s="9" t="s">
        <v>68</v>
      </c>
      <c r="H265" s="13">
        <v>1.7649999999999999</v>
      </c>
      <c r="I265" s="9" t="s">
        <v>202</v>
      </c>
      <c r="J265" s="9" t="s">
        <v>68</v>
      </c>
      <c r="K265" s="9" t="s">
        <v>1531</v>
      </c>
      <c r="L265" s="9" t="s">
        <v>68</v>
      </c>
      <c r="M265" s="56">
        <v>264</v>
      </c>
      <c r="N265" s="56" t="s">
        <v>545</v>
      </c>
      <c r="O265" s="56" t="s">
        <v>545</v>
      </c>
      <c r="P265" s="56" t="s">
        <v>545</v>
      </c>
      <c r="Q265" s="9">
        <v>3.33</v>
      </c>
      <c r="R265" s="9">
        <v>3.53</v>
      </c>
      <c r="S265" s="10" t="str">
        <f>VLOOKUP($I265,GG!$A$1:$C$23,2,0)</f>
        <v>Maaseik</v>
      </c>
      <c r="T265" s="10" t="str">
        <f>IF(LEFT(D265,2)="09","Klink.",VLOOKUP($I265,GG!$A$1:$C$23,3,0))</f>
        <v>RO</v>
      </c>
    </row>
    <row r="266" spans="1:20" x14ac:dyDescent="0.2">
      <c r="A266" s="9">
        <v>1700051</v>
      </c>
      <c r="B266" s="9" t="s">
        <v>244</v>
      </c>
      <c r="C266" s="9" t="s">
        <v>764</v>
      </c>
      <c r="D266" s="9" t="s">
        <v>1055</v>
      </c>
      <c r="E266" s="9" t="s">
        <v>1055</v>
      </c>
      <c r="F266" s="9" t="s">
        <v>124</v>
      </c>
      <c r="G266" s="9" t="s">
        <v>68</v>
      </c>
      <c r="H266" s="13">
        <v>0.75600000000000001</v>
      </c>
      <c r="I266" s="9" t="s">
        <v>202</v>
      </c>
      <c r="J266" s="9" t="s">
        <v>68</v>
      </c>
      <c r="K266" s="9" t="s">
        <v>1531</v>
      </c>
      <c r="L266" s="9" t="s">
        <v>68</v>
      </c>
      <c r="M266" s="56">
        <v>528</v>
      </c>
      <c r="N266" s="56" t="s">
        <v>545</v>
      </c>
      <c r="O266" s="56" t="s">
        <v>545</v>
      </c>
      <c r="P266" s="56" t="s">
        <v>545</v>
      </c>
      <c r="Q266" s="9">
        <v>1.3520000000000001</v>
      </c>
      <c r="R266" s="9">
        <v>1.383</v>
      </c>
      <c r="S266" s="10" t="str">
        <f>VLOOKUP($I266,GG!$A$1:$C$23,2,0)</f>
        <v>Maaseik</v>
      </c>
      <c r="T266" s="10" t="str">
        <f>IF(LEFT(D266,2)="09","Klink.",VLOOKUP($I266,GG!$A$1:$C$23,3,0))</f>
        <v>RO</v>
      </c>
    </row>
    <row r="267" spans="1:20" x14ac:dyDescent="0.2">
      <c r="A267" s="9">
        <v>1700060</v>
      </c>
      <c r="B267" s="9" t="s">
        <v>1229</v>
      </c>
      <c r="C267" s="9" t="s">
        <v>764</v>
      </c>
      <c r="D267" s="9" t="s">
        <v>1055</v>
      </c>
      <c r="E267" s="9" t="s">
        <v>1055</v>
      </c>
      <c r="F267" s="9" t="s">
        <v>1230</v>
      </c>
      <c r="G267" s="9" t="s">
        <v>68</v>
      </c>
      <c r="H267" s="13">
        <v>0.58099999999999996</v>
      </c>
      <c r="I267" s="9" t="s">
        <v>202</v>
      </c>
      <c r="J267" s="9" t="s">
        <v>68</v>
      </c>
      <c r="K267" s="9" t="s">
        <v>1531</v>
      </c>
      <c r="L267" s="9" t="s">
        <v>68</v>
      </c>
      <c r="M267" s="56">
        <v>1000</v>
      </c>
      <c r="N267" s="56" t="s">
        <v>545</v>
      </c>
      <c r="O267" s="56" t="s">
        <v>545</v>
      </c>
      <c r="P267" s="56" t="s">
        <v>545</v>
      </c>
      <c r="Q267" s="9">
        <v>1.1180000000000001</v>
      </c>
      <c r="R267" s="9">
        <v>1.1839999999999999</v>
      </c>
      <c r="S267" s="10" t="str">
        <f>VLOOKUP($I267,GG!$A$1:$C$23,2,0)</f>
        <v>Maaseik</v>
      </c>
      <c r="T267" s="10" t="str">
        <f>IF(LEFT(D267,2)="09","Klink.",VLOOKUP($I267,GG!$A$1:$C$23,3,0))</f>
        <v>RO</v>
      </c>
    </row>
    <row r="268" spans="1:20" x14ac:dyDescent="0.2">
      <c r="A268" s="9">
        <v>1700061</v>
      </c>
      <c r="B268" s="9" t="s">
        <v>1231</v>
      </c>
      <c r="C268" s="9" t="s">
        <v>764</v>
      </c>
      <c r="D268" s="9" t="s">
        <v>1055</v>
      </c>
      <c r="E268" s="9" t="s">
        <v>1055</v>
      </c>
      <c r="F268" s="9" t="s">
        <v>1230</v>
      </c>
      <c r="G268" s="9" t="s">
        <v>68</v>
      </c>
      <c r="H268" s="13">
        <v>0.58099999999999996</v>
      </c>
      <c r="I268" s="9" t="s">
        <v>202</v>
      </c>
      <c r="J268" s="9" t="s">
        <v>68</v>
      </c>
      <c r="K268" s="9" t="s">
        <v>1531</v>
      </c>
      <c r="L268" s="9" t="s">
        <v>68</v>
      </c>
      <c r="M268" s="56">
        <v>920</v>
      </c>
      <c r="N268" s="56" t="s">
        <v>545</v>
      </c>
      <c r="O268" s="56" t="s">
        <v>545</v>
      </c>
      <c r="P268" s="56" t="s">
        <v>545</v>
      </c>
      <c r="Q268" s="9">
        <v>1.1180000000000001</v>
      </c>
      <c r="R268" s="9">
        <v>1.1839999999999999</v>
      </c>
      <c r="S268" s="10" t="str">
        <f>VLOOKUP($I268,GG!$A$1:$C$23,2,0)</f>
        <v>Maaseik</v>
      </c>
      <c r="T268" s="10" t="str">
        <f>IF(LEFT(D268,2)="09","Klink.",VLOOKUP($I268,GG!$A$1:$C$23,3,0))</f>
        <v>RO</v>
      </c>
    </row>
    <row r="269" spans="1:20" x14ac:dyDescent="0.2">
      <c r="A269" s="9">
        <v>1700108</v>
      </c>
      <c r="B269" s="9" t="s">
        <v>21</v>
      </c>
      <c r="C269" s="9" t="s">
        <v>764</v>
      </c>
      <c r="D269" s="9" t="s">
        <v>1055</v>
      </c>
      <c r="E269" s="9" t="s">
        <v>1055</v>
      </c>
      <c r="F269" s="9" t="s">
        <v>123</v>
      </c>
      <c r="G269" s="9" t="s">
        <v>765</v>
      </c>
      <c r="H269" s="13">
        <v>0.94699999999999995</v>
      </c>
      <c r="I269" s="9" t="s">
        <v>202</v>
      </c>
      <c r="J269" s="9" t="s">
        <v>159</v>
      </c>
      <c r="K269" s="9" t="s">
        <v>1531</v>
      </c>
      <c r="L269" s="9" t="s">
        <v>159</v>
      </c>
      <c r="M269" s="56">
        <v>630</v>
      </c>
      <c r="N269" s="56" t="s">
        <v>545</v>
      </c>
      <c r="O269" s="56" t="s">
        <v>545</v>
      </c>
      <c r="P269" s="56" t="s">
        <v>545</v>
      </c>
      <c r="Q269" s="9">
        <v>1.8</v>
      </c>
      <c r="R269" s="9">
        <v>1.91</v>
      </c>
      <c r="S269" s="10" t="str">
        <f>VLOOKUP($I269,GG!$A$1:$C$23,2,0)</f>
        <v>Maaseik</v>
      </c>
      <c r="T269" s="10" t="str">
        <f>IF(LEFT(D269,2)="09","Klink.",VLOOKUP($I269,GG!$A$1:$C$23,3,0))</f>
        <v>RO</v>
      </c>
    </row>
    <row r="270" spans="1:20" x14ac:dyDescent="0.2">
      <c r="A270" s="9">
        <v>1700158</v>
      </c>
      <c r="B270" s="9" t="s">
        <v>712</v>
      </c>
      <c r="C270" s="9" t="s">
        <v>764</v>
      </c>
      <c r="D270" s="9" t="s">
        <v>1055</v>
      </c>
      <c r="E270" s="9" t="s">
        <v>1055</v>
      </c>
      <c r="F270" s="9" t="s">
        <v>124</v>
      </c>
      <c r="G270" s="9" t="s">
        <v>765</v>
      </c>
      <c r="H270" s="13">
        <v>0.75600000000000001</v>
      </c>
      <c r="I270" s="9" t="s">
        <v>202</v>
      </c>
      <c r="J270" s="9" t="s">
        <v>159</v>
      </c>
      <c r="K270" s="9" t="s">
        <v>1531</v>
      </c>
      <c r="L270" s="9" t="s">
        <v>159</v>
      </c>
      <c r="M270" s="56">
        <v>680</v>
      </c>
      <c r="N270" s="56" t="s">
        <v>545</v>
      </c>
      <c r="O270" s="56" t="s">
        <v>545</v>
      </c>
      <c r="P270" s="56" t="s">
        <v>545</v>
      </c>
      <c r="Q270" s="9">
        <v>1.3520000000000001</v>
      </c>
      <c r="R270" s="9">
        <v>1.383</v>
      </c>
      <c r="S270" s="10" t="str">
        <f>VLOOKUP($I270,GG!$A$1:$C$23,2,0)</f>
        <v>Maaseik</v>
      </c>
      <c r="T270" s="10" t="str">
        <f>IF(LEFT(D270,2)="09","Klink.",VLOOKUP($I270,GG!$A$1:$C$23,3,0))</f>
        <v>RO</v>
      </c>
    </row>
    <row r="271" spans="1:20" x14ac:dyDescent="0.2">
      <c r="A271" s="9">
        <v>1700160</v>
      </c>
      <c r="B271" s="9" t="s">
        <v>1232</v>
      </c>
      <c r="C271" s="9" t="s">
        <v>764</v>
      </c>
      <c r="D271" s="9" t="s">
        <v>1055</v>
      </c>
      <c r="E271" s="9" t="s">
        <v>1055</v>
      </c>
      <c r="F271" s="9" t="s">
        <v>1230</v>
      </c>
      <c r="G271" s="9" t="s">
        <v>68</v>
      </c>
      <c r="H271" s="13">
        <v>0.58099999999999996</v>
      </c>
      <c r="I271" s="9" t="s">
        <v>202</v>
      </c>
      <c r="J271" s="9" t="s">
        <v>68</v>
      </c>
      <c r="K271" s="9" t="s">
        <v>1531</v>
      </c>
      <c r="L271" s="9" t="s">
        <v>68</v>
      </c>
      <c r="M271" s="56">
        <v>1000</v>
      </c>
      <c r="N271" s="56" t="s">
        <v>545</v>
      </c>
      <c r="O271" s="56" t="s">
        <v>545</v>
      </c>
      <c r="P271" s="56" t="s">
        <v>545</v>
      </c>
      <c r="Q271" s="9">
        <v>1.08</v>
      </c>
      <c r="R271" s="9">
        <v>1.1399999999999999</v>
      </c>
      <c r="S271" s="10" t="str">
        <f>VLOOKUP($I271,GG!$A$1:$C$23,2,0)</f>
        <v>Maaseik</v>
      </c>
      <c r="T271" s="10" t="str">
        <f>IF(LEFT(D271,2)="09","Klink.",VLOOKUP($I271,GG!$A$1:$C$23,3,0))</f>
        <v>RO</v>
      </c>
    </row>
    <row r="272" spans="1:20" x14ac:dyDescent="0.2">
      <c r="A272" s="9">
        <v>1700320</v>
      </c>
      <c r="B272" s="9" t="s">
        <v>245</v>
      </c>
      <c r="C272" s="9" t="s">
        <v>764</v>
      </c>
      <c r="D272" s="9" t="s">
        <v>1055</v>
      </c>
      <c r="E272" s="9" t="s">
        <v>1055</v>
      </c>
      <c r="F272" s="9" t="s">
        <v>767</v>
      </c>
      <c r="G272" s="9" t="s">
        <v>68</v>
      </c>
      <c r="H272" s="13">
        <v>1.244</v>
      </c>
      <c r="I272" s="9" t="s">
        <v>202</v>
      </c>
      <c r="J272" s="9" t="s">
        <v>68</v>
      </c>
      <c r="K272" s="9" t="s">
        <v>1531</v>
      </c>
      <c r="L272" s="9" t="s">
        <v>68</v>
      </c>
      <c r="M272" s="56">
        <v>450</v>
      </c>
      <c r="N272" s="56" t="s">
        <v>545</v>
      </c>
      <c r="O272" s="56" t="s">
        <v>545</v>
      </c>
      <c r="P272" s="56" t="s">
        <v>545</v>
      </c>
      <c r="Q272" s="9">
        <v>2.4140000000000001</v>
      </c>
      <c r="R272" s="9">
        <v>2.5579999999999998</v>
      </c>
      <c r="S272" s="10" t="str">
        <f>VLOOKUP($I272,GG!$A$1:$C$23,2,0)</f>
        <v>Maaseik</v>
      </c>
      <c r="T272" s="10" t="str">
        <f>IF(LEFT(D272,2)="09","Klink.",VLOOKUP($I272,GG!$A$1:$C$23,3,0))</f>
        <v>RO</v>
      </c>
    </row>
    <row r="273" spans="1:20" x14ac:dyDescent="0.2">
      <c r="A273" s="9">
        <v>1700820</v>
      </c>
      <c r="B273" s="9" t="s">
        <v>1233</v>
      </c>
      <c r="C273" s="9" t="s">
        <v>764</v>
      </c>
      <c r="D273" s="9" t="s">
        <v>1095</v>
      </c>
      <c r="E273" s="9" t="s">
        <v>1162</v>
      </c>
      <c r="F273" s="9" t="s">
        <v>767</v>
      </c>
      <c r="G273" s="9" t="s">
        <v>68</v>
      </c>
      <c r="H273" s="13">
        <v>1.244</v>
      </c>
      <c r="I273" s="9" t="s">
        <v>202</v>
      </c>
      <c r="J273" s="9" t="s">
        <v>68</v>
      </c>
      <c r="K273" s="9" t="s">
        <v>1531</v>
      </c>
      <c r="L273" s="9" t="s">
        <v>68</v>
      </c>
      <c r="M273" s="56" t="s">
        <v>545</v>
      </c>
      <c r="N273" s="56" t="s">
        <v>545</v>
      </c>
      <c r="O273" s="56" t="s">
        <v>545</v>
      </c>
      <c r="P273" s="56" t="s">
        <v>545</v>
      </c>
      <c r="Q273" s="9" t="s">
        <v>545</v>
      </c>
      <c r="R273" s="9" t="s">
        <v>545</v>
      </c>
      <c r="S273" s="10" t="str">
        <f>VLOOKUP($I273,GG!$A$1:$C$23,2,0)</f>
        <v>Maaseik</v>
      </c>
      <c r="T273" s="10" t="str">
        <f>IF(LEFT(D273,2)="09","Klink.",VLOOKUP($I273,GG!$A$1:$C$23,3,0))</f>
        <v>RO</v>
      </c>
    </row>
    <row r="274" spans="1:20" x14ac:dyDescent="0.2">
      <c r="A274" s="9">
        <v>1701001</v>
      </c>
      <c r="B274" s="9" t="s">
        <v>1234</v>
      </c>
      <c r="C274" s="9" t="s">
        <v>764</v>
      </c>
      <c r="D274" s="9" t="s">
        <v>1056</v>
      </c>
      <c r="E274" s="9" t="s">
        <v>1056</v>
      </c>
      <c r="F274" s="9" t="s">
        <v>123</v>
      </c>
      <c r="G274" s="9" t="s">
        <v>68</v>
      </c>
      <c r="H274" s="13">
        <v>0.98499999999999999</v>
      </c>
      <c r="I274" s="9" t="s">
        <v>202</v>
      </c>
      <c r="J274" s="9" t="s">
        <v>68</v>
      </c>
      <c r="K274" s="9" t="s">
        <v>1531</v>
      </c>
      <c r="L274" s="9" t="s">
        <v>68</v>
      </c>
      <c r="M274" s="56">
        <v>480</v>
      </c>
      <c r="N274" s="56" t="s">
        <v>545</v>
      </c>
      <c r="O274" s="56" t="s">
        <v>545</v>
      </c>
      <c r="P274" s="56" t="s">
        <v>545</v>
      </c>
      <c r="Q274" s="9">
        <v>1.7549999999999999</v>
      </c>
      <c r="R274" s="9">
        <v>1.8640000000000001</v>
      </c>
      <c r="S274" s="10" t="str">
        <f>VLOOKUP($I274,GG!$A$1:$C$23,2,0)</f>
        <v>Maaseik</v>
      </c>
      <c r="T274" s="10" t="str">
        <f>IF(LEFT(D274,2)="09","Klink.",VLOOKUP($I274,GG!$A$1:$C$23,3,0))</f>
        <v>RO</v>
      </c>
    </row>
    <row r="275" spans="1:20" x14ac:dyDescent="0.2">
      <c r="A275" s="9">
        <v>1701021</v>
      </c>
      <c r="B275" s="9" t="s">
        <v>1012</v>
      </c>
      <c r="C275" s="9" t="s">
        <v>764</v>
      </c>
      <c r="D275" s="9" t="s">
        <v>1056</v>
      </c>
      <c r="E275" s="9" t="s">
        <v>1056</v>
      </c>
      <c r="F275" s="9" t="s">
        <v>767</v>
      </c>
      <c r="G275" s="9" t="s">
        <v>68</v>
      </c>
      <c r="H275" s="13">
        <v>1.2689999999999999</v>
      </c>
      <c r="I275" s="9" t="s">
        <v>202</v>
      </c>
      <c r="J275" s="9" t="s">
        <v>68</v>
      </c>
      <c r="K275" s="9" t="s">
        <v>1531</v>
      </c>
      <c r="L275" s="9" t="s">
        <v>68</v>
      </c>
      <c r="M275" s="56">
        <v>360</v>
      </c>
      <c r="N275" s="56" t="s">
        <v>545</v>
      </c>
      <c r="O275" s="56" t="s">
        <v>545</v>
      </c>
      <c r="P275" s="56" t="s">
        <v>545</v>
      </c>
      <c r="Q275" s="9">
        <v>2.327</v>
      </c>
      <c r="R275" s="9">
        <v>2.472</v>
      </c>
      <c r="S275" s="10" t="str">
        <f>VLOOKUP($I275,GG!$A$1:$C$23,2,0)</f>
        <v>Maaseik</v>
      </c>
      <c r="T275" s="10" t="str">
        <f>IF(LEFT(D275,2)="09","Klink.",VLOOKUP($I275,GG!$A$1:$C$23,3,0))</f>
        <v>RO</v>
      </c>
    </row>
    <row r="276" spans="1:20" x14ac:dyDescent="0.2">
      <c r="A276" s="9">
        <v>1701098</v>
      </c>
      <c r="B276" s="9" t="s">
        <v>1235</v>
      </c>
      <c r="C276" s="9" t="s">
        <v>764</v>
      </c>
      <c r="D276" s="9" t="s">
        <v>1056</v>
      </c>
      <c r="E276" s="9" t="s">
        <v>1056</v>
      </c>
      <c r="F276" s="9" t="s">
        <v>1236</v>
      </c>
      <c r="G276" s="9" t="s">
        <v>765</v>
      </c>
      <c r="H276" s="13">
        <v>0.94399999999999995</v>
      </c>
      <c r="I276" s="9" t="s">
        <v>202</v>
      </c>
      <c r="J276" s="9" t="s">
        <v>159</v>
      </c>
      <c r="K276" s="9" t="s">
        <v>1531</v>
      </c>
      <c r="L276" s="9" t="s">
        <v>159</v>
      </c>
      <c r="M276" s="56">
        <v>715</v>
      </c>
      <c r="N276" s="56" t="s">
        <v>545</v>
      </c>
      <c r="O276" s="56" t="s">
        <v>545</v>
      </c>
      <c r="P276" s="56" t="s">
        <v>545</v>
      </c>
      <c r="Q276" s="9">
        <v>1.72</v>
      </c>
      <c r="R276" s="9">
        <v>1.82</v>
      </c>
      <c r="S276" s="10" t="str">
        <f>VLOOKUP($I276,GG!$A$1:$C$23,2,0)</f>
        <v>Maaseik</v>
      </c>
      <c r="T276" s="10" t="str">
        <f>IF(LEFT(D276,2)="09","Klink.",VLOOKUP($I276,GG!$A$1:$C$23,3,0))</f>
        <v>RO</v>
      </c>
    </row>
    <row r="277" spans="1:20" x14ac:dyDescent="0.2">
      <c r="A277" s="9">
        <v>1703001</v>
      </c>
      <c r="B277" s="9" t="s">
        <v>1013</v>
      </c>
      <c r="C277" s="9" t="s">
        <v>764</v>
      </c>
      <c r="D277" s="9" t="s">
        <v>1056</v>
      </c>
      <c r="E277" s="9" t="s">
        <v>1056</v>
      </c>
      <c r="F277" s="9" t="s">
        <v>123</v>
      </c>
      <c r="G277" s="9" t="s">
        <v>68</v>
      </c>
      <c r="H277" s="13">
        <v>0.995</v>
      </c>
      <c r="I277" s="9" t="s">
        <v>202</v>
      </c>
      <c r="J277" s="9" t="s">
        <v>68</v>
      </c>
      <c r="K277" s="9" t="s">
        <v>1531</v>
      </c>
      <c r="L277" s="9" t="s">
        <v>68</v>
      </c>
      <c r="M277" s="56">
        <v>480</v>
      </c>
      <c r="N277" s="56" t="s">
        <v>545</v>
      </c>
      <c r="O277" s="56" t="s">
        <v>545</v>
      </c>
      <c r="P277" s="56" t="s">
        <v>545</v>
      </c>
      <c r="Q277" s="9">
        <v>1.7549999999999999</v>
      </c>
      <c r="R277" s="9">
        <v>1.8640000000000001</v>
      </c>
      <c r="S277" s="10" t="str">
        <f>VLOOKUP($I277,GG!$A$1:$C$23,2,0)</f>
        <v>Maaseik</v>
      </c>
      <c r="T277" s="10" t="str">
        <f>IF(LEFT(D277,2)="09","Klink.",VLOOKUP($I277,GG!$A$1:$C$23,3,0))</f>
        <v>RO</v>
      </c>
    </row>
    <row r="278" spans="1:20" x14ac:dyDescent="0.2">
      <c r="A278" s="9">
        <v>1703008</v>
      </c>
      <c r="B278" s="9" t="s">
        <v>835</v>
      </c>
      <c r="C278" s="9" t="s">
        <v>764</v>
      </c>
      <c r="D278" s="9" t="s">
        <v>1056</v>
      </c>
      <c r="E278" s="9" t="s">
        <v>1056</v>
      </c>
      <c r="F278" s="9" t="s">
        <v>123</v>
      </c>
      <c r="G278" s="9" t="s">
        <v>765</v>
      </c>
      <c r="H278" s="13">
        <v>0.995</v>
      </c>
      <c r="I278" s="9" t="s">
        <v>202</v>
      </c>
      <c r="J278" s="9" t="s">
        <v>159</v>
      </c>
      <c r="K278" s="9" t="s">
        <v>1531</v>
      </c>
      <c r="L278" s="9" t="s">
        <v>159</v>
      </c>
      <c r="M278" s="56">
        <v>630</v>
      </c>
      <c r="N278" s="56" t="s">
        <v>545</v>
      </c>
      <c r="O278" s="56" t="s">
        <v>545</v>
      </c>
      <c r="P278" s="56" t="s">
        <v>545</v>
      </c>
      <c r="Q278" s="9">
        <v>1.7549999999999999</v>
      </c>
      <c r="R278" s="9">
        <v>1.8640000000000001</v>
      </c>
      <c r="S278" s="10" t="str">
        <f>VLOOKUP($I278,GG!$A$1:$C$23,2,0)</f>
        <v>Maaseik</v>
      </c>
      <c r="T278" s="10" t="str">
        <f>IF(LEFT(D278,2)="09","Klink.",VLOOKUP($I278,GG!$A$1:$C$23,3,0))</f>
        <v>RO</v>
      </c>
    </row>
    <row r="279" spans="1:20" x14ac:dyDescent="0.2">
      <c r="A279" s="9">
        <v>1703018</v>
      </c>
      <c r="B279" s="9" t="s">
        <v>1172</v>
      </c>
      <c r="C279" s="9" t="s">
        <v>764</v>
      </c>
      <c r="D279" s="9" t="s">
        <v>1056</v>
      </c>
      <c r="E279" s="9" t="s">
        <v>1056</v>
      </c>
      <c r="F279" s="9" t="s">
        <v>586</v>
      </c>
      <c r="G279" s="9" t="s">
        <v>765</v>
      </c>
      <c r="H279" s="13">
        <v>0.81499999999999995</v>
      </c>
      <c r="I279" s="9" t="s">
        <v>202</v>
      </c>
      <c r="J279" s="9" t="s">
        <v>159</v>
      </c>
      <c r="K279" s="9" t="s">
        <v>1531</v>
      </c>
      <c r="L279" s="9" t="s">
        <v>159</v>
      </c>
      <c r="M279" s="56">
        <v>630</v>
      </c>
      <c r="N279" s="56" t="s">
        <v>545</v>
      </c>
      <c r="O279" s="56" t="s">
        <v>545</v>
      </c>
      <c r="P279" s="56" t="s">
        <v>545</v>
      </c>
      <c r="Q279" s="9">
        <v>1.53</v>
      </c>
      <c r="R279" s="9">
        <v>1.62</v>
      </c>
      <c r="S279" s="10" t="str">
        <f>VLOOKUP($I279,GG!$A$1:$C$23,2,0)</f>
        <v>Maaseik</v>
      </c>
      <c r="T279" s="10" t="str">
        <f>IF(LEFT(D279,2)="09","Klink.",VLOOKUP($I279,GG!$A$1:$C$23,3,0))</f>
        <v>RO</v>
      </c>
    </row>
    <row r="280" spans="1:20" x14ac:dyDescent="0.2">
      <c r="A280" s="9">
        <v>1703021</v>
      </c>
      <c r="B280" s="9" t="s">
        <v>1014</v>
      </c>
      <c r="C280" s="9" t="s">
        <v>764</v>
      </c>
      <c r="D280" s="9" t="s">
        <v>1056</v>
      </c>
      <c r="E280" s="9" t="s">
        <v>1056</v>
      </c>
      <c r="F280" s="9" t="s">
        <v>767</v>
      </c>
      <c r="G280" s="9" t="s">
        <v>68</v>
      </c>
      <c r="H280" s="13">
        <v>1.294</v>
      </c>
      <c r="I280" s="9" t="s">
        <v>202</v>
      </c>
      <c r="J280" s="9" t="s">
        <v>68</v>
      </c>
      <c r="K280" s="9" t="s">
        <v>1531</v>
      </c>
      <c r="L280" s="9" t="s">
        <v>68</v>
      </c>
      <c r="M280" s="56">
        <v>360</v>
      </c>
      <c r="N280" s="56" t="s">
        <v>545</v>
      </c>
      <c r="O280" s="56" t="s">
        <v>545</v>
      </c>
      <c r="P280" s="56" t="s">
        <v>545</v>
      </c>
      <c r="Q280" s="9">
        <v>2.327</v>
      </c>
      <c r="R280" s="9">
        <v>2.472</v>
      </c>
      <c r="S280" s="10" t="str">
        <f>VLOOKUP($I280,GG!$A$1:$C$23,2,0)</f>
        <v>Maaseik</v>
      </c>
      <c r="T280" s="10" t="str">
        <f>IF(LEFT(D280,2)="09","Klink.",VLOOKUP($I280,GG!$A$1:$C$23,3,0))</f>
        <v>RO</v>
      </c>
    </row>
    <row r="281" spans="1:20" x14ac:dyDescent="0.2">
      <c r="A281" s="9">
        <v>1703026</v>
      </c>
      <c r="B281" s="9" t="s">
        <v>836</v>
      </c>
      <c r="C281" s="9" t="s">
        <v>764</v>
      </c>
      <c r="D281" s="9" t="s">
        <v>1056</v>
      </c>
      <c r="E281" s="9" t="s">
        <v>1056</v>
      </c>
      <c r="F281" s="9" t="s">
        <v>767</v>
      </c>
      <c r="G281" s="9" t="s">
        <v>765</v>
      </c>
      <c r="H281" s="13">
        <v>1.294</v>
      </c>
      <c r="I281" s="9" t="s">
        <v>202</v>
      </c>
      <c r="J281" s="9" t="s">
        <v>159</v>
      </c>
      <c r="K281" s="9" t="s">
        <v>1531</v>
      </c>
      <c r="L281" s="9" t="s">
        <v>159</v>
      </c>
      <c r="M281" s="56">
        <v>360</v>
      </c>
      <c r="N281" s="56" t="s">
        <v>545</v>
      </c>
      <c r="O281" s="56" t="s">
        <v>545</v>
      </c>
      <c r="P281" s="56" t="s">
        <v>545</v>
      </c>
      <c r="Q281" s="9">
        <v>2.327</v>
      </c>
      <c r="R281" s="9">
        <v>2.472</v>
      </c>
      <c r="S281" s="10" t="str">
        <f>VLOOKUP($I281,GG!$A$1:$C$23,2,0)</f>
        <v>Maaseik</v>
      </c>
      <c r="T281" s="10" t="str">
        <f>IF(LEFT(D281,2)="09","Klink.",VLOOKUP($I281,GG!$A$1:$C$23,3,0))</f>
        <v>RO</v>
      </c>
    </row>
    <row r="282" spans="1:20" x14ac:dyDescent="0.2">
      <c r="A282" s="9">
        <v>1703028</v>
      </c>
      <c r="B282" s="9" t="s">
        <v>837</v>
      </c>
      <c r="C282" s="9" t="s">
        <v>764</v>
      </c>
      <c r="D282" s="9" t="s">
        <v>1056</v>
      </c>
      <c r="E282" s="9" t="s">
        <v>1056</v>
      </c>
      <c r="F282" s="9" t="s">
        <v>767</v>
      </c>
      <c r="G282" s="9" t="s">
        <v>765</v>
      </c>
      <c r="H282" s="13">
        <v>1.294</v>
      </c>
      <c r="I282" s="9" t="s">
        <v>202</v>
      </c>
      <c r="J282" s="9" t="s">
        <v>159</v>
      </c>
      <c r="K282" s="9" t="s">
        <v>1531</v>
      </c>
      <c r="L282" s="9" t="s">
        <v>159</v>
      </c>
      <c r="M282" s="56">
        <v>450</v>
      </c>
      <c r="N282" s="56" t="s">
        <v>545</v>
      </c>
      <c r="O282" s="56" t="s">
        <v>545</v>
      </c>
      <c r="P282" s="56" t="s">
        <v>545</v>
      </c>
      <c r="Q282" s="9">
        <v>2.2890000000000001</v>
      </c>
      <c r="R282" s="9">
        <v>2.4260000000000002</v>
      </c>
      <c r="S282" s="10" t="str">
        <f>VLOOKUP($I282,GG!$A$1:$C$23,2,0)</f>
        <v>Maaseik</v>
      </c>
      <c r="T282" s="10" t="str">
        <f>IF(LEFT(D282,2)="09","Klink.",VLOOKUP($I282,GG!$A$1:$C$23,3,0))</f>
        <v>RO</v>
      </c>
    </row>
    <row r="283" spans="1:20" x14ac:dyDescent="0.2">
      <c r="A283" s="9">
        <v>1703031</v>
      </c>
      <c r="B283" s="9" t="s">
        <v>1015</v>
      </c>
      <c r="C283" s="9" t="s">
        <v>764</v>
      </c>
      <c r="D283" s="9" t="s">
        <v>1056</v>
      </c>
      <c r="E283" s="9" t="s">
        <v>1056</v>
      </c>
      <c r="F283" s="9" t="s">
        <v>195</v>
      </c>
      <c r="G283" s="9" t="s">
        <v>68</v>
      </c>
      <c r="H283" s="13">
        <v>1.8640000000000001</v>
      </c>
      <c r="I283" s="9" t="s">
        <v>202</v>
      </c>
      <c r="J283" s="9" t="s">
        <v>68</v>
      </c>
      <c r="K283" s="9" t="s">
        <v>1531</v>
      </c>
      <c r="L283" s="9" t="s">
        <v>68</v>
      </c>
      <c r="M283" s="56">
        <v>264</v>
      </c>
      <c r="N283" s="56" t="s">
        <v>545</v>
      </c>
      <c r="O283" s="56" t="s">
        <v>545</v>
      </c>
      <c r="P283" s="56" t="s">
        <v>545</v>
      </c>
      <c r="Q283" s="9">
        <v>3.31</v>
      </c>
      <c r="R283" s="9">
        <v>3.52</v>
      </c>
      <c r="S283" s="10" t="str">
        <f>VLOOKUP($I283,GG!$A$1:$C$23,2,0)</f>
        <v>Maaseik</v>
      </c>
      <c r="T283" s="10" t="str">
        <f>IF(LEFT(D283,2)="09","Klink.",VLOOKUP($I283,GG!$A$1:$C$23,3,0))</f>
        <v>RO</v>
      </c>
    </row>
    <row r="284" spans="1:20" x14ac:dyDescent="0.2">
      <c r="A284" s="9">
        <v>1703038</v>
      </c>
      <c r="B284" s="9" t="s">
        <v>838</v>
      </c>
      <c r="C284" s="9" t="s">
        <v>764</v>
      </c>
      <c r="D284" s="9" t="s">
        <v>1056</v>
      </c>
      <c r="E284" s="9" t="s">
        <v>1056</v>
      </c>
      <c r="F284" s="9" t="s">
        <v>195</v>
      </c>
      <c r="G284" s="9" t="s">
        <v>765</v>
      </c>
      <c r="H284" s="13">
        <v>1.8640000000000001</v>
      </c>
      <c r="I284" s="9" t="s">
        <v>202</v>
      </c>
      <c r="J284" s="9" t="s">
        <v>159</v>
      </c>
      <c r="K284" s="9" t="s">
        <v>1531</v>
      </c>
      <c r="L284" s="9" t="s">
        <v>159</v>
      </c>
      <c r="M284" s="56">
        <v>332</v>
      </c>
      <c r="N284" s="56" t="s">
        <v>545</v>
      </c>
      <c r="O284" s="56" t="s">
        <v>545</v>
      </c>
      <c r="P284" s="56" t="s">
        <v>545</v>
      </c>
      <c r="Q284" s="9">
        <v>3.444</v>
      </c>
      <c r="R284" s="9">
        <v>3.6469999999999998</v>
      </c>
      <c r="S284" s="10" t="str">
        <f>VLOOKUP($I284,GG!$A$1:$C$23,2,0)</f>
        <v>Maaseik</v>
      </c>
      <c r="T284" s="10" t="str">
        <f>IF(LEFT(D284,2)="09","Klink.",VLOOKUP($I284,GG!$A$1:$C$23,3,0))</f>
        <v>RO</v>
      </c>
    </row>
    <row r="285" spans="1:20" x14ac:dyDescent="0.2">
      <c r="A285" s="9">
        <v>1703046</v>
      </c>
      <c r="B285" s="9" t="s">
        <v>839</v>
      </c>
      <c r="C285" s="9" t="s">
        <v>764</v>
      </c>
      <c r="D285" s="9" t="s">
        <v>1056</v>
      </c>
      <c r="E285" s="9" t="s">
        <v>1056</v>
      </c>
      <c r="F285" s="9" t="s">
        <v>201</v>
      </c>
      <c r="G285" s="9" t="s">
        <v>765</v>
      </c>
      <c r="H285" s="13">
        <v>0.64800000000000002</v>
      </c>
      <c r="I285" s="9" t="s">
        <v>202</v>
      </c>
      <c r="J285" s="9" t="s">
        <v>159</v>
      </c>
      <c r="K285" s="9" t="s">
        <v>1531</v>
      </c>
      <c r="L285" s="9" t="s">
        <v>159</v>
      </c>
      <c r="M285" s="56">
        <v>720</v>
      </c>
      <c r="N285" s="56" t="s">
        <v>545</v>
      </c>
      <c r="O285" s="56" t="s">
        <v>545</v>
      </c>
      <c r="P285" s="56" t="s">
        <v>545</v>
      </c>
      <c r="Q285" s="9">
        <v>1.2250000000000001</v>
      </c>
      <c r="R285" s="9">
        <v>1.286</v>
      </c>
      <c r="S285" s="10" t="str">
        <f>VLOOKUP($I285,GG!$A$1:$C$23,2,0)</f>
        <v>Maaseik</v>
      </c>
      <c r="T285" s="10" t="str">
        <f>IF(LEFT(D285,2)="09","Klink.",VLOOKUP($I285,GG!$A$1:$C$23,3,0))</f>
        <v>RO</v>
      </c>
    </row>
    <row r="286" spans="1:20" x14ac:dyDescent="0.2">
      <c r="A286" s="9">
        <v>1703048</v>
      </c>
      <c r="B286" s="9" t="s">
        <v>622</v>
      </c>
      <c r="C286" s="9" t="s">
        <v>764</v>
      </c>
      <c r="D286" s="9" t="s">
        <v>1056</v>
      </c>
      <c r="E286" s="9" t="s">
        <v>1056</v>
      </c>
      <c r="F286" s="9" t="s">
        <v>201</v>
      </c>
      <c r="G286" s="9" t="s">
        <v>765</v>
      </c>
      <c r="H286" s="13">
        <v>0.64800000000000002</v>
      </c>
      <c r="I286" s="9" t="s">
        <v>202</v>
      </c>
      <c r="J286" s="9" t="s">
        <v>159</v>
      </c>
      <c r="K286" s="9" t="s">
        <v>1531</v>
      </c>
      <c r="L286" s="9" t="s">
        <v>159</v>
      </c>
      <c r="M286" s="56">
        <v>880</v>
      </c>
      <c r="N286" s="56" t="s">
        <v>545</v>
      </c>
      <c r="O286" s="56" t="s">
        <v>545</v>
      </c>
      <c r="P286" s="56" t="s">
        <v>545</v>
      </c>
      <c r="Q286" s="9">
        <v>1.2250000000000001</v>
      </c>
      <c r="R286" s="9">
        <v>1.286</v>
      </c>
      <c r="S286" s="10" t="str">
        <f>VLOOKUP($I286,GG!$A$1:$C$23,2,0)</f>
        <v>Maaseik</v>
      </c>
      <c r="T286" s="10" t="str">
        <f>IF(LEFT(D286,2)="09","Klink.",VLOOKUP($I286,GG!$A$1:$C$23,3,0))</f>
        <v>RO</v>
      </c>
    </row>
    <row r="287" spans="1:20" x14ac:dyDescent="0.2">
      <c r="A287" s="9">
        <v>1703091</v>
      </c>
      <c r="B287" s="9" t="s">
        <v>1237</v>
      </c>
      <c r="C287" s="9" t="s">
        <v>764</v>
      </c>
      <c r="D287" s="9" t="s">
        <v>1056</v>
      </c>
      <c r="E287" s="9" t="s">
        <v>1056</v>
      </c>
      <c r="F287" s="9" t="s">
        <v>1236</v>
      </c>
      <c r="G287" s="9" t="s">
        <v>68</v>
      </c>
      <c r="H287" s="13">
        <v>0.95799999999999996</v>
      </c>
      <c r="I287" s="9" t="s">
        <v>202</v>
      </c>
      <c r="J287" s="9" t="s">
        <v>68</v>
      </c>
      <c r="K287" s="9" t="s">
        <v>1531</v>
      </c>
      <c r="L287" s="9" t="s">
        <v>68</v>
      </c>
      <c r="M287" s="56">
        <v>504</v>
      </c>
      <c r="N287" s="56" t="s">
        <v>545</v>
      </c>
      <c r="O287" s="56" t="s">
        <v>545</v>
      </c>
      <c r="P287" s="56" t="s">
        <v>545</v>
      </c>
      <c r="Q287" s="9">
        <v>1.72</v>
      </c>
      <c r="R287" s="9">
        <v>1.7350000000000001</v>
      </c>
      <c r="S287" s="10" t="str">
        <f>VLOOKUP($I287,GG!$A$1:$C$23,2,0)</f>
        <v>Maaseik</v>
      </c>
      <c r="T287" s="10" t="str">
        <f>IF(LEFT(D287,2)="09","Klink.",VLOOKUP($I287,GG!$A$1:$C$23,3,0))</f>
        <v>RO</v>
      </c>
    </row>
    <row r="288" spans="1:20" x14ac:dyDescent="0.2">
      <c r="A288" s="9">
        <v>1703098</v>
      </c>
      <c r="B288" s="9" t="s">
        <v>1238</v>
      </c>
      <c r="C288" s="9" t="s">
        <v>764</v>
      </c>
      <c r="D288" s="9" t="s">
        <v>1056</v>
      </c>
      <c r="E288" s="9" t="s">
        <v>1056</v>
      </c>
      <c r="F288" s="9" t="s">
        <v>1236</v>
      </c>
      <c r="G288" s="9" t="s">
        <v>765</v>
      </c>
      <c r="H288" s="13">
        <v>0.95799999999999996</v>
      </c>
      <c r="I288" s="9" t="s">
        <v>202</v>
      </c>
      <c r="J288" s="9" t="s">
        <v>159</v>
      </c>
      <c r="K288" s="9" t="s">
        <v>1531</v>
      </c>
      <c r="L288" s="9" t="s">
        <v>159</v>
      </c>
      <c r="M288" s="56">
        <v>715</v>
      </c>
      <c r="N288" s="56" t="s">
        <v>545</v>
      </c>
      <c r="O288" s="56" t="s">
        <v>545</v>
      </c>
      <c r="P288" s="56" t="s">
        <v>545</v>
      </c>
      <c r="Q288" s="9">
        <v>1.72</v>
      </c>
      <c r="R288" s="9">
        <v>1.7350000000000001</v>
      </c>
      <c r="S288" s="10" t="str">
        <f>VLOOKUP($I288,GG!$A$1:$C$23,2,0)</f>
        <v>Maaseik</v>
      </c>
      <c r="T288" s="10" t="str">
        <f>IF(LEFT(D288,2)="09","Klink.",VLOOKUP($I288,GG!$A$1:$C$23,3,0))</f>
        <v>RO</v>
      </c>
    </row>
    <row r="289" spans="1:20" x14ac:dyDescent="0.2">
      <c r="A289" s="9">
        <v>1703290</v>
      </c>
      <c r="B289" s="9" t="s">
        <v>840</v>
      </c>
      <c r="C289" s="9" t="s">
        <v>1094</v>
      </c>
      <c r="D289" s="9" t="s">
        <v>1095</v>
      </c>
      <c r="E289" s="9" t="s">
        <v>1162</v>
      </c>
      <c r="F289" s="9" t="s">
        <v>1099</v>
      </c>
      <c r="G289" s="9" t="s">
        <v>68</v>
      </c>
      <c r="H289" s="13">
        <v>3.17</v>
      </c>
      <c r="I289" s="9" t="s">
        <v>202</v>
      </c>
      <c r="J289" s="9" t="s">
        <v>68</v>
      </c>
      <c r="K289" s="9" t="s">
        <v>1531</v>
      </c>
      <c r="L289" s="9" t="s">
        <v>68</v>
      </c>
      <c r="M289" s="56">
        <v>211</v>
      </c>
      <c r="N289" s="56" t="s">
        <v>545</v>
      </c>
      <c r="O289" s="56" t="s">
        <v>545</v>
      </c>
      <c r="P289" s="56" t="s">
        <v>545</v>
      </c>
      <c r="Q289" s="9">
        <v>5</v>
      </c>
      <c r="R289" s="9">
        <v>5.0999999999999996</v>
      </c>
      <c r="S289" s="10" t="str">
        <f>VLOOKUP($I289,GG!$A$1:$C$23,2,0)</f>
        <v>Maaseik</v>
      </c>
      <c r="T289" s="10" t="str">
        <f>IF(LEFT(D289,2)="09","Klink.",VLOOKUP($I289,GG!$A$1:$C$23,3,0))</f>
        <v>RO</v>
      </c>
    </row>
    <row r="290" spans="1:20" x14ac:dyDescent="0.2">
      <c r="A290" s="9">
        <v>1703800</v>
      </c>
      <c r="B290" s="9" t="s">
        <v>714</v>
      </c>
      <c r="C290" s="9" t="s">
        <v>764</v>
      </c>
      <c r="D290" s="9" t="s">
        <v>1095</v>
      </c>
      <c r="E290" s="9" t="s">
        <v>1162</v>
      </c>
      <c r="F290" s="9" t="s">
        <v>123</v>
      </c>
      <c r="G290" s="9" t="s">
        <v>68</v>
      </c>
      <c r="H290" s="13">
        <v>0.995</v>
      </c>
      <c r="I290" s="9" t="s">
        <v>202</v>
      </c>
      <c r="J290" s="9" t="s">
        <v>68</v>
      </c>
      <c r="K290" s="9" t="s">
        <v>1531</v>
      </c>
      <c r="L290" s="9" t="s">
        <v>68</v>
      </c>
      <c r="M290" s="56" t="s">
        <v>545</v>
      </c>
      <c r="N290" s="56" t="s">
        <v>545</v>
      </c>
      <c r="O290" s="56" t="s">
        <v>545</v>
      </c>
      <c r="P290" s="56" t="s">
        <v>545</v>
      </c>
      <c r="Q290" s="9" t="s">
        <v>545</v>
      </c>
      <c r="R290" s="9" t="s">
        <v>545</v>
      </c>
      <c r="S290" s="10" t="str">
        <f>VLOOKUP($I290,GG!$A$1:$C$23,2,0)</f>
        <v>Maaseik</v>
      </c>
      <c r="T290" s="10" t="str">
        <f>IF(LEFT(D290,2)="09","Klink.",VLOOKUP($I290,GG!$A$1:$C$23,3,0))</f>
        <v>RO</v>
      </c>
    </row>
    <row r="291" spans="1:20" x14ac:dyDescent="0.2">
      <c r="A291" s="9">
        <v>1703820</v>
      </c>
      <c r="B291" s="9" t="s">
        <v>1239</v>
      </c>
      <c r="C291" s="9" t="s">
        <v>764</v>
      </c>
      <c r="D291" s="9" t="s">
        <v>1095</v>
      </c>
      <c r="E291" s="9" t="s">
        <v>1162</v>
      </c>
      <c r="F291" s="9" t="s">
        <v>767</v>
      </c>
      <c r="G291" s="9" t="s">
        <v>68</v>
      </c>
      <c r="H291" s="13">
        <v>1.294</v>
      </c>
      <c r="I291" s="9" t="s">
        <v>202</v>
      </c>
      <c r="J291" s="9" t="s">
        <v>68</v>
      </c>
      <c r="K291" s="9" t="s">
        <v>1531</v>
      </c>
      <c r="L291" s="9" t="s">
        <v>68</v>
      </c>
      <c r="M291" s="56" t="s">
        <v>545</v>
      </c>
      <c r="N291" s="56" t="s">
        <v>545</v>
      </c>
      <c r="O291" s="56" t="s">
        <v>545</v>
      </c>
      <c r="P291" s="56" t="s">
        <v>545</v>
      </c>
      <c r="Q291" s="9" t="s">
        <v>545</v>
      </c>
      <c r="R291" s="9" t="s">
        <v>545</v>
      </c>
      <c r="S291" s="10" t="str">
        <f>VLOOKUP($I291,GG!$A$1:$C$23,2,0)</f>
        <v>Maaseik</v>
      </c>
      <c r="T291" s="10" t="str">
        <f>IF(LEFT(D291,2)="09","Klink.",VLOOKUP($I291,GG!$A$1:$C$23,3,0))</f>
        <v>RO</v>
      </c>
    </row>
    <row r="292" spans="1:20" x14ac:dyDescent="0.2">
      <c r="A292" s="9">
        <v>1704041</v>
      </c>
      <c r="B292" s="9" t="s">
        <v>1532</v>
      </c>
      <c r="C292" s="9" t="s">
        <v>764</v>
      </c>
      <c r="D292" s="9" t="s">
        <v>1055</v>
      </c>
      <c r="E292" s="9" t="s">
        <v>1055</v>
      </c>
      <c r="F292" s="9" t="s">
        <v>201</v>
      </c>
      <c r="G292" s="9" t="s">
        <v>68</v>
      </c>
      <c r="H292" s="13">
        <v>0.72899999999999998</v>
      </c>
      <c r="I292" s="9" t="s">
        <v>202</v>
      </c>
      <c r="J292" s="9" t="s">
        <v>68</v>
      </c>
      <c r="K292" s="9" t="s">
        <v>1531</v>
      </c>
      <c r="L292" s="9" t="s">
        <v>68</v>
      </c>
      <c r="M292" s="56">
        <v>720</v>
      </c>
      <c r="N292" s="56" t="s">
        <v>545</v>
      </c>
      <c r="O292" s="56" t="s">
        <v>545</v>
      </c>
      <c r="P292" s="56" t="s">
        <v>545</v>
      </c>
      <c r="Q292" s="9">
        <v>1.2</v>
      </c>
      <c r="R292" s="9">
        <v>1.27</v>
      </c>
      <c r="S292" s="10" t="str">
        <f>VLOOKUP($I292,GG!$A$1:$C$23,2,0)</f>
        <v>Maaseik</v>
      </c>
      <c r="T292" s="10" t="str">
        <f>IF(LEFT(D292,2)="09","Klink.",VLOOKUP($I292,GG!$A$1:$C$23,3,0))</f>
        <v>RO</v>
      </c>
    </row>
    <row r="293" spans="1:20" x14ac:dyDescent="0.2">
      <c r="A293" s="9">
        <v>1704048</v>
      </c>
      <c r="B293" s="9" t="s">
        <v>1100</v>
      </c>
      <c r="C293" s="9" t="s">
        <v>764</v>
      </c>
      <c r="D293" s="9" t="s">
        <v>1055</v>
      </c>
      <c r="E293" s="9" t="s">
        <v>1055</v>
      </c>
      <c r="F293" s="9" t="s">
        <v>201</v>
      </c>
      <c r="G293" s="9" t="s">
        <v>765</v>
      </c>
      <c r="H293" s="13">
        <v>0.72899999999999998</v>
      </c>
      <c r="I293" s="9" t="s">
        <v>202</v>
      </c>
      <c r="J293" s="9" t="s">
        <v>159</v>
      </c>
      <c r="K293" s="9" t="s">
        <v>1531</v>
      </c>
      <c r="L293" s="9" t="s">
        <v>159</v>
      </c>
      <c r="M293" s="56">
        <v>720</v>
      </c>
      <c r="N293" s="56" t="s">
        <v>545</v>
      </c>
      <c r="O293" s="56" t="s">
        <v>545</v>
      </c>
      <c r="P293" s="56" t="s">
        <v>545</v>
      </c>
      <c r="Q293" s="9">
        <v>1.2</v>
      </c>
      <c r="R293" s="9">
        <v>1.27</v>
      </c>
      <c r="S293" s="10" t="str">
        <f>VLOOKUP($I293,GG!$A$1:$C$23,2,0)</f>
        <v>Maaseik</v>
      </c>
      <c r="T293" s="10" t="str">
        <f>IF(LEFT(D293,2)="09","Klink.",VLOOKUP($I293,GG!$A$1:$C$23,3,0))</f>
        <v>RO</v>
      </c>
    </row>
    <row r="294" spans="1:20" x14ac:dyDescent="0.2">
      <c r="A294" s="9">
        <v>1704148</v>
      </c>
      <c r="B294" s="9" t="s">
        <v>673</v>
      </c>
      <c r="C294" s="9" t="s">
        <v>764</v>
      </c>
      <c r="D294" s="9" t="s">
        <v>1055</v>
      </c>
      <c r="E294" s="9" t="s">
        <v>1055</v>
      </c>
      <c r="F294" s="9" t="s">
        <v>201</v>
      </c>
      <c r="G294" s="9" t="s">
        <v>765</v>
      </c>
      <c r="H294" s="13">
        <v>0.64800000000000002</v>
      </c>
      <c r="I294" s="9" t="s">
        <v>202</v>
      </c>
      <c r="J294" s="9" t="s">
        <v>159</v>
      </c>
      <c r="K294" s="9" t="s">
        <v>1531</v>
      </c>
      <c r="L294" s="9" t="s">
        <v>159</v>
      </c>
      <c r="M294" s="56">
        <v>880</v>
      </c>
      <c r="N294" s="56" t="s">
        <v>545</v>
      </c>
      <c r="O294" s="56" t="s">
        <v>545</v>
      </c>
      <c r="P294" s="56" t="s">
        <v>545</v>
      </c>
      <c r="Q294" s="9">
        <v>1.266</v>
      </c>
      <c r="R294" s="9">
        <v>1.341</v>
      </c>
      <c r="S294" s="10" t="str">
        <f>VLOOKUP($I294,GG!$A$1:$C$23,2,0)</f>
        <v>Maaseik</v>
      </c>
      <c r="T294" s="10" t="str">
        <f>IF(LEFT(D294,2)="09","Klink.",VLOOKUP($I294,GG!$A$1:$C$23,3,0))</f>
        <v>RO</v>
      </c>
    </row>
    <row r="295" spans="1:20" x14ac:dyDescent="0.2">
      <c r="A295" s="9">
        <v>1705708</v>
      </c>
      <c r="B295" s="9" t="s">
        <v>1101</v>
      </c>
      <c r="C295" s="9" t="s">
        <v>764</v>
      </c>
      <c r="D295" s="9" t="s">
        <v>1055</v>
      </c>
      <c r="E295" s="9" t="s">
        <v>1055</v>
      </c>
      <c r="F295" s="9" t="s">
        <v>123</v>
      </c>
      <c r="G295" s="9" t="s">
        <v>765</v>
      </c>
      <c r="H295" s="13">
        <v>1</v>
      </c>
      <c r="I295" s="9" t="s">
        <v>202</v>
      </c>
      <c r="J295" s="9" t="s">
        <v>159</v>
      </c>
      <c r="K295" s="9" t="s">
        <v>1531</v>
      </c>
      <c r="L295" s="9" t="s">
        <v>159</v>
      </c>
      <c r="M295" s="56">
        <v>630</v>
      </c>
      <c r="N295" s="56" t="s">
        <v>545</v>
      </c>
      <c r="O295" s="56" t="s">
        <v>545</v>
      </c>
      <c r="P295" s="56" t="s">
        <v>545</v>
      </c>
      <c r="Q295" s="9">
        <v>1.87</v>
      </c>
      <c r="R295" s="9">
        <v>1.98</v>
      </c>
      <c r="S295" s="10" t="str">
        <f>VLOOKUP($I295,GG!$A$1:$C$23,2,0)</f>
        <v>Maaseik</v>
      </c>
      <c r="T295" s="10" t="str">
        <f>IF(LEFT(D295,2)="09","Klink.",VLOOKUP($I295,GG!$A$1:$C$23,3,0))</f>
        <v>RO</v>
      </c>
    </row>
    <row r="296" spans="1:20" x14ac:dyDescent="0.2">
      <c r="A296" s="9">
        <v>1705750</v>
      </c>
      <c r="B296" s="9" t="s">
        <v>1240</v>
      </c>
      <c r="C296" s="9" t="s">
        <v>764</v>
      </c>
      <c r="D296" s="9" t="s">
        <v>1055</v>
      </c>
      <c r="E296" s="9" t="s">
        <v>1055</v>
      </c>
      <c r="F296" s="9" t="s">
        <v>1241</v>
      </c>
      <c r="G296" s="9" t="s">
        <v>68</v>
      </c>
      <c r="H296" s="13">
        <v>1.2070000000000001</v>
      </c>
      <c r="I296" s="9" t="s">
        <v>202</v>
      </c>
      <c r="J296" s="9" t="s">
        <v>68</v>
      </c>
      <c r="K296" s="9" t="s">
        <v>1531</v>
      </c>
      <c r="L296" s="9" t="s">
        <v>68</v>
      </c>
      <c r="M296" s="56">
        <v>596</v>
      </c>
      <c r="N296" s="56" t="s">
        <v>545</v>
      </c>
      <c r="O296" s="56" t="s">
        <v>545</v>
      </c>
      <c r="P296" s="56" t="s">
        <v>545</v>
      </c>
      <c r="Q296" s="9">
        <v>2.1</v>
      </c>
      <c r="R296" s="9">
        <v>2.11</v>
      </c>
      <c r="S296" s="10" t="str">
        <f>VLOOKUP($I296,GG!$A$1:$C$23,2,0)</f>
        <v>Maaseik</v>
      </c>
      <c r="T296" s="10" t="str">
        <f>IF(LEFT(D296,2)="09","Klink.",VLOOKUP($I296,GG!$A$1:$C$23,3,0))</f>
        <v>RO</v>
      </c>
    </row>
    <row r="297" spans="1:20" x14ac:dyDescent="0.2">
      <c r="A297" s="9">
        <v>1705870</v>
      </c>
      <c r="B297" s="9" t="s">
        <v>1242</v>
      </c>
      <c r="C297" s="9" t="s">
        <v>764</v>
      </c>
      <c r="D297" s="9" t="s">
        <v>1055</v>
      </c>
      <c r="E297" s="9" t="s">
        <v>1055</v>
      </c>
      <c r="F297" s="9" t="s">
        <v>1243</v>
      </c>
      <c r="G297" s="9" t="s">
        <v>68</v>
      </c>
      <c r="H297" s="13">
        <v>1.446</v>
      </c>
      <c r="I297" s="9" t="s">
        <v>202</v>
      </c>
      <c r="J297" s="9" t="s">
        <v>68</v>
      </c>
      <c r="K297" s="9" t="s">
        <v>1531</v>
      </c>
      <c r="L297" s="9" t="s">
        <v>68</v>
      </c>
      <c r="M297" s="56">
        <v>308</v>
      </c>
      <c r="N297" s="56" t="s">
        <v>545</v>
      </c>
      <c r="O297" s="56" t="s">
        <v>545</v>
      </c>
      <c r="P297" s="56" t="s">
        <v>545</v>
      </c>
      <c r="Q297" s="9">
        <v>2.726</v>
      </c>
      <c r="R297" s="9">
        <v>2.8860000000000001</v>
      </c>
      <c r="S297" s="10" t="str">
        <f>VLOOKUP($I297,GG!$A$1:$C$23,2,0)</f>
        <v>Maaseik</v>
      </c>
      <c r="T297" s="10" t="str">
        <f>IF(LEFT(D297,2)="09","Klink.",VLOOKUP($I297,GG!$A$1:$C$23,3,0))</f>
        <v>RO</v>
      </c>
    </row>
    <row r="298" spans="1:20" x14ac:dyDescent="0.2">
      <c r="A298" s="9">
        <v>1705880</v>
      </c>
      <c r="B298" s="9" t="s">
        <v>1244</v>
      </c>
      <c r="C298" s="9" t="s">
        <v>764</v>
      </c>
      <c r="D298" s="9" t="s">
        <v>1055</v>
      </c>
      <c r="E298" s="9" t="s">
        <v>1055</v>
      </c>
      <c r="F298" s="9" t="s">
        <v>1207</v>
      </c>
      <c r="G298" s="9" t="s">
        <v>68</v>
      </c>
      <c r="H298" s="13">
        <v>1.577</v>
      </c>
      <c r="I298" s="9" t="s">
        <v>202</v>
      </c>
      <c r="J298" s="9" t="s">
        <v>68</v>
      </c>
      <c r="K298" s="9" t="s">
        <v>1531</v>
      </c>
      <c r="L298" s="9" t="s">
        <v>68</v>
      </c>
      <c r="M298" s="56">
        <v>308</v>
      </c>
      <c r="N298" s="56" t="s">
        <v>545</v>
      </c>
      <c r="O298" s="56" t="s">
        <v>545</v>
      </c>
      <c r="P298" s="56" t="s">
        <v>545</v>
      </c>
      <c r="Q298" s="9">
        <v>3.069</v>
      </c>
      <c r="R298" s="9">
        <v>3.2480000000000002</v>
      </c>
      <c r="S298" s="10" t="str">
        <f>VLOOKUP($I298,GG!$A$1:$C$23,2,0)</f>
        <v>Maaseik</v>
      </c>
      <c r="T298" s="10" t="str">
        <f>IF(LEFT(D298,2)="09","Klink.",VLOOKUP($I298,GG!$A$1:$C$23,3,0))</f>
        <v>RO</v>
      </c>
    </row>
    <row r="299" spans="1:20" x14ac:dyDescent="0.2">
      <c r="A299" s="9">
        <v>1705978</v>
      </c>
      <c r="B299" s="9" t="s">
        <v>1245</v>
      </c>
      <c r="C299" s="9" t="s">
        <v>764</v>
      </c>
      <c r="D299" s="9" t="s">
        <v>1055</v>
      </c>
      <c r="E299" s="9" t="s">
        <v>1055</v>
      </c>
      <c r="F299" s="9" t="s">
        <v>1243</v>
      </c>
      <c r="G299" s="9" t="s">
        <v>765</v>
      </c>
      <c r="H299" s="13">
        <v>1.446</v>
      </c>
      <c r="I299" s="9" t="s">
        <v>202</v>
      </c>
      <c r="J299" s="9" t="s">
        <v>159</v>
      </c>
      <c r="K299" s="9" t="s">
        <v>1531</v>
      </c>
      <c r="L299" s="9" t="s">
        <v>159</v>
      </c>
      <c r="M299" s="56">
        <v>432</v>
      </c>
      <c r="N299" s="56" t="s">
        <v>545</v>
      </c>
      <c r="O299" s="56" t="s">
        <v>545</v>
      </c>
      <c r="P299" s="56" t="s">
        <v>545</v>
      </c>
      <c r="Q299" s="9">
        <v>2.64</v>
      </c>
      <c r="R299" s="9">
        <v>2.8</v>
      </c>
      <c r="S299" s="10" t="str">
        <f>VLOOKUP($I299,GG!$A$1:$C$23,2,0)</f>
        <v>Maaseik</v>
      </c>
      <c r="T299" s="10" t="str">
        <f>IF(LEFT(D299,2)="09","Klink.",VLOOKUP($I299,GG!$A$1:$C$23,3,0))</f>
        <v>RO</v>
      </c>
    </row>
    <row r="300" spans="1:20" x14ac:dyDescent="0.2">
      <c r="A300" s="9">
        <v>1705988</v>
      </c>
      <c r="B300" s="9" t="s">
        <v>1246</v>
      </c>
      <c r="C300" s="9" t="s">
        <v>764</v>
      </c>
      <c r="D300" s="9" t="s">
        <v>1055</v>
      </c>
      <c r="E300" s="9" t="s">
        <v>1055</v>
      </c>
      <c r="F300" s="9" t="s">
        <v>1207</v>
      </c>
      <c r="G300" s="9" t="s">
        <v>765</v>
      </c>
      <c r="H300" s="13">
        <v>1.577</v>
      </c>
      <c r="I300" s="9" t="s">
        <v>202</v>
      </c>
      <c r="J300" s="9" t="s">
        <v>159</v>
      </c>
      <c r="K300" s="9" t="s">
        <v>1531</v>
      </c>
      <c r="L300" s="9" t="s">
        <v>159</v>
      </c>
      <c r="M300" s="56">
        <v>408</v>
      </c>
      <c r="N300" s="56" t="s">
        <v>545</v>
      </c>
      <c r="O300" s="56" t="s">
        <v>545</v>
      </c>
      <c r="P300" s="56" t="s">
        <v>545</v>
      </c>
      <c r="Q300" s="9">
        <v>2.89</v>
      </c>
      <c r="R300" s="9">
        <v>3.06</v>
      </c>
      <c r="S300" s="10" t="str">
        <f>VLOOKUP($I300,GG!$A$1:$C$23,2,0)</f>
        <v>Maaseik</v>
      </c>
      <c r="T300" s="10" t="str">
        <f>IF(LEFT(D300,2)="09","Klink.",VLOOKUP($I300,GG!$A$1:$C$23,3,0))</f>
        <v>RO</v>
      </c>
    </row>
    <row r="301" spans="1:20" x14ac:dyDescent="0.2">
      <c r="A301" s="9">
        <v>12350068</v>
      </c>
      <c r="B301" s="9" t="s">
        <v>1247</v>
      </c>
      <c r="C301" s="9" t="s">
        <v>764</v>
      </c>
      <c r="D301" s="9" t="s">
        <v>1057</v>
      </c>
      <c r="E301" s="9" t="s">
        <v>1057</v>
      </c>
      <c r="F301" s="9" t="s">
        <v>1236</v>
      </c>
      <c r="G301" s="9" t="s">
        <v>765</v>
      </c>
      <c r="H301" s="13">
        <v>0.94399999999999995</v>
      </c>
      <c r="I301" s="9" t="s">
        <v>202</v>
      </c>
      <c r="J301" s="9" t="s">
        <v>159</v>
      </c>
      <c r="K301" s="9" t="s">
        <v>1531</v>
      </c>
      <c r="L301" s="9" t="s">
        <v>159</v>
      </c>
      <c r="M301" s="56">
        <v>715</v>
      </c>
      <c r="N301" s="56" t="s">
        <v>545</v>
      </c>
      <c r="O301" s="56" t="s">
        <v>545</v>
      </c>
      <c r="P301" s="56" t="s">
        <v>545</v>
      </c>
      <c r="Q301" s="9">
        <v>1.7</v>
      </c>
      <c r="R301" s="9">
        <v>1.8</v>
      </c>
      <c r="S301" s="10" t="str">
        <f>VLOOKUP($I301,GG!$A$1:$C$23,2,0)</f>
        <v>Maaseik</v>
      </c>
      <c r="T301" s="10" t="str">
        <f>IF(LEFT(D301,2)="09","Klink.",VLOOKUP($I301,GG!$A$1:$C$23,3,0))</f>
        <v>RO</v>
      </c>
    </row>
    <row r="302" spans="1:20" x14ac:dyDescent="0.2">
      <c r="A302" s="9">
        <v>12350078</v>
      </c>
      <c r="B302" s="9" t="s">
        <v>1248</v>
      </c>
      <c r="C302" s="9" t="s">
        <v>764</v>
      </c>
      <c r="D302" s="9" t="s">
        <v>1057</v>
      </c>
      <c r="E302" s="9" t="s">
        <v>1057</v>
      </c>
      <c r="F302" s="9" t="s">
        <v>1236</v>
      </c>
      <c r="G302" s="9" t="s">
        <v>765</v>
      </c>
      <c r="H302" s="13">
        <v>0.94399999999999995</v>
      </c>
      <c r="I302" s="9" t="s">
        <v>202</v>
      </c>
      <c r="J302" s="9" t="s">
        <v>159</v>
      </c>
      <c r="K302" s="9" t="s">
        <v>1531</v>
      </c>
      <c r="L302" s="9" t="s">
        <v>159</v>
      </c>
      <c r="M302" s="56">
        <v>715</v>
      </c>
      <c r="N302" s="56" t="s">
        <v>545</v>
      </c>
      <c r="O302" s="56" t="s">
        <v>545</v>
      </c>
      <c r="P302" s="56" t="s">
        <v>545</v>
      </c>
      <c r="Q302" s="9">
        <v>1.78</v>
      </c>
      <c r="R302" s="9">
        <v>1.89</v>
      </c>
      <c r="S302" s="10" t="str">
        <f>VLOOKUP($I302,GG!$A$1:$C$23,2,0)</f>
        <v>Maaseik</v>
      </c>
      <c r="T302" s="10" t="str">
        <f>IF(LEFT(D302,2)="09","Klink.",VLOOKUP($I302,GG!$A$1:$C$23,3,0))</f>
        <v>RO</v>
      </c>
    </row>
    <row r="303" spans="1:20" x14ac:dyDescent="0.2">
      <c r="A303" s="9">
        <v>12350088</v>
      </c>
      <c r="B303" s="9" t="s">
        <v>1249</v>
      </c>
      <c r="C303" s="9" t="s">
        <v>764</v>
      </c>
      <c r="D303" s="9" t="s">
        <v>1057</v>
      </c>
      <c r="E303" s="9" t="s">
        <v>1057</v>
      </c>
      <c r="F303" s="9" t="s">
        <v>1236</v>
      </c>
      <c r="G303" s="9" t="s">
        <v>765</v>
      </c>
      <c r="H303" s="13">
        <v>0.94399999999999995</v>
      </c>
      <c r="I303" s="9" t="s">
        <v>202</v>
      </c>
      <c r="J303" s="9" t="s">
        <v>159</v>
      </c>
      <c r="K303" s="9" t="s">
        <v>1531</v>
      </c>
      <c r="L303" s="9" t="s">
        <v>159</v>
      </c>
      <c r="M303" s="56">
        <v>715</v>
      </c>
      <c r="N303" s="56" t="s">
        <v>545</v>
      </c>
      <c r="O303" s="56" t="s">
        <v>545</v>
      </c>
      <c r="P303" s="56" t="s">
        <v>545</v>
      </c>
      <c r="Q303" s="9">
        <v>1.74</v>
      </c>
      <c r="R303" s="9">
        <v>1.84</v>
      </c>
      <c r="S303" s="10" t="str">
        <f>VLOOKUP($I303,GG!$A$1:$C$23,2,0)</f>
        <v>Maaseik</v>
      </c>
      <c r="T303" s="10" t="str">
        <f>IF(LEFT(D303,2)="09","Klink.",VLOOKUP($I303,GG!$A$1:$C$23,3,0))</f>
        <v>RO</v>
      </c>
    </row>
    <row r="304" spans="1:20" x14ac:dyDescent="0.2">
      <c r="A304" s="9">
        <v>12350090</v>
      </c>
      <c r="B304" s="9" t="s">
        <v>1250</v>
      </c>
      <c r="C304" s="9" t="s">
        <v>764</v>
      </c>
      <c r="D304" s="9" t="s">
        <v>1057</v>
      </c>
      <c r="E304" s="9" t="s">
        <v>1057</v>
      </c>
      <c r="F304" s="9" t="s">
        <v>1236</v>
      </c>
      <c r="G304" s="9" t="s">
        <v>68</v>
      </c>
      <c r="H304" s="13">
        <v>0.94399999999999995</v>
      </c>
      <c r="I304" s="9" t="s">
        <v>202</v>
      </c>
      <c r="J304" s="9" t="s">
        <v>68</v>
      </c>
      <c r="K304" s="9" t="s">
        <v>1531</v>
      </c>
      <c r="L304" s="9" t="s">
        <v>68</v>
      </c>
      <c r="M304" s="56">
        <v>715</v>
      </c>
      <c r="N304" s="56" t="s">
        <v>545</v>
      </c>
      <c r="O304" s="56" t="s">
        <v>545</v>
      </c>
      <c r="P304" s="56" t="s">
        <v>545</v>
      </c>
      <c r="Q304" s="9">
        <v>1.8129999999999999</v>
      </c>
      <c r="R304" s="9">
        <v>1.8280000000000001</v>
      </c>
      <c r="S304" s="10" t="str">
        <f>VLOOKUP($I304,GG!$A$1:$C$23,2,0)</f>
        <v>Maaseik</v>
      </c>
      <c r="T304" s="10" t="str">
        <f>IF(LEFT(D304,2)="09","Klink.",VLOOKUP($I304,GG!$A$1:$C$23,3,0))</f>
        <v>RO</v>
      </c>
    </row>
    <row r="305" spans="1:20" x14ac:dyDescent="0.2">
      <c r="A305" s="9">
        <v>12350190</v>
      </c>
      <c r="B305" s="9" t="s">
        <v>1251</v>
      </c>
      <c r="C305" s="9" t="s">
        <v>764</v>
      </c>
      <c r="D305" s="9" t="s">
        <v>1057</v>
      </c>
      <c r="E305" s="9" t="s">
        <v>1057</v>
      </c>
      <c r="F305" s="9" t="s">
        <v>1236</v>
      </c>
      <c r="G305" s="9" t="s">
        <v>68</v>
      </c>
      <c r="H305" s="13">
        <v>0.94399999999999995</v>
      </c>
      <c r="I305" s="9" t="s">
        <v>202</v>
      </c>
      <c r="J305" s="9" t="s">
        <v>68</v>
      </c>
      <c r="K305" s="9" t="s">
        <v>1531</v>
      </c>
      <c r="L305" s="9" t="s">
        <v>68</v>
      </c>
      <c r="M305" s="56">
        <v>715</v>
      </c>
      <c r="N305" s="56" t="s">
        <v>545</v>
      </c>
      <c r="O305" s="56" t="s">
        <v>545</v>
      </c>
      <c r="P305" s="56" t="s">
        <v>545</v>
      </c>
      <c r="Q305" s="9">
        <v>1.8129999999999999</v>
      </c>
      <c r="R305" s="9">
        <v>1.8280000000000001</v>
      </c>
      <c r="S305" s="10" t="str">
        <f>VLOOKUP($I305,GG!$A$1:$C$23,2,0)</f>
        <v>Maaseik</v>
      </c>
      <c r="T305" s="10" t="str">
        <f>IF(LEFT(D305,2)="09","Klink.",VLOOKUP($I305,GG!$A$1:$C$23,3,0))</f>
        <v>RO</v>
      </c>
    </row>
    <row r="306" spans="1:20" x14ac:dyDescent="0.2">
      <c r="A306" s="9">
        <v>12351088</v>
      </c>
      <c r="B306" s="9" t="s">
        <v>1252</v>
      </c>
      <c r="C306" s="9" t="s">
        <v>764</v>
      </c>
      <c r="D306" s="9" t="s">
        <v>1056</v>
      </c>
      <c r="E306" s="9" t="s">
        <v>1056</v>
      </c>
      <c r="F306" s="9" t="s">
        <v>1207</v>
      </c>
      <c r="G306" s="9" t="s">
        <v>765</v>
      </c>
      <c r="H306" s="13">
        <v>1.55</v>
      </c>
      <c r="I306" s="9" t="s">
        <v>202</v>
      </c>
      <c r="J306" s="9" t="s">
        <v>159</v>
      </c>
      <c r="K306" s="9" t="s">
        <v>1531</v>
      </c>
      <c r="L306" s="9" t="s">
        <v>159</v>
      </c>
      <c r="M306" s="56">
        <v>408</v>
      </c>
      <c r="N306" s="56" t="s">
        <v>545</v>
      </c>
      <c r="O306" s="56" t="s">
        <v>545</v>
      </c>
      <c r="P306" s="56" t="s">
        <v>545</v>
      </c>
      <c r="Q306" s="9">
        <v>2.81</v>
      </c>
      <c r="R306" s="9">
        <v>2.97</v>
      </c>
      <c r="S306" s="10" t="str">
        <f>VLOOKUP($I306,GG!$A$1:$C$23,2,0)</f>
        <v>Maaseik</v>
      </c>
      <c r="T306" s="10" t="str">
        <f>IF(LEFT(D306,2)="09","Klink.",VLOOKUP($I306,GG!$A$1:$C$23,3,0))</f>
        <v>RO</v>
      </c>
    </row>
    <row r="307" spans="1:20" x14ac:dyDescent="0.2">
      <c r="A307" s="9">
        <v>12353181</v>
      </c>
      <c r="B307" s="9" t="s">
        <v>1533</v>
      </c>
      <c r="C307" s="9" t="s">
        <v>764</v>
      </c>
      <c r="D307" s="9" t="s">
        <v>1056</v>
      </c>
      <c r="E307" s="9" t="s">
        <v>1056</v>
      </c>
      <c r="F307" s="9" t="s">
        <v>1207</v>
      </c>
      <c r="G307" s="9" t="s">
        <v>68</v>
      </c>
      <c r="H307" s="13">
        <v>1.577</v>
      </c>
      <c r="I307" s="9" t="s">
        <v>202</v>
      </c>
      <c r="J307" s="9" t="s">
        <v>68</v>
      </c>
      <c r="K307" s="9" t="s">
        <v>1531</v>
      </c>
      <c r="L307" s="9" t="s">
        <v>68</v>
      </c>
      <c r="M307" s="56">
        <v>308</v>
      </c>
      <c r="N307" s="56" t="s">
        <v>545</v>
      </c>
      <c r="O307" s="56" t="s">
        <v>545</v>
      </c>
      <c r="P307" s="56" t="s">
        <v>545</v>
      </c>
      <c r="Q307" s="9">
        <v>3.1</v>
      </c>
      <c r="R307" s="9">
        <v>3.29</v>
      </c>
      <c r="S307" s="10" t="str">
        <f>VLOOKUP($I307,GG!$A$1:$C$23,2,0)</f>
        <v>Maaseik</v>
      </c>
      <c r="T307" s="10" t="str">
        <f>IF(LEFT(D307,2)="09","Klink.",VLOOKUP($I307,GG!$A$1:$C$23,3,0))</f>
        <v>RO</v>
      </c>
    </row>
    <row r="308" spans="1:20" x14ac:dyDescent="0.2">
      <c r="A308" s="9">
        <v>12353191</v>
      </c>
      <c r="B308" s="9" t="s">
        <v>1534</v>
      </c>
      <c r="C308" s="9" t="s">
        <v>764</v>
      </c>
      <c r="D308" s="9" t="s">
        <v>1056</v>
      </c>
      <c r="E308" s="9" t="s">
        <v>1056</v>
      </c>
      <c r="F308" s="9" t="s">
        <v>767</v>
      </c>
      <c r="G308" s="9" t="s">
        <v>68</v>
      </c>
      <c r="H308" s="13">
        <v>1.3160000000000001</v>
      </c>
      <c r="I308" s="9" t="s">
        <v>202</v>
      </c>
      <c r="J308" s="9" t="s">
        <v>68</v>
      </c>
      <c r="K308" s="9" t="s">
        <v>1531</v>
      </c>
      <c r="L308" s="9" t="s">
        <v>68</v>
      </c>
      <c r="M308" s="56">
        <v>360</v>
      </c>
      <c r="N308" s="56" t="s">
        <v>545</v>
      </c>
      <c r="O308" s="56" t="s">
        <v>545</v>
      </c>
      <c r="P308" s="56" t="s">
        <v>545</v>
      </c>
      <c r="Q308" s="9">
        <v>2.5</v>
      </c>
      <c r="R308" s="9">
        <v>2.65</v>
      </c>
      <c r="S308" s="10" t="str">
        <f>VLOOKUP($I308,GG!$A$1:$C$23,2,0)</f>
        <v>Maaseik</v>
      </c>
      <c r="T308" s="10" t="str">
        <f>IF(LEFT(D308,2)="09","Klink.",VLOOKUP($I308,GG!$A$1:$C$23,3,0))</f>
        <v>RO</v>
      </c>
    </row>
    <row r="309" spans="1:20" x14ac:dyDescent="0.2">
      <c r="A309" s="9">
        <v>12353198</v>
      </c>
      <c r="B309" s="9" t="s">
        <v>1253</v>
      </c>
      <c r="C309" s="9" t="s">
        <v>764</v>
      </c>
      <c r="D309" s="9" t="s">
        <v>1056</v>
      </c>
      <c r="E309" s="9" t="s">
        <v>1056</v>
      </c>
      <c r="F309" s="9" t="s">
        <v>767</v>
      </c>
      <c r="G309" s="9" t="s">
        <v>765</v>
      </c>
      <c r="H309" s="13">
        <v>1.3160000000000001</v>
      </c>
      <c r="I309" s="9" t="s">
        <v>202</v>
      </c>
      <c r="J309" s="9" t="s">
        <v>159</v>
      </c>
      <c r="K309" s="9" t="s">
        <v>1531</v>
      </c>
      <c r="L309" s="9" t="s">
        <v>159</v>
      </c>
      <c r="M309" s="56">
        <v>450</v>
      </c>
      <c r="N309" s="56" t="s">
        <v>545</v>
      </c>
      <c r="O309" s="56" t="s">
        <v>545</v>
      </c>
      <c r="P309" s="56" t="s">
        <v>545</v>
      </c>
      <c r="Q309" s="9">
        <v>2.5</v>
      </c>
      <c r="R309" s="9">
        <v>2.65</v>
      </c>
      <c r="S309" s="10" t="str">
        <f>VLOOKUP($I309,GG!$A$1:$C$23,2,0)</f>
        <v>Maaseik</v>
      </c>
      <c r="T309" s="10" t="str">
        <f>IF(LEFT(D309,2)="09","Klink.",VLOOKUP($I309,GG!$A$1:$C$23,3,0))</f>
        <v>RO</v>
      </c>
    </row>
    <row r="310" spans="1:20" x14ac:dyDescent="0.2">
      <c r="A310" s="9">
        <v>12353290</v>
      </c>
      <c r="B310" s="9" t="s">
        <v>1254</v>
      </c>
      <c r="C310" s="9" t="s">
        <v>764</v>
      </c>
      <c r="D310" s="9" t="s">
        <v>1057</v>
      </c>
      <c r="E310" s="9" t="s">
        <v>1057</v>
      </c>
      <c r="F310" s="9" t="s">
        <v>1236</v>
      </c>
      <c r="G310" s="9" t="s">
        <v>68</v>
      </c>
      <c r="H310" s="13">
        <v>0.94399999999999995</v>
      </c>
      <c r="I310" s="9" t="s">
        <v>202</v>
      </c>
      <c r="J310" s="9" t="s">
        <v>68</v>
      </c>
      <c r="K310" s="9" t="s">
        <v>1531</v>
      </c>
      <c r="L310" s="9" t="s">
        <v>68</v>
      </c>
      <c r="M310" s="56">
        <v>715</v>
      </c>
      <c r="N310" s="56" t="s">
        <v>545</v>
      </c>
      <c r="O310" s="56" t="s">
        <v>545</v>
      </c>
      <c r="P310" s="56" t="s">
        <v>545</v>
      </c>
      <c r="Q310" s="9">
        <v>1.7250000000000001</v>
      </c>
      <c r="R310" s="9">
        <v>1.74</v>
      </c>
      <c r="S310" s="10" t="str">
        <f>VLOOKUP($I310,GG!$A$1:$C$23,2,0)</f>
        <v>Maaseik</v>
      </c>
      <c r="T310" s="10" t="str">
        <f>IF(LEFT(D310,2)="09","Klink.",VLOOKUP($I310,GG!$A$1:$C$23,3,0))</f>
        <v>RO</v>
      </c>
    </row>
    <row r="311" spans="1:20" x14ac:dyDescent="0.2">
      <c r="A311" s="9">
        <v>1703408</v>
      </c>
      <c r="B311" s="9" t="s">
        <v>27</v>
      </c>
      <c r="C311" s="9" t="s">
        <v>764</v>
      </c>
      <c r="D311" s="9" t="s">
        <v>1056</v>
      </c>
      <c r="E311" s="9" t="s">
        <v>1056</v>
      </c>
      <c r="F311" s="9" t="s">
        <v>123</v>
      </c>
      <c r="G311" s="9" t="s">
        <v>765</v>
      </c>
      <c r="H311" s="13">
        <v>1.0209999999999999</v>
      </c>
      <c r="I311" s="9" t="s">
        <v>203</v>
      </c>
      <c r="J311" s="9" t="s">
        <v>159</v>
      </c>
      <c r="K311" s="9" t="s">
        <v>1535</v>
      </c>
      <c r="L311" s="9" t="s">
        <v>159</v>
      </c>
      <c r="M311" s="56">
        <v>585</v>
      </c>
      <c r="N311" s="56" t="s">
        <v>545</v>
      </c>
      <c r="O311" s="56" t="s">
        <v>545</v>
      </c>
      <c r="P311" s="56" t="s">
        <v>545</v>
      </c>
      <c r="Q311" s="9">
        <v>1.8</v>
      </c>
      <c r="R311" s="9">
        <v>1.91</v>
      </c>
      <c r="S311" s="10" t="str">
        <f>VLOOKUP($I311,GG!$A$1:$C$23,2,0)</f>
        <v>Maaseik</v>
      </c>
      <c r="T311" s="10" t="str">
        <f>IF(LEFT(D311,2)="09","Klink.",VLOOKUP($I311,GG!$A$1:$C$23,3,0))</f>
        <v>Smo</v>
      </c>
    </row>
    <row r="312" spans="1:20" x14ac:dyDescent="0.2">
      <c r="A312" s="9">
        <v>1703428</v>
      </c>
      <c r="B312" s="9" t="s">
        <v>60</v>
      </c>
      <c r="C312" s="9" t="s">
        <v>764</v>
      </c>
      <c r="D312" s="9" t="s">
        <v>1056</v>
      </c>
      <c r="E312" s="9" t="s">
        <v>1056</v>
      </c>
      <c r="F312" s="9" t="s">
        <v>767</v>
      </c>
      <c r="G312" s="9" t="s">
        <v>765</v>
      </c>
      <c r="H312" s="13">
        <v>1.294</v>
      </c>
      <c r="I312" s="9" t="s">
        <v>203</v>
      </c>
      <c r="J312" s="9" t="s">
        <v>159</v>
      </c>
      <c r="K312" s="9" t="s">
        <v>1535</v>
      </c>
      <c r="L312" s="9" t="s">
        <v>159</v>
      </c>
      <c r="M312" s="56">
        <v>450</v>
      </c>
      <c r="N312" s="56" t="s">
        <v>545</v>
      </c>
      <c r="O312" s="56" t="s">
        <v>545</v>
      </c>
      <c r="P312" s="56" t="s">
        <v>545</v>
      </c>
      <c r="Q312" s="9">
        <v>2.2890000000000001</v>
      </c>
      <c r="R312" s="9">
        <v>2.4260000000000002</v>
      </c>
      <c r="S312" s="10" t="str">
        <f>VLOOKUP($I312,GG!$A$1:$C$23,2,0)</f>
        <v>Maaseik</v>
      </c>
      <c r="T312" s="10" t="str">
        <f>IF(LEFT(D312,2)="09","Klink.",VLOOKUP($I312,GG!$A$1:$C$23,3,0))</f>
        <v>Smo</v>
      </c>
    </row>
    <row r="313" spans="1:20" x14ac:dyDescent="0.2">
      <c r="A313" s="9">
        <v>1703430</v>
      </c>
      <c r="B313" s="9" t="s">
        <v>1255</v>
      </c>
      <c r="C313" s="9" t="s">
        <v>764</v>
      </c>
      <c r="D313" s="9" t="s">
        <v>1056</v>
      </c>
      <c r="E313" s="9" t="s">
        <v>1056</v>
      </c>
      <c r="F313" s="9" t="s">
        <v>195</v>
      </c>
      <c r="G313" s="9" t="s">
        <v>68</v>
      </c>
      <c r="H313" s="13">
        <v>1.8640000000000001</v>
      </c>
      <c r="I313" s="9" t="s">
        <v>203</v>
      </c>
      <c r="J313" s="9" t="s">
        <v>68</v>
      </c>
      <c r="K313" s="9" t="s">
        <v>1535</v>
      </c>
      <c r="L313" s="9" t="s">
        <v>68</v>
      </c>
      <c r="M313" s="56">
        <v>332</v>
      </c>
      <c r="N313" s="56" t="s">
        <v>545</v>
      </c>
      <c r="O313" s="56" t="s">
        <v>545</v>
      </c>
      <c r="P313" s="56" t="s">
        <v>545</v>
      </c>
      <c r="Q313" s="9">
        <v>3.31</v>
      </c>
      <c r="R313" s="9">
        <v>3.51</v>
      </c>
      <c r="S313" s="10" t="str">
        <f>VLOOKUP($I313,GG!$A$1:$C$23,2,0)</f>
        <v>Maaseik</v>
      </c>
      <c r="T313" s="10" t="str">
        <f>IF(LEFT(D313,2)="09","Klink.",VLOOKUP($I313,GG!$A$1:$C$23,3,0))</f>
        <v>Smo</v>
      </c>
    </row>
    <row r="314" spans="1:20" x14ac:dyDescent="0.2">
      <c r="A314" s="9">
        <v>1703440</v>
      </c>
      <c r="B314" s="9" t="s">
        <v>1256</v>
      </c>
      <c r="C314" s="9" t="s">
        <v>764</v>
      </c>
      <c r="D314" s="9" t="s">
        <v>1056</v>
      </c>
      <c r="E314" s="9" t="s">
        <v>1056</v>
      </c>
      <c r="F314" s="9" t="s">
        <v>201</v>
      </c>
      <c r="G314" s="9" t="s">
        <v>68</v>
      </c>
      <c r="H314" s="13">
        <v>0.64800000000000002</v>
      </c>
      <c r="I314" s="9" t="s">
        <v>203</v>
      </c>
      <c r="J314" s="9" t="s">
        <v>68</v>
      </c>
      <c r="K314" s="9" t="s">
        <v>1535</v>
      </c>
      <c r="L314" s="9" t="s">
        <v>68</v>
      </c>
      <c r="M314" s="56">
        <v>880</v>
      </c>
      <c r="N314" s="56" t="s">
        <v>545</v>
      </c>
      <c r="O314" s="56" t="s">
        <v>545</v>
      </c>
      <c r="P314" s="56" t="s">
        <v>545</v>
      </c>
      <c r="Q314" s="9">
        <v>1.2250000000000001</v>
      </c>
      <c r="R314" s="9">
        <v>1.286</v>
      </c>
      <c r="S314" s="10" t="str">
        <f>VLOOKUP($I314,GG!$A$1:$C$23,2,0)</f>
        <v>Maaseik</v>
      </c>
      <c r="T314" s="10" t="str">
        <f>IF(LEFT(D314,2)="09","Klink.",VLOOKUP($I314,GG!$A$1:$C$23,3,0))</f>
        <v>Smo</v>
      </c>
    </row>
    <row r="315" spans="1:20" x14ac:dyDescent="0.2">
      <c r="A315" s="9">
        <v>1703470</v>
      </c>
      <c r="B315" s="9" t="s">
        <v>1257</v>
      </c>
      <c r="C315" s="9" t="s">
        <v>764</v>
      </c>
      <c r="D315" s="9" t="s">
        <v>1056</v>
      </c>
      <c r="E315" s="9" t="s">
        <v>1056</v>
      </c>
      <c r="F315" s="9" t="s">
        <v>1243</v>
      </c>
      <c r="G315" s="9" t="s">
        <v>68</v>
      </c>
      <c r="H315" s="13">
        <v>1.446</v>
      </c>
      <c r="I315" s="9" t="s">
        <v>203</v>
      </c>
      <c r="J315" s="9" t="s">
        <v>68</v>
      </c>
      <c r="K315" s="9" t="s">
        <v>1535</v>
      </c>
      <c r="L315" s="9" t="s">
        <v>68</v>
      </c>
      <c r="M315" s="56">
        <v>432</v>
      </c>
      <c r="N315" s="56" t="s">
        <v>545</v>
      </c>
      <c r="O315" s="56" t="s">
        <v>545</v>
      </c>
      <c r="P315" s="56" t="s">
        <v>545</v>
      </c>
      <c r="Q315" s="9">
        <v>2.58</v>
      </c>
      <c r="R315" s="9">
        <v>2.73</v>
      </c>
      <c r="S315" s="10" t="str">
        <f>VLOOKUP($I315,GG!$A$1:$C$23,2,0)</f>
        <v>Maaseik</v>
      </c>
      <c r="T315" s="10" t="str">
        <f>IF(LEFT(D315,2)="09","Klink.",VLOOKUP($I315,GG!$A$1:$C$23,3,0))</f>
        <v>Smo</v>
      </c>
    </row>
    <row r="316" spans="1:20" x14ac:dyDescent="0.2">
      <c r="A316" s="9">
        <v>1703490</v>
      </c>
      <c r="B316" s="9" t="s">
        <v>1258</v>
      </c>
      <c r="C316" s="9" t="s">
        <v>764</v>
      </c>
      <c r="D316" s="9" t="s">
        <v>1056</v>
      </c>
      <c r="E316" s="9" t="s">
        <v>1056</v>
      </c>
      <c r="F316" s="9" t="s">
        <v>1236</v>
      </c>
      <c r="G316" s="9" t="s">
        <v>68</v>
      </c>
      <c r="H316" s="13">
        <v>0.95799999999999996</v>
      </c>
      <c r="I316" s="9" t="s">
        <v>203</v>
      </c>
      <c r="J316" s="9" t="s">
        <v>68</v>
      </c>
      <c r="K316" s="9" t="s">
        <v>1535</v>
      </c>
      <c r="L316" s="9" t="s">
        <v>68</v>
      </c>
      <c r="M316" s="56">
        <v>715</v>
      </c>
      <c r="N316" s="56" t="s">
        <v>545</v>
      </c>
      <c r="O316" s="56" t="s">
        <v>545</v>
      </c>
      <c r="P316" s="56" t="s">
        <v>545</v>
      </c>
      <c r="Q316" s="9">
        <v>1.8</v>
      </c>
      <c r="R316" s="9">
        <v>1.91</v>
      </c>
      <c r="S316" s="10" t="str">
        <f>VLOOKUP($I316,GG!$A$1:$C$23,2,0)</f>
        <v>Maaseik</v>
      </c>
      <c r="T316" s="10" t="str">
        <f>IF(LEFT(D316,2)="09","Klink.",VLOOKUP($I316,GG!$A$1:$C$23,3,0))</f>
        <v>Smo</v>
      </c>
    </row>
    <row r="317" spans="1:20" x14ac:dyDescent="0.2">
      <c r="A317" s="9">
        <v>1703550</v>
      </c>
      <c r="B317" s="9" t="s">
        <v>713</v>
      </c>
      <c r="C317" s="9" t="s">
        <v>764</v>
      </c>
      <c r="D317" s="9" t="s">
        <v>1168</v>
      </c>
      <c r="E317" s="9" t="s">
        <v>1131</v>
      </c>
      <c r="F317" s="9" t="s">
        <v>841</v>
      </c>
      <c r="G317" s="9" t="s">
        <v>68</v>
      </c>
      <c r="H317" s="13">
        <v>1.2664</v>
      </c>
      <c r="I317" s="9" t="s">
        <v>203</v>
      </c>
      <c r="J317" s="9" t="s">
        <v>68</v>
      </c>
      <c r="K317" s="9" t="s">
        <v>1535</v>
      </c>
      <c r="L317" s="9" t="s">
        <v>68</v>
      </c>
      <c r="M317" s="56">
        <v>456</v>
      </c>
      <c r="N317" s="56" t="s">
        <v>545</v>
      </c>
      <c r="O317" s="56" t="s">
        <v>545</v>
      </c>
      <c r="P317" s="56" t="s">
        <v>545</v>
      </c>
      <c r="Q317" s="9">
        <v>2.7080000000000002</v>
      </c>
      <c r="R317" s="9">
        <v>2.84</v>
      </c>
      <c r="S317" s="10" t="str">
        <f>VLOOKUP($I317,GG!$A$1:$C$23,2,0)</f>
        <v>Maaseik</v>
      </c>
      <c r="T317" s="10" t="str">
        <f>IF(LEFT(D317,2)="09","Klink.",VLOOKUP($I317,GG!$A$1:$C$23,3,0))</f>
        <v>Smo</v>
      </c>
    </row>
    <row r="318" spans="1:20" x14ac:dyDescent="0.2">
      <c r="A318" s="9">
        <v>1703905</v>
      </c>
      <c r="B318" s="9" t="s">
        <v>204</v>
      </c>
      <c r="C318" s="9" t="s">
        <v>764</v>
      </c>
      <c r="D318" s="9" t="s">
        <v>1171</v>
      </c>
      <c r="E318" s="9" t="s">
        <v>1136</v>
      </c>
      <c r="F318" s="9" t="s">
        <v>123</v>
      </c>
      <c r="G318" s="9" t="s">
        <v>68</v>
      </c>
      <c r="H318" s="13">
        <v>1</v>
      </c>
      <c r="I318" s="9" t="s">
        <v>203</v>
      </c>
      <c r="J318" s="9" t="s">
        <v>68</v>
      </c>
      <c r="K318" s="9" t="s">
        <v>1535</v>
      </c>
      <c r="L318" s="9" t="s">
        <v>68</v>
      </c>
      <c r="M318" s="56">
        <v>585</v>
      </c>
      <c r="N318" s="56" t="s">
        <v>545</v>
      </c>
      <c r="O318" s="56" t="s">
        <v>545</v>
      </c>
      <c r="P318" s="56" t="s">
        <v>545</v>
      </c>
      <c r="Q318" s="9">
        <v>1.958</v>
      </c>
      <c r="R318" s="9">
        <v>2.0699999999999998</v>
      </c>
      <c r="S318" s="10" t="str">
        <f>VLOOKUP($I318,GG!$A$1:$C$23,2,0)</f>
        <v>Maaseik</v>
      </c>
      <c r="T318" s="10" t="str">
        <f>IF(LEFT(D318,2)="09","Klink.",VLOOKUP($I318,GG!$A$1:$C$23,3,0))</f>
        <v>Smo</v>
      </c>
    </row>
    <row r="319" spans="1:20" x14ac:dyDescent="0.2">
      <c r="A319" s="9">
        <v>1705605</v>
      </c>
      <c r="B319" s="9" t="s">
        <v>375</v>
      </c>
      <c r="C319" s="9" t="s">
        <v>764</v>
      </c>
      <c r="D319" s="9" t="s">
        <v>1171</v>
      </c>
      <c r="E319" s="9" t="s">
        <v>1136</v>
      </c>
      <c r="F319" s="9" t="s">
        <v>123</v>
      </c>
      <c r="G319" s="9" t="s">
        <v>68</v>
      </c>
      <c r="H319" s="13">
        <v>1</v>
      </c>
      <c r="I319" s="9" t="s">
        <v>203</v>
      </c>
      <c r="J319" s="9" t="s">
        <v>68</v>
      </c>
      <c r="K319" s="9" t="s">
        <v>1535</v>
      </c>
      <c r="L319" s="9" t="s">
        <v>68</v>
      </c>
      <c r="M319" s="56">
        <v>585</v>
      </c>
      <c r="N319" s="56" t="s">
        <v>545</v>
      </c>
      <c r="O319" s="56" t="s">
        <v>545</v>
      </c>
      <c r="P319" s="56" t="s">
        <v>545</v>
      </c>
      <c r="Q319" s="9">
        <v>1.958</v>
      </c>
      <c r="R319" s="9">
        <v>2.0699999999999998</v>
      </c>
      <c r="S319" s="10" t="str">
        <f>VLOOKUP($I319,GG!$A$1:$C$23,2,0)</f>
        <v>Maaseik</v>
      </c>
      <c r="T319" s="10" t="str">
        <f>IF(LEFT(D319,2)="09","Klink.",VLOOKUP($I319,GG!$A$1:$C$23,3,0))</f>
        <v>Smo</v>
      </c>
    </row>
    <row r="320" spans="1:20" x14ac:dyDescent="0.2">
      <c r="A320" s="9">
        <v>1705624</v>
      </c>
      <c r="B320" s="9" t="s">
        <v>1259</v>
      </c>
      <c r="C320" s="9" t="s">
        <v>764</v>
      </c>
      <c r="D320" s="9" t="s">
        <v>1171</v>
      </c>
      <c r="E320" s="9" t="s">
        <v>1136</v>
      </c>
      <c r="F320" s="9" t="s">
        <v>767</v>
      </c>
      <c r="G320" s="9" t="s">
        <v>68</v>
      </c>
      <c r="H320" s="13">
        <v>1.244</v>
      </c>
      <c r="I320" s="9" t="s">
        <v>203</v>
      </c>
      <c r="J320" s="9" t="s">
        <v>68</v>
      </c>
      <c r="K320" s="9" t="s">
        <v>1535</v>
      </c>
      <c r="L320" s="9" t="s">
        <v>68</v>
      </c>
      <c r="M320" s="56">
        <v>450</v>
      </c>
      <c r="N320" s="56" t="s">
        <v>545</v>
      </c>
      <c r="O320" s="56" t="s">
        <v>545</v>
      </c>
      <c r="P320" s="56" t="s">
        <v>545</v>
      </c>
      <c r="Q320" s="9">
        <v>2.41</v>
      </c>
      <c r="R320" s="9">
        <v>2.5499999999999998</v>
      </c>
      <c r="S320" s="10" t="str">
        <f>VLOOKUP($I320,GG!$A$1:$C$23,2,0)</f>
        <v>Maaseik</v>
      </c>
      <c r="T320" s="10" t="str">
        <f>IF(LEFT(D320,2)="09","Klink.",VLOOKUP($I320,GG!$A$1:$C$23,3,0))</f>
        <v>Smo</v>
      </c>
    </row>
    <row r="321" spans="1:20" x14ac:dyDescent="0.2">
      <c r="A321" s="9">
        <v>1706650</v>
      </c>
      <c r="B321" s="9" t="s">
        <v>842</v>
      </c>
      <c r="C321" s="9" t="s">
        <v>764</v>
      </c>
      <c r="D321" s="9" t="s">
        <v>298</v>
      </c>
      <c r="E321" s="9" t="s">
        <v>298</v>
      </c>
      <c r="F321" s="9" t="s">
        <v>376</v>
      </c>
      <c r="G321" s="9" t="s">
        <v>68</v>
      </c>
      <c r="H321" s="13">
        <v>2.15</v>
      </c>
      <c r="I321" s="9" t="s">
        <v>203</v>
      </c>
      <c r="J321" s="9" t="s">
        <v>68</v>
      </c>
      <c r="K321" s="9" t="s">
        <v>1535</v>
      </c>
      <c r="L321" s="9" t="s">
        <v>68</v>
      </c>
      <c r="M321" s="56">
        <v>252</v>
      </c>
      <c r="N321" s="56" t="s">
        <v>545</v>
      </c>
      <c r="O321" s="56" t="s">
        <v>545</v>
      </c>
      <c r="P321" s="56" t="s">
        <v>545</v>
      </c>
      <c r="Q321" s="9">
        <v>4.3220000000000001</v>
      </c>
      <c r="R321" s="9">
        <v>4.3620000000000001</v>
      </c>
      <c r="S321" s="10" t="str">
        <f>VLOOKUP($I321,GG!$A$1:$C$23,2,0)</f>
        <v>Maaseik</v>
      </c>
      <c r="T321" s="10" t="str">
        <f>IF(LEFT(D321,2)="09","Klink.",VLOOKUP($I321,GG!$A$1:$C$23,3,0))</f>
        <v>Smo</v>
      </c>
    </row>
    <row r="322" spans="1:20" x14ac:dyDescent="0.2">
      <c r="A322" s="9">
        <v>1706670</v>
      </c>
      <c r="B322" s="9" t="s">
        <v>248</v>
      </c>
      <c r="C322" s="9" t="s">
        <v>764</v>
      </c>
      <c r="D322" s="9" t="s">
        <v>213</v>
      </c>
      <c r="E322" s="9" t="s">
        <v>213</v>
      </c>
      <c r="F322" s="9" t="s">
        <v>125</v>
      </c>
      <c r="G322" s="9" t="s">
        <v>68</v>
      </c>
      <c r="H322" s="13">
        <v>0.99299999999999999</v>
      </c>
      <c r="I322" s="9" t="s">
        <v>203</v>
      </c>
      <c r="J322" s="9" t="s">
        <v>68</v>
      </c>
      <c r="K322" s="9" t="s">
        <v>1535</v>
      </c>
      <c r="L322" s="9" t="s">
        <v>68</v>
      </c>
      <c r="M322" s="56">
        <v>845</v>
      </c>
      <c r="N322" s="56" t="s">
        <v>545</v>
      </c>
      <c r="O322" s="56" t="s">
        <v>545</v>
      </c>
      <c r="P322" s="56" t="s">
        <v>545</v>
      </c>
      <c r="Q322" s="9">
        <v>1.58</v>
      </c>
      <c r="R322" s="9">
        <v>1.62</v>
      </c>
      <c r="S322" s="10" t="str">
        <f>VLOOKUP($I322,GG!$A$1:$C$23,2,0)</f>
        <v>Maaseik</v>
      </c>
      <c r="T322" s="10" t="str">
        <f>IF(LEFT(D322,2)="09","Klink.",VLOOKUP($I322,GG!$A$1:$C$23,3,0))</f>
        <v>Smo</v>
      </c>
    </row>
    <row r="323" spans="1:20" x14ac:dyDescent="0.2">
      <c r="A323" s="9">
        <v>1706678</v>
      </c>
      <c r="B323" s="9" t="s">
        <v>353</v>
      </c>
      <c r="C323" s="9" t="s">
        <v>764</v>
      </c>
      <c r="D323" s="9" t="s">
        <v>213</v>
      </c>
      <c r="E323" s="9" t="s">
        <v>213</v>
      </c>
      <c r="F323" s="9" t="s">
        <v>125</v>
      </c>
      <c r="G323" s="9" t="s">
        <v>765</v>
      </c>
      <c r="H323" s="13">
        <v>0.99299999999999999</v>
      </c>
      <c r="I323" s="9" t="s">
        <v>203</v>
      </c>
      <c r="J323" s="9" t="s">
        <v>159</v>
      </c>
      <c r="K323" s="9" t="s">
        <v>1535</v>
      </c>
      <c r="L323" s="9" t="s">
        <v>159</v>
      </c>
      <c r="M323" s="56">
        <v>845</v>
      </c>
      <c r="N323" s="56" t="s">
        <v>545</v>
      </c>
      <c r="O323" s="56" t="s">
        <v>545</v>
      </c>
      <c r="P323" s="56" t="s">
        <v>545</v>
      </c>
      <c r="Q323" s="9">
        <v>1.58</v>
      </c>
      <c r="R323" s="9">
        <v>1.62</v>
      </c>
      <c r="S323" s="10" t="str">
        <f>VLOOKUP($I323,GG!$A$1:$C$23,2,0)</f>
        <v>Maaseik</v>
      </c>
      <c r="T323" s="10" t="str">
        <f>IF(LEFT(D323,2)="09","Klink.",VLOOKUP($I323,GG!$A$1:$C$23,3,0))</f>
        <v>Smo</v>
      </c>
    </row>
    <row r="324" spans="1:20" x14ac:dyDescent="0.2">
      <c r="A324" s="9">
        <v>1706715</v>
      </c>
      <c r="B324" s="9" t="s">
        <v>715</v>
      </c>
      <c r="C324" s="9" t="s">
        <v>764</v>
      </c>
      <c r="D324" s="9" t="s">
        <v>213</v>
      </c>
      <c r="E324" s="9" t="s">
        <v>213</v>
      </c>
      <c r="F324" s="9" t="s">
        <v>370</v>
      </c>
      <c r="G324" s="9" t="s">
        <v>68</v>
      </c>
      <c r="H324" s="13">
        <v>1.1579999999999999</v>
      </c>
      <c r="I324" s="9" t="s">
        <v>203</v>
      </c>
      <c r="J324" s="9" t="s">
        <v>68</v>
      </c>
      <c r="K324" s="9" t="s">
        <v>1535</v>
      </c>
      <c r="L324" s="9" t="s">
        <v>68</v>
      </c>
      <c r="M324" s="56">
        <v>744</v>
      </c>
      <c r="N324" s="56" t="s">
        <v>545</v>
      </c>
      <c r="O324" s="56" t="s">
        <v>545</v>
      </c>
      <c r="P324" s="56" t="s">
        <v>545</v>
      </c>
      <c r="Q324" s="9">
        <v>1.92</v>
      </c>
      <c r="R324" s="9">
        <v>1.96</v>
      </c>
      <c r="S324" s="10" t="str">
        <f>VLOOKUP($I324,GG!$A$1:$C$23,2,0)</f>
        <v>Maaseik</v>
      </c>
      <c r="T324" s="10" t="str">
        <f>IF(LEFT(D324,2)="09","Klink.",VLOOKUP($I324,GG!$A$1:$C$23,3,0))</f>
        <v>Smo</v>
      </c>
    </row>
    <row r="325" spans="1:20" x14ac:dyDescent="0.2">
      <c r="A325" s="9">
        <v>12350488</v>
      </c>
      <c r="B325" s="9" t="s">
        <v>1260</v>
      </c>
      <c r="C325" s="9" t="s">
        <v>764</v>
      </c>
      <c r="D325" s="9" t="s">
        <v>1057</v>
      </c>
      <c r="E325" s="9" t="s">
        <v>1057</v>
      </c>
      <c r="F325" s="9" t="s">
        <v>1236</v>
      </c>
      <c r="G325" s="9" t="s">
        <v>765</v>
      </c>
      <c r="H325" s="13">
        <v>0.94399999999999995</v>
      </c>
      <c r="I325" s="9" t="s">
        <v>203</v>
      </c>
      <c r="J325" s="9" t="s">
        <v>159</v>
      </c>
      <c r="K325" s="9" t="s">
        <v>1535</v>
      </c>
      <c r="L325" s="9" t="s">
        <v>159</v>
      </c>
      <c r="M325" s="56">
        <v>715</v>
      </c>
      <c r="N325" s="56" t="s">
        <v>545</v>
      </c>
      <c r="O325" s="56" t="s">
        <v>545</v>
      </c>
      <c r="P325" s="56" t="s">
        <v>545</v>
      </c>
      <c r="Q325" s="9">
        <v>1.74</v>
      </c>
      <c r="R325" s="9">
        <v>1.84</v>
      </c>
      <c r="S325" s="10" t="str">
        <f>VLOOKUP($I325,GG!$A$1:$C$23,2,0)</f>
        <v>Maaseik</v>
      </c>
      <c r="T325" s="10" t="str">
        <f>IF(LEFT(D325,2)="09","Klink.",VLOOKUP($I325,GG!$A$1:$C$23,3,0))</f>
        <v>Smo</v>
      </c>
    </row>
    <row r="326" spans="1:20" x14ac:dyDescent="0.2">
      <c r="A326" s="9">
        <v>12350490</v>
      </c>
      <c r="B326" s="9" t="s">
        <v>1261</v>
      </c>
      <c r="C326" s="9" t="s">
        <v>764</v>
      </c>
      <c r="D326" s="9" t="s">
        <v>1057</v>
      </c>
      <c r="E326" s="9" t="s">
        <v>1057</v>
      </c>
      <c r="F326" s="9" t="s">
        <v>1236</v>
      </c>
      <c r="G326" s="9" t="s">
        <v>68</v>
      </c>
      <c r="H326" s="13">
        <v>0.95799999999999996</v>
      </c>
      <c r="I326" s="9" t="s">
        <v>203</v>
      </c>
      <c r="J326" s="9" t="s">
        <v>68</v>
      </c>
      <c r="K326" s="9" t="s">
        <v>1535</v>
      </c>
      <c r="L326" s="9" t="s">
        <v>68</v>
      </c>
      <c r="M326" s="56">
        <v>715</v>
      </c>
      <c r="N326" s="56" t="s">
        <v>545</v>
      </c>
      <c r="O326" s="56" t="s">
        <v>545</v>
      </c>
      <c r="P326" s="56" t="s">
        <v>545</v>
      </c>
      <c r="Q326" s="9">
        <v>1.72</v>
      </c>
      <c r="R326" s="9">
        <v>1.7350000000000001</v>
      </c>
      <c r="S326" s="10" t="str">
        <f>VLOOKUP($I326,GG!$A$1:$C$23,2,0)</f>
        <v>Maaseik</v>
      </c>
      <c r="T326" s="10" t="str">
        <f>IF(LEFT(D326,2)="09","Klink.",VLOOKUP($I326,GG!$A$1:$C$23,3,0))</f>
        <v>Smo</v>
      </c>
    </row>
    <row r="327" spans="1:20" x14ac:dyDescent="0.2">
      <c r="A327" s="9">
        <v>12450018</v>
      </c>
      <c r="B327" s="9" t="s">
        <v>446</v>
      </c>
      <c r="C327" s="9" t="s">
        <v>764</v>
      </c>
      <c r="D327" s="9" t="s">
        <v>1161</v>
      </c>
      <c r="E327" s="9" t="s">
        <v>1044</v>
      </c>
      <c r="F327" s="9" t="s">
        <v>767</v>
      </c>
      <c r="G327" s="9" t="s">
        <v>765</v>
      </c>
      <c r="H327" s="13">
        <v>1.33</v>
      </c>
      <c r="I327" s="9" t="s">
        <v>205</v>
      </c>
      <c r="J327" s="9" t="s">
        <v>159</v>
      </c>
      <c r="K327" s="9" t="s">
        <v>1536</v>
      </c>
      <c r="L327" s="9" t="s">
        <v>159</v>
      </c>
      <c r="M327" s="56">
        <v>612</v>
      </c>
      <c r="N327" s="56" t="s">
        <v>545</v>
      </c>
      <c r="O327" s="56" t="s">
        <v>545</v>
      </c>
      <c r="P327" s="56" t="s">
        <v>545</v>
      </c>
      <c r="Q327" s="9">
        <v>2.25</v>
      </c>
      <c r="R327" s="9">
        <v>2.38</v>
      </c>
      <c r="S327" s="10" t="str">
        <f>VLOOKUP($I327,GG!$A$1:$C$23,2,0)</f>
        <v>Lanaken</v>
      </c>
      <c r="T327" s="10" t="str">
        <f>IF(LEFT(D327,2)="09","Klink.",VLOOKUP($I327,GG!$A$1:$C$23,3,0))</f>
        <v>HV</v>
      </c>
    </row>
    <row r="328" spans="1:20" x14ac:dyDescent="0.2">
      <c r="A328" s="9">
        <v>12450118</v>
      </c>
      <c r="B328" s="9" t="s">
        <v>455</v>
      </c>
      <c r="C328" s="9" t="s">
        <v>764</v>
      </c>
      <c r="D328" s="9" t="s">
        <v>1161</v>
      </c>
      <c r="E328" s="9" t="s">
        <v>1044</v>
      </c>
      <c r="F328" s="9" t="s">
        <v>767</v>
      </c>
      <c r="G328" s="9" t="s">
        <v>765</v>
      </c>
      <c r="H328" s="13">
        <v>1.33</v>
      </c>
      <c r="I328" s="9" t="s">
        <v>205</v>
      </c>
      <c r="J328" s="9" t="s">
        <v>159</v>
      </c>
      <c r="K328" s="9" t="s">
        <v>1536</v>
      </c>
      <c r="L328" s="9" t="s">
        <v>159</v>
      </c>
      <c r="M328" s="56">
        <v>612</v>
      </c>
      <c r="N328" s="56" t="s">
        <v>545</v>
      </c>
      <c r="O328" s="56" t="s">
        <v>545</v>
      </c>
      <c r="P328" s="56" t="s">
        <v>545</v>
      </c>
      <c r="Q328" s="9">
        <v>2.29</v>
      </c>
      <c r="R328" s="9">
        <v>2.42</v>
      </c>
      <c r="S328" s="10" t="str">
        <f>VLOOKUP($I328,GG!$A$1:$C$23,2,0)</f>
        <v>Lanaken</v>
      </c>
      <c r="T328" s="10" t="str">
        <f>IF(LEFT(D328,2)="09","Klink.",VLOOKUP($I328,GG!$A$1:$C$23,3,0))</f>
        <v>HV</v>
      </c>
    </row>
    <row r="329" spans="1:20" x14ac:dyDescent="0.2">
      <c r="A329" s="9">
        <v>12450218</v>
      </c>
      <c r="B329" s="9" t="s">
        <v>529</v>
      </c>
      <c r="C329" s="9" t="s">
        <v>764</v>
      </c>
      <c r="D329" s="9" t="s">
        <v>1161</v>
      </c>
      <c r="E329" s="9" t="s">
        <v>1044</v>
      </c>
      <c r="F329" s="9" t="s">
        <v>767</v>
      </c>
      <c r="G329" s="9" t="s">
        <v>765</v>
      </c>
      <c r="H329" s="13">
        <v>1.33</v>
      </c>
      <c r="I329" s="9" t="s">
        <v>205</v>
      </c>
      <c r="J329" s="9" t="s">
        <v>159</v>
      </c>
      <c r="K329" s="9" t="s">
        <v>1536</v>
      </c>
      <c r="L329" s="9" t="s">
        <v>159</v>
      </c>
      <c r="M329" s="56">
        <v>612</v>
      </c>
      <c r="N329" s="56" t="s">
        <v>545</v>
      </c>
      <c r="O329" s="56" t="s">
        <v>545</v>
      </c>
      <c r="P329" s="56" t="s">
        <v>545</v>
      </c>
      <c r="Q329" s="9">
        <v>2.1389999999999998</v>
      </c>
      <c r="R329" s="9">
        <v>2.27</v>
      </c>
      <c r="S329" s="10" t="str">
        <f>VLOOKUP($I329,GG!$A$1:$C$23,2,0)</f>
        <v>Lanaken</v>
      </c>
      <c r="T329" s="10" t="str">
        <f>IF(LEFT(D329,2)="09","Klink.",VLOOKUP($I329,GG!$A$1:$C$23,3,0))</f>
        <v>HV</v>
      </c>
    </row>
    <row r="330" spans="1:20" x14ac:dyDescent="0.2">
      <c r="A330" s="9">
        <v>12450318</v>
      </c>
      <c r="B330" s="9" t="s">
        <v>1058</v>
      </c>
      <c r="C330" s="9" t="s">
        <v>764</v>
      </c>
      <c r="D330" s="9" t="s">
        <v>1161</v>
      </c>
      <c r="E330" s="9" t="s">
        <v>1044</v>
      </c>
      <c r="F330" s="9" t="s">
        <v>767</v>
      </c>
      <c r="G330" s="9" t="s">
        <v>765</v>
      </c>
      <c r="H330" s="13">
        <v>1.33</v>
      </c>
      <c r="I330" s="9" t="s">
        <v>205</v>
      </c>
      <c r="J330" s="9" t="s">
        <v>159</v>
      </c>
      <c r="K330" s="9" t="s">
        <v>1536</v>
      </c>
      <c r="L330" s="9" t="s">
        <v>159</v>
      </c>
      <c r="M330" s="56">
        <v>612</v>
      </c>
      <c r="N330" s="56" t="s">
        <v>545</v>
      </c>
      <c r="O330" s="56" t="s">
        <v>545</v>
      </c>
      <c r="P330" s="56" t="s">
        <v>545</v>
      </c>
      <c r="Q330" s="9">
        <v>2.2999999999999998</v>
      </c>
      <c r="R330" s="9">
        <v>2.4300000000000002</v>
      </c>
      <c r="S330" s="10" t="str">
        <f>VLOOKUP($I330,GG!$A$1:$C$23,2,0)</f>
        <v>Lanaken</v>
      </c>
      <c r="T330" s="10" t="str">
        <f>IF(LEFT(D330,2)="09","Klink.",VLOOKUP($I330,GG!$A$1:$C$23,3,0))</f>
        <v>HV</v>
      </c>
    </row>
    <row r="331" spans="1:20" x14ac:dyDescent="0.2">
      <c r="A331" s="9">
        <v>12450458</v>
      </c>
      <c r="B331" s="9" t="s">
        <v>394</v>
      </c>
      <c r="C331" s="9" t="s">
        <v>764</v>
      </c>
      <c r="D331" s="9" t="s">
        <v>1161</v>
      </c>
      <c r="E331" s="9" t="s">
        <v>1399</v>
      </c>
      <c r="F331" s="9" t="s">
        <v>195</v>
      </c>
      <c r="G331" s="9" t="s">
        <v>765</v>
      </c>
      <c r="H331" s="13">
        <v>1.8660000000000001</v>
      </c>
      <c r="I331" s="9" t="s">
        <v>205</v>
      </c>
      <c r="J331" s="9" t="s">
        <v>159</v>
      </c>
      <c r="K331" s="9" t="s">
        <v>1536</v>
      </c>
      <c r="L331" s="9" t="s">
        <v>159</v>
      </c>
      <c r="M331" s="56">
        <v>372</v>
      </c>
      <c r="N331" s="56" t="s">
        <v>545</v>
      </c>
      <c r="O331" s="56" t="s">
        <v>545</v>
      </c>
      <c r="P331" s="56" t="s">
        <v>545</v>
      </c>
      <c r="Q331" s="9">
        <v>3.25</v>
      </c>
      <c r="R331" s="9">
        <v>3.44</v>
      </c>
      <c r="S331" s="10" t="str">
        <f>VLOOKUP($I331,GG!$A$1:$C$23,2,0)</f>
        <v>Lanaken</v>
      </c>
      <c r="T331" s="10" t="str">
        <f>IF(LEFT(D331,2)="09","Klink.",VLOOKUP($I331,GG!$A$1:$C$23,3,0))</f>
        <v>HV</v>
      </c>
    </row>
    <row r="332" spans="1:20" x14ac:dyDescent="0.2">
      <c r="A332" s="9">
        <v>12450558</v>
      </c>
      <c r="B332" s="9" t="s">
        <v>1400</v>
      </c>
      <c r="C332" s="9" t="s">
        <v>764</v>
      </c>
      <c r="D332" s="9" t="s">
        <v>1161</v>
      </c>
      <c r="E332" s="9" t="s">
        <v>1044</v>
      </c>
      <c r="F332" s="9" t="s">
        <v>195</v>
      </c>
      <c r="G332" s="9" t="s">
        <v>765</v>
      </c>
      <c r="H332" s="13">
        <v>1.8660000000000001</v>
      </c>
      <c r="I332" s="9" t="s">
        <v>205</v>
      </c>
      <c r="J332" s="9" t="s">
        <v>159</v>
      </c>
      <c r="K332" s="9" t="s">
        <v>1536</v>
      </c>
      <c r="L332" s="9" t="s">
        <v>159</v>
      </c>
      <c r="M332" s="56">
        <v>372</v>
      </c>
      <c r="N332" s="56" t="s">
        <v>545</v>
      </c>
      <c r="O332" s="56" t="s">
        <v>545</v>
      </c>
      <c r="P332" s="56" t="s">
        <v>545</v>
      </c>
      <c r="Q332" s="9">
        <v>3.25</v>
      </c>
      <c r="R332" s="9">
        <v>3.44</v>
      </c>
      <c r="S332" s="10" t="str">
        <f>VLOOKUP($I332,GG!$A$1:$C$23,2,0)</f>
        <v>Lanaken</v>
      </c>
      <c r="T332" s="10" t="str">
        <f>IF(LEFT(D332,2)="09","Klink.",VLOOKUP($I332,GG!$A$1:$C$23,3,0))</f>
        <v>HV</v>
      </c>
    </row>
    <row r="333" spans="1:20" x14ac:dyDescent="0.2">
      <c r="A333" s="9">
        <v>12450658</v>
      </c>
      <c r="B333" s="9" t="s">
        <v>794</v>
      </c>
      <c r="C333" s="9" t="s">
        <v>764</v>
      </c>
      <c r="D333" s="9" t="s">
        <v>1161</v>
      </c>
      <c r="E333" s="9" t="s">
        <v>1399</v>
      </c>
      <c r="F333" s="9" t="s">
        <v>195</v>
      </c>
      <c r="G333" s="9" t="s">
        <v>765</v>
      </c>
      <c r="H333" s="13">
        <v>1.8660000000000001</v>
      </c>
      <c r="I333" s="9" t="s">
        <v>205</v>
      </c>
      <c r="J333" s="9" t="s">
        <v>159</v>
      </c>
      <c r="K333" s="9" t="s">
        <v>1536</v>
      </c>
      <c r="L333" s="9" t="s">
        <v>159</v>
      </c>
      <c r="M333" s="56">
        <v>372</v>
      </c>
      <c r="N333" s="56" t="s">
        <v>545</v>
      </c>
      <c r="O333" s="56" t="s">
        <v>545</v>
      </c>
      <c r="P333" s="56" t="s">
        <v>545</v>
      </c>
      <c r="Q333" s="9">
        <v>3.25</v>
      </c>
      <c r="R333" s="9">
        <v>3.44</v>
      </c>
      <c r="S333" s="10" t="str">
        <f>VLOOKUP($I333,GG!$A$1:$C$23,2,0)</f>
        <v>Lanaken</v>
      </c>
      <c r="T333" s="10" t="str">
        <f>IF(LEFT(D333,2)="09","Klink.",VLOOKUP($I333,GG!$A$1:$C$23,3,0))</f>
        <v>HV</v>
      </c>
    </row>
    <row r="334" spans="1:20" x14ac:dyDescent="0.2">
      <c r="A334" s="9">
        <v>12450758</v>
      </c>
      <c r="B334" s="9" t="s">
        <v>181</v>
      </c>
      <c r="C334" s="9" t="s">
        <v>764</v>
      </c>
      <c r="D334" s="9" t="s">
        <v>1161</v>
      </c>
      <c r="E334" s="9" t="s">
        <v>1399</v>
      </c>
      <c r="F334" s="9" t="s">
        <v>195</v>
      </c>
      <c r="G334" s="9" t="s">
        <v>765</v>
      </c>
      <c r="H334" s="13">
        <v>1.8660000000000001</v>
      </c>
      <c r="I334" s="9" t="s">
        <v>205</v>
      </c>
      <c r="J334" s="9" t="s">
        <v>159</v>
      </c>
      <c r="K334" s="9" t="s">
        <v>1536</v>
      </c>
      <c r="L334" s="9" t="s">
        <v>159</v>
      </c>
      <c r="M334" s="56">
        <v>372</v>
      </c>
      <c r="N334" s="56" t="s">
        <v>545</v>
      </c>
      <c r="O334" s="56" t="s">
        <v>545</v>
      </c>
      <c r="P334" s="56" t="s">
        <v>545</v>
      </c>
      <c r="Q334" s="9">
        <v>3.25</v>
      </c>
      <c r="R334" s="9">
        <v>3.44</v>
      </c>
      <c r="S334" s="10" t="str">
        <f>VLOOKUP($I334,GG!$A$1:$C$23,2,0)</f>
        <v>Lanaken</v>
      </c>
      <c r="T334" s="10" t="str">
        <f>IF(LEFT(D334,2)="09","Klink.",VLOOKUP($I334,GG!$A$1:$C$23,3,0))</f>
        <v>HV</v>
      </c>
    </row>
    <row r="335" spans="1:20" x14ac:dyDescent="0.2">
      <c r="A335" s="9">
        <v>12450858</v>
      </c>
      <c r="B335" s="9" t="s">
        <v>226</v>
      </c>
      <c r="C335" s="9" t="s">
        <v>764</v>
      </c>
      <c r="D335" s="9" t="s">
        <v>1161</v>
      </c>
      <c r="E335" s="9" t="s">
        <v>1044</v>
      </c>
      <c r="F335" s="9" t="s">
        <v>195</v>
      </c>
      <c r="G335" s="9" t="s">
        <v>765</v>
      </c>
      <c r="H335" s="13">
        <v>1.8660000000000001</v>
      </c>
      <c r="I335" s="9" t="s">
        <v>205</v>
      </c>
      <c r="J335" s="9" t="s">
        <v>159</v>
      </c>
      <c r="K335" s="9" t="s">
        <v>1536</v>
      </c>
      <c r="L335" s="9" t="s">
        <v>159</v>
      </c>
      <c r="M335" s="56">
        <v>372</v>
      </c>
      <c r="N335" s="56" t="s">
        <v>545</v>
      </c>
      <c r="O335" s="56" t="s">
        <v>545</v>
      </c>
      <c r="P335" s="56" t="s">
        <v>545</v>
      </c>
      <c r="Q335" s="9">
        <v>3.15</v>
      </c>
      <c r="R335" s="9">
        <v>3.34</v>
      </c>
      <c r="S335" s="10" t="str">
        <f>VLOOKUP($I335,GG!$A$1:$C$23,2,0)</f>
        <v>Lanaken</v>
      </c>
      <c r="T335" s="10" t="str">
        <f>IF(LEFT(D335,2)="09","Klink.",VLOOKUP($I335,GG!$A$1:$C$23,3,0))</f>
        <v>HV</v>
      </c>
    </row>
    <row r="336" spans="1:20" x14ac:dyDescent="0.2">
      <c r="A336" s="9">
        <v>12450958</v>
      </c>
      <c r="B336" s="9" t="s">
        <v>91</v>
      </c>
      <c r="C336" s="9" t="s">
        <v>764</v>
      </c>
      <c r="D336" s="9" t="s">
        <v>1161</v>
      </c>
      <c r="E336" s="9" t="s">
        <v>1044</v>
      </c>
      <c r="F336" s="9" t="s">
        <v>195</v>
      </c>
      <c r="G336" s="9" t="s">
        <v>765</v>
      </c>
      <c r="H336" s="13">
        <v>1.8660000000000001</v>
      </c>
      <c r="I336" s="9" t="s">
        <v>205</v>
      </c>
      <c r="J336" s="9" t="s">
        <v>159</v>
      </c>
      <c r="K336" s="9" t="s">
        <v>1536</v>
      </c>
      <c r="L336" s="9" t="s">
        <v>159</v>
      </c>
      <c r="M336" s="56">
        <v>372</v>
      </c>
      <c r="N336" s="56" t="s">
        <v>545</v>
      </c>
      <c r="O336" s="56" t="s">
        <v>545</v>
      </c>
      <c r="P336" s="56" t="s">
        <v>545</v>
      </c>
      <c r="Q336" s="9">
        <v>3.15</v>
      </c>
      <c r="R336" s="9">
        <v>3.34</v>
      </c>
      <c r="S336" s="10" t="str">
        <f>VLOOKUP($I336,GG!$A$1:$C$23,2,0)</f>
        <v>Lanaken</v>
      </c>
      <c r="T336" s="10" t="str">
        <f>IF(LEFT(D336,2)="09","Klink.",VLOOKUP($I336,GG!$A$1:$C$23,3,0))</f>
        <v>HV</v>
      </c>
    </row>
    <row r="337" spans="1:20" x14ac:dyDescent="0.2">
      <c r="A337" s="9">
        <v>12451058</v>
      </c>
      <c r="B337" s="9" t="s">
        <v>1511</v>
      </c>
      <c r="C337" s="9" t="s">
        <v>764</v>
      </c>
      <c r="D337" s="9" t="s">
        <v>1161</v>
      </c>
      <c r="E337" s="9" t="s">
        <v>1399</v>
      </c>
      <c r="F337" s="9" t="s">
        <v>195</v>
      </c>
      <c r="G337" s="9" t="s">
        <v>765</v>
      </c>
      <c r="H337" s="13">
        <v>1.8660000000000001</v>
      </c>
      <c r="I337" s="9" t="s">
        <v>205</v>
      </c>
      <c r="J337" s="9" t="s">
        <v>159</v>
      </c>
      <c r="K337" s="9" t="s">
        <v>1536</v>
      </c>
      <c r="L337" s="9" t="s">
        <v>159</v>
      </c>
      <c r="M337" s="56">
        <v>372</v>
      </c>
      <c r="N337" s="56" t="s">
        <v>545</v>
      </c>
      <c r="O337" s="56" t="s">
        <v>545</v>
      </c>
      <c r="P337" s="56" t="s">
        <v>545</v>
      </c>
      <c r="Q337" s="9">
        <v>3.25</v>
      </c>
      <c r="R337" s="9">
        <v>3.44</v>
      </c>
      <c r="S337" s="10" t="str">
        <f>VLOOKUP($I337,GG!$A$1:$C$23,2,0)</f>
        <v>Lanaken</v>
      </c>
      <c r="T337" s="10" t="str">
        <f>IF(LEFT(D337,2)="09","Klink.",VLOOKUP($I337,GG!$A$1:$C$23,3,0))</f>
        <v>HV</v>
      </c>
    </row>
    <row r="338" spans="1:20" x14ac:dyDescent="0.2">
      <c r="A338" s="9">
        <v>12451158</v>
      </c>
      <c r="B338" s="9" t="s">
        <v>1512</v>
      </c>
      <c r="C338" s="9" t="s">
        <v>764</v>
      </c>
      <c r="D338" s="9" t="s">
        <v>1161</v>
      </c>
      <c r="E338" s="9" t="s">
        <v>1399</v>
      </c>
      <c r="F338" s="9" t="s">
        <v>195</v>
      </c>
      <c r="G338" s="9" t="s">
        <v>765</v>
      </c>
      <c r="H338" s="13">
        <v>1.8660000000000001</v>
      </c>
      <c r="I338" s="9" t="s">
        <v>205</v>
      </c>
      <c r="J338" s="9" t="s">
        <v>159</v>
      </c>
      <c r="K338" s="9" t="s">
        <v>1536</v>
      </c>
      <c r="L338" s="9" t="s">
        <v>159</v>
      </c>
      <c r="M338" s="56">
        <v>372</v>
      </c>
      <c r="N338" s="56" t="s">
        <v>545</v>
      </c>
      <c r="O338" s="56" t="s">
        <v>545</v>
      </c>
      <c r="P338" s="56" t="s">
        <v>545</v>
      </c>
      <c r="Q338" s="9">
        <v>3.25</v>
      </c>
      <c r="R338" s="9">
        <v>3.44</v>
      </c>
      <c r="S338" s="10" t="str">
        <f>VLOOKUP($I338,GG!$A$1:$C$23,2,0)</f>
        <v>Lanaken</v>
      </c>
      <c r="T338" s="10" t="str">
        <f>IF(LEFT(D338,2)="09","Klink.",VLOOKUP($I338,GG!$A$1:$C$23,3,0))</f>
        <v>HV</v>
      </c>
    </row>
    <row r="339" spans="1:20" x14ac:dyDescent="0.2">
      <c r="A339" s="9">
        <v>12451318</v>
      </c>
      <c r="B339" s="9" t="s">
        <v>1173</v>
      </c>
      <c r="C339" s="9" t="s">
        <v>764</v>
      </c>
      <c r="D339" s="9" t="s">
        <v>1161</v>
      </c>
      <c r="E339" s="9" t="s">
        <v>1044</v>
      </c>
      <c r="F339" s="9" t="s">
        <v>767</v>
      </c>
      <c r="G339" s="9" t="s">
        <v>765</v>
      </c>
      <c r="H339" s="13">
        <v>1.3580000000000001</v>
      </c>
      <c r="I339" s="9" t="s">
        <v>205</v>
      </c>
      <c r="J339" s="9" t="s">
        <v>159</v>
      </c>
      <c r="K339" s="9" t="s">
        <v>1536</v>
      </c>
      <c r="L339" s="9" t="s">
        <v>159</v>
      </c>
      <c r="M339" s="56">
        <v>612</v>
      </c>
      <c r="N339" s="56" t="s">
        <v>545</v>
      </c>
      <c r="O339" s="56" t="s">
        <v>545</v>
      </c>
      <c r="P339" s="56" t="s">
        <v>545</v>
      </c>
      <c r="Q339" s="9">
        <v>2.1800000000000002</v>
      </c>
      <c r="R339" s="9">
        <v>2.29</v>
      </c>
      <c r="S339" s="10" t="str">
        <f>VLOOKUP($I339,GG!$A$1:$C$23,2,0)</f>
        <v>Lanaken</v>
      </c>
      <c r="T339" s="10" t="str">
        <f>IF(LEFT(D339,2)="09","Klink.",VLOOKUP($I339,GG!$A$1:$C$23,3,0))</f>
        <v>HV</v>
      </c>
    </row>
    <row r="340" spans="1:20" x14ac:dyDescent="0.2">
      <c r="A340" s="9">
        <v>12451418</v>
      </c>
      <c r="B340" s="9" t="s">
        <v>1174</v>
      </c>
      <c r="C340" s="9" t="s">
        <v>764</v>
      </c>
      <c r="D340" s="9" t="s">
        <v>1161</v>
      </c>
      <c r="E340" s="9" t="s">
        <v>1044</v>
      </c>
      <c r="F340" s="9" t="s">
        <v>767</v>
      </c>
      <c r="G340" s="9" t="s">
        <v>765</v>
      </c>
      <c r="H340" s="13">
        <v>1.3580000000000001</v>
      </c>
      <c r="I340" s="9" t="s">
        <v>205</v>
      </c>
      <c r="J340" s="9" t="s">
        <v>159</v>
      </c>
      <c r="K340" s="9" t="s">
        <v>1536</v>
      </c>
      <c r="L340" s="9" t="s">
        <v>159</v>
      </c>
      <c r="M340" s="56">
        <v>612</v>
      </c>
      <c r="N340" s="56" t="s">
        <v>545</v>
      </c>
      <c r="O340" s="56" t="s">
        <v>545</v>
      </c>
      <c r="P340" s="56" t="s">
        <v>545</v>
      </c>
      <c r="Q340" s="9">
        <v>2.1800000000000002</v>
      </c>
      <c r="R340" s="9">
        <v>2.29</v>
      </c>
      <c r="S340" s="10" t="str">
        <f>VLOOKUP($I340,GG!$A$1:$C$23,2,0)</f>
        <v>Lanaken</v>
      </c>
      <c r="T340" s="10" t="str">
        <f>IF(LEFT(D340,2)="09","Klink.",VLOOKUP($I340,GG!$A$1:$C$23,3,0))</f>
        <v>HV</v>
      </c>
    </row>
    <row r="341" spans="1:20" x14ac:dyDescent="0.2">
      <c r="A341" s="9">
        <v>12451618</v>
      </c>
      <c r="B341" s="9" t="s">
        <v>628</v>
      </c>
      <c r="C341" s="9" t="s">
        <v>764</v>
      </c>
      <c r="D341" s="9" t="s">
        <v>1161</v>
      </c>
      <c r="E341" s="9" t="s">
        <v>1399</v>
      </c>
      <c r="F341" s="9" t="s">
        <v>767</v>
      </c>
      <c r="G341" s="9" t="s">
        <v>765</v>
      </c>
      <c r="H341" s="13">
        <v>1.33</v>
      </c>
      <c r="I341" s="9" t="s">
        <v>205</v>
      </c>
      <c r="J341" s="9" t="s">
        <v>159</v>
      </c>
      <c r="K341" s="9" t="s">
        <v>1536</v>
      </c>
      <c r="L341" s="9" t="s">
        <v>159</v>
      </c>
      <c r="M341" s="56">
        <v>612</v>
      </c>
      <c r="N341" s="56" t="s">
        <v>545</v>
      </c>
      <c r="O341" s="56" t="s">
        <v>545</v>
      </c>
      <c r="P341" s="56" t="s">
        <v>545</v>
      </c>
      <c r="Q341" s="9">
        <v>2.1800000000000002</v>
      </c>
      <c r="R341" s="9">
        <v>2.2999999999999998</v>
      </c>
      <c r="S341" s="10" t="str">
        <f>VLOOKUP($I341,GG!$A$1:$C$23,2,0)</f>
        <v>Lanaken</v>
      </c>
      <c r="T341" s="10" t="str">
        <f>IF(LEFT(D341,2)="09","Klink.",VLOOKUP($I341,GG!$A$1:$C$23,3,0))</f>
        <v>HV</v>
      </c>
    </row>
    <row r="342" spans="1:20" x14ac:dyDescent="0.2">
      <c r="A342" s="9">
        <v>12451658</v>
      </c>
      <c r="B342" s="9" t="s">
        <v>1487</v>
      </c>
      <c r="C342" s="9" t="s">
        <v>764</v>
      </c>
      <c r="D342" s="9" t="s">
        <v>1161</v>
      </c>
      <c r="E342" s="9" t="s">
        <v>1399</v>
      </c>
      <c r="F342" s="9" t="s">
        <v>195</v>
      </c>
      <c r="G342" s="9" t="s">
        <v>765</v>
      </c>
      <c r="H342" s="13">
        <v>1.8660000000000001</v>
      </c>
      <c r="I342" s="9" t="s">
        <v>205</v>
      </c>
      <c r="J342" s="9" t="s">
        <v>159</v>
      </c>
      <c r="K342" s="9" t="s">
        <v>1536</v>
      </c>
      <c r="L342" s="9" t="s">
        <v>159</v>
      </c>
      <c r="M342" s="56">
        <v>372</v>
      </c>
      <c r="N342" s="56" t="s">
        <v>545</v>
      </c>
      <c r="O342" s="56" t="s">
        <v>545</v>
      </c>
      <c r="P342" s="56" t="s">
        <v>545</v>
      </c>
      <c r="Q342" s="9">
        <v>3.15</v>
      </c>
      <c r="R342" s="9">
        <v>3.34</v>
      </c>
      <c r="S342" s="10" t="str">
        <f>VLOOKUP($I342,GG!$A$1:$C$23,2,0)</f>
        <v>Lanaken</v>
      </c>
      <c r="T342" s="10" t="str">
        <f>IF(LEFT(D342,2)="09","Klink.",VLOOKUP($I342,GG!$A$1:$C$23,3,0))</f>
        <v>HV</v>
      </c>
    </row>
    <row r="343" spans="1:20" x14ac:dyDescent="0.2">
      <c r="A343" s="9">
        <v>12451718</v>
      </c>
      <c r="B343" s="9" t="s">
        <v>629</v>
      </c>
      <c r="C343" s="9" t="s">
        <v>764</v>
      </c>
      <c r="D343" s="9" t="s">
        <v>1161</v>
      </c>
      <c r="E343" s="9" t="s">
        <v>1399</v>
      </c>
      <c r="F343" s="9" t="s">
        <v>767</v>
      </c>
      <c r="G343" s="9" t="s">
        <v>765</v>
      </c>
      <c r="H343" s="13">
        <v>1.33</v>
      </c>
      <c r="I343" s="9" t="s">
        <v>205</v>
      </c>
      <c r="J343" s="9" t="s">
        <v>159</v>
      </c>
      <c r="K343" s="9" t="s">
        <v>1536</v>
      </c>
      <c r="L343" s="9" t="s">
        <v>159</v>
      </c>
      <c r="M343" s="56">
        <v>612</v>
      </c>
      <c r="N343" s="56" t="s">
        <v>545</v>
      </c>
      <c r="O343" s="56" t="s">
        <v>545</v>
      </c>
      <c r="P343" s="56" t="s">
        <v>545</v>
      </c>
      <c r="Q343" s="9">
        <v>2.21</v>
      </c>
      <c r="R343" s="9">
        <v>2.34</v>
      </c>
      <c r="S343" s="10" t="str">
        <f>VLOOKUP($I343,GG!$A$1:$C$23,2,0)</f>
        <v>Lanaken</v>
      </c>
      <c r="T343" s="10" t="str">
        <f>IF(LEFT(D343,2)="09","Klink.",VLOOKUP($I343,GG!$A$1:$C$23,3,0))</f>
        <v>HV</v>
      </c>
    </row>
    <row r="344" spans="1:20" x14ac:dyDescent="0.2">
      <c r="A344" s="9">
        <v>12451818</v>
      </c>
      <c r="B344" s="9" t="s">
        <v>630</v>
      </c>
      <c r="C344" s="9" t="s">
        <v>764</v>
      </c>
      <c r="D344" s="9" t="s">
        <v>1161</v>
      </c>
      <c r="E344" s="9" t="s">
        <v>1399</v>
      </c>
      <c r="F344" s="9" t="s">
        <v>767</v>
      </c>
      <c r="G344" s="9" t="s">
        <v>765</v>
      </c>
      <c r="H344" s="13">
        <v>1.33</v>
      </c>
      <c r="I344" s="9" t="s">
        <v>205</v>
      </c>
      <c r="J344" s="9" t="s">
        <v>159</v>
      </c>
      <c r="K344" s="9" t="s">
        <v>1536</v>
      </c>
      <c r="L344" s="9" t="s">
        <v>159</v>
      </c>
      <c r="M344" s="56">
        <v>612</v>
      </c>
      <c r="N344" s="56" t="s">
        <v>545</v>
      </c>
      <c r="O344" s="56" t="s">
        <v>545</v>
      </c>
      <c r="P344" s="56" t="s">
        <v>545</v>
      </c>
      <c r="Q344" s="9">
        <v>2.16</v>
      </c>
      <c r="R344" s="9">
        <v>2.29</v>
      </c>
      <c r="S344" s="10" t="str">
        <f>VLOOKUP($I344,GG!$A$1:$C$23,2,0)</f>
        <v>Lanaken</v>
      </c>
      <c r="T344" s="10" t="str">
        <f>IF(LEFT(D344,2)="09","Klink.",VLOOKUP($I344,GG!$A$1:$C$23,3,0))</f>
        <v>HV</v>
      </c>
    </row>
    <row r="345" spans="1:20" x14ac:dyDescent="0.2">
      <c r="A345" s="9">
        <v>12452008</v>
      </c>
      <c r="B345" s="9" t="s">
        <v>137</v>
      </c>
      <c r="C345" s="9" t="s">
        <v>764</v>
      </c>
      <c r="D345" s="9" t="s">
        <v>1161</v>
      </c>
      <c r="E345" s="9" t="s">
        <v>1044</v>
      </c>
      <c r="F345" s="9" t="s">
        <v>123</v>
      </c>
      <c r="G345" s="9" t="s">
        <v>765</v>
      </c>
      <c r="H345" s="13">
        <v>1</v>
      </c>
      <c r="I345" s="9" t="s">
        <v>205</v>
      </c>
      <c r="J345" s="9" t="s">
        <v>159</v>
      </c>
      <c r="K345" s="9" t="s">
        <v>1536</v>
      </c>
      <c r="L345" s="9" t="s">
        <v>159</v>
      </c>
      <c r="M345" s="56">
        <v>816</v>
      </c>
      <c r="N345" s="56" t="s">
        <v>545</v>
      </c>
      <c r="O345" s="56" t="s">
        <v>545</v>
      </c>
      <c r="P345" s="56" t="s">
        <v>545</v>
      </c>
      <c r="Q345" s="9">
        <v>1.7090000000000001</v>
      </c>
      <c r="R345" s="9">
        <v>1.8120000000000001</v>
      </c>
      <c r="S345" s="10" t="str">
        <f>VLOOKUP($I345,GG!$A$1:$C$23,2,0)</f>
        <v>Lanaken</v>
      </c>
      <c r="T345" s="10" t="str">
        <f>IF(LEFT(D345,2)="09","Klink.",VLOOKUP($I345,GG!$A$1:$C$23,3,0))</f>
        <v>HV</v>
      </c>
    </row>
    <row r="346" spans="1:20" x14ac:dyDescent="0.2">
      <c r="A346" s="9">
        <v>12452018</v>
      </c>
      <c r="B346" s="9" t="s">
        <v>29</v>
      </c>
      <c r="C346" s="9" t="s">
        <v>764</v>
      </c>
      <c r="D346" s="9" t="s">
        <v>1161</v>
      </c>
      <c r="E346" s="9" t="s">
        <v>1044</v>
      </c>
      <c r="F346" s="9" t="s">
        <v>767</v>
      </c>
      <c r="G346" s="9" t="s">
        <v>765</v>
      </c>
      <c r="H346" s="13">
        <v>1.33</v>
      </c>
      <c r="I346" s="9" t="s">
        <v>205</v>
      </c>
      <c r="J346" s="9" t="s">
        <v>159</v>
      </c>
      <c r="K346" s="9" t="s">
        <v>1536</v>
      </c>
      <c r="L346" s="9" t="s">
        <v>159</v>
      </c>
      <c r="M346" s="56">
        <v>612</v>
      </c>
      <c r="N346" s="56" t="s">
        <v>545</v>
      </c>
      <c r="O346" s="56" t="s">
        <v>545</v>
      </c>
      <c r="P346" s="56" t="s">
        <v>545</v>
      </c>
      <c r="Q346" s="9">
        <v>2.12</v>
      </c>
      <c r="R346" s="9">
        <v>2.25</v>
      </c>
      <c r="S346" s="10" t="str">
        <f>VLOOKUP($I346,GG!$A$1:$C$23,2,0)</f>
        <v>Lanaken</v>
      </c>
      <c r="T346" s="10" t="str">
        <f>IF(LEFT(D346,2)="09","Klink.",VLOOKUP($I346,GG!$A$1:$C$23,3,0))</f>
        <v>HV</v>
      </c>
    </row>
    <row r="347" spans="1:20" x14ac:dyDescent="0.2">
      <c r="A347" s="9">
        <v>12452060</v>
      </c>
      <c r="B347" s="9" t="s">
        <v>269</v>
      </c>
      <c r="C347" s="9" t="s">
        <v>764</v>
      </c>
      <c r="D347" s="9" t="s">
        <v>1161</v>
      </c>
      <c r="E347" s="9" t="s">
        <v>1044</v>
      </c>
      <c r="F347" s="9" t="s">
        <v>124</v>
      </c>
      <c r="G347" s="9" t="s">
        <v>68</v>
      </c>
      <c r="H347" s="13">
        <v>0.75600000000000001</v>
      </c>
      <c r="I347" s="9" t="s">
        <v>205</v>
      </c>
      <c r="J347" s="9" t="s">
        <v>68</v>
      </c>
      <c r="K347" s="9" t="s">
        <v>1536</v>
      </c>
      <c r="L347" s="9" t="s">
        <v>68</v>
      </c>
      <c r="M347" s="56">
        <v>960</v>
      </c>
      <c r="N347" s="56" t="s">
        <v>545</v>
      </c>
      <c r="O347" s="56" t="s">
        <v>545</v>
      </c>
      <c r="P347" s="56" t="s">
        <v>545</v>
      </c>
      <c r="Q347" s="9">
        <v>1.3280000000000001</v>
      </c>
      <c r="R347" s="9">
        <v>1.41</v>
      </c>
      <c r="S347" s="10" t="str">
        <f>VLOOKUP($I347,GG!$A$1:$C$23,2,0)</f>
        <v>Lanaken</v>
      </c>
      <c r="T347" s="10" t="str">
        <f>IF(LEFT(D347,2)="09","Klink.",VLOOKUP($I347,GG!$A$1:$C$23,3,0))</f>
        <v>HV</v>
      </c>
    </row>
    <row r="348" spans="1:20" x14ac:dyDescent="0.2">
      <c r="A348" s="9">
        <v>12452070</v>
      </c>
      <c r="B348" s="9" t="s">
        <v>319</v>
      </c>
      <c r="C348" s="9" t="s">
        <v>764</v>
      </c>
      <c r="D348" s="9" t="s">
        <v>1161</v>
      </c>
      <c r="E348" s="9" t="s">
        <v>1044</v>
      </c>
      <c r="F348" s="9" t="s">
        <v>125</v>
      </c>
      <c r="G348" s="9" t="s">
        <v>68</v>
      </c>
      <c r="H348" s="13">
        <v>0.99299999999999999</v>
      </c>
      <c r="I348" s="9" t="s">
        <v>205</v>
      </c>
      <c r="J348" s="9" t="s">
        <v>68</v>
      </c>
      <c r="K348" s="9" t="s">
        <v>1536</v>
      </c>
      <c r="L348" s="9" t="s">
        <v>68</v>
      </c>
      <c r="M348" s="56">
        <v>710</v>
      </c>
      <c r="N348" s="56" t="s">
        <v>545</v>
      </c>
      <c r="O348" s="56" t="s">
        <v>545</v>
      </c>
      <c r="P348" s="56" t="s">
        <v>545</v>
      </c>
      <c r="Q348" s="9">
        <v>1.7529999999999999</v>
      </c>
      <c r="R348" s="9">
        <v>1.861</v>
      </c>
      <c r="S348" s="10" t="str">
        <f>VLOOKUP($I348,GG!$A$1:$C$23,2,0)</f>
        <v>Lanaken</v>
      </c>
      <c r="T348" s="10" t="str">
        <f>IF(LEFT(D348,2)="09","Klink.",VLOOKUP($I348,GG!$A$1:$C$23,3,0))</f>
        <v>HV</v>
      </c>
    </row>
    <row r="349" spans="1:20" x14ac:dyDescent="0.2">
      <c r="A349" s="9">
        <v>12452100</v>
      </c>
      <c r="B349" s="9" t="s">
        <v>716</v>
      </c>
      <c r="C349" s="9" t="s">
        <v>764</v>
      </c>
      <c r="D349" s="9" t="s">
        <v>1161</v>
      </c>
      <c r="E349" s="9" t="s">
        <v>1131</v>
      </c>
      <c r="F349" s="9" t="s">
        <v>123</v>
      </c>
      <c r="G349" s="9" t="s">
        <v>68</v>
      </c>
      <c r="H349" s="13">
        <v>1</v>
      </c>
      <c r="I349" s="9" t="s">
        <v>205</v>
      </c>
      <c r="J349" s="9" t="s">
        <v>68</v>
      </c>
      <c r="K349" s="9" t="s">
        <v>1536</v>
      </c>
      <c r="L349" s="9" t="s">
        <v>68</v>
      </c>
      <c r="M349" s="56">
        <v>816</v>
      </c>
      <c r="N349" s="56" t="s">
        <v>545</v>
      </c>
      <c r="O349" s="56" t="s">
        <v>545</v>
      </c>
      <c r="P349" s="56" t="s">
        <v>545</v>
      </c>
      <c r="Q349" s="9">
        <v>1.7709999999999999</v>
      </c>
      <c r="R349" s="9">
        <v>1.8779999999999999</v>
      </c>
      <c r="S349" s="10" t="str">
        <f>VLOOKUP($I349,GG!$A$1:$C$23,2,0)</f>
        <v>Lanaken</v>
      </c>
      <c r="T349" s="10" t="str">
        <f>IF(LEFT(D349,2)="09","Klink.",VLOOKUP($I349,GG!$A$1:$C$23,3,0))</f>
        <v>HV</v>
      </c>
    </row>
    <row r="350" spans="1:20" x14ac:dyDescent="0.2">
      <c r="A350" s="9">
        <v>12452108</v>
      </c>
      <c r="B350" s="9" t="s">
        <v>843</v>
      </c>
      <c r="C350" s="9" t="s">
        <v>764</v>
      </c>
      <c r="D350" s="9" t="s">
        <v>1161</v>
      </c>
      <c r="E350" s="9" t="s">
        <v>1131</v>
      </c>
      <c r="F350" s="9" t="s">
        <v>123</v>
      </c>
      <c r="G350" s="9" t="s">
        <v>765</v>
      </c>
      <c r="H350" s="13">
        <v>1</v>
      </c>
      <c r="I350" s="9" t="s">
        <v>205</v>
      </c>
      <c r="J350" s="9" t="s">
        <v>159</v>
      </c>
      <c r="K350" s="9" t="s">
        <v>1536</v>
      </c>
      <c r="L350" s="9" t="s">
        <v>159</v>
      </c>
      <c r="M350" s="56">
        <v>816</v>
      </c>
      <c r="N350" s="56" t="s">
        <v>545</v>
      </c>
      <c r="O350" s="56" t="s">
        <v>545</v>
      </c>
      <c r="P350" s="56" t="s">
        <v>545</v>
      </c>
      <c r="Q350" s="9">
        <v>1.7709999999999999</v>
      </c>
      <c r="R350" s="9">
        <v>1.8779999999999999</v>
      </c>
      <c r="S350" s="10" t="str">
        <f>VLOOKUP($I350,GG!$A$1:$C$23,2,0)</f>
        <v>Lanaken</v>
      </c>
      <c r="T350" s="10" t="str">
        <f>IF(LEFT(D350,2)="09","Klink.",VLOOKUP($I350,GG!$A$1:$C$23,3,0))</f>
        <v>HV</v>
      </c>
    </row>
    <row r="351" spans="1:20" x14ac:dyDescent="0.2">
      <c r="A351" s="9">
        <v>12452118</v>
      </c>
      <c r="B351" s="9" t="s">
        <v>717</v>
      </c>
      <c r="C351" s="9" t="s">
        <v>764</v>
      </c>
      <c r="D351" s="9" t="s">
        <v>1161</v>
      </c>
      <c r="E351" s="9" t="s">
        <v>1131</v>
      </c>
      <c r="F351" s="9" t="s">
        <v>767</v>
      </c>
      <c r="G351" s="9" t="s">
        <v>765</v>
      </c>
      <c r="H351" s="13">
        <v>1.33</v>
      </c>
      <c r="I351" s="9" t="s">
        <v>205</v>
      </c>
      <c r="J351" s="9" t="s">
        <v>159</v>
      </c>
      <c r="K351" s="9" t="s">
        <v>1536</v>
      </c>
      <c r="L351" s="9" t="s">
        <v>159</v>
      </c>
      <c r="M351" s="56">
        <v>612</v>
      </c>
      <c r="N351" s="56" t="s">
        <v>545</v>
      </c>
      <c r="O351" s="56" t="s">
        <v>545</v>
      </c>
      <c r="P351" s="56" t="s">
        <v>545</v>
      </c>
      <c r="Q351" s="9">
        <v>2.1389999999999998</v>
      </c>
      <c r="R351" s="9">
        <v>2.27</v>
      </c>
      <c r="S351" s="10" t="str">
        <f>VLOOKUP($I351,GG!$A$1:$C$23,2,0)</f>
        <v>Lanaken</v>
      </c>
      <c r="T351" s="10" t="str">
        <f>IF(LEFT(D351,2)="09","Klink.",VLOOKUP($I351,GG!$A$1:$C$23,3,0))</f>
        <v>HV</v>
      </c>
    </row>
    <row r="352" spans="1:20" x14ac:dyDescent="0.2">
      <c r="A352" s="9">
        <v>12452158</v>
      </c>
      <c r="B352" s="9" t="s">
        <v>1401</v>
      </c>
      <c r="C352" s="9" t="s">
        <v>764</v>
      </c>
      <c r="D352" s="9" t="s">
        <v>1161</v>
      </c>
      <c r="E352" s="9" t="s">
        <v>1399</v>
      </c>
      <c r="F352" s="9" t="s">
        <v>195</v>
      </c>
      <c r="G352" s="9" t="s">
        <v>765</v>
      </c>
      <c r="H352" s="13">
        <v>1.8660000000000001</v>
      </c>
      <c r="I352" s="9" t="s">
        <v>205</v>
      </c>
      <c r="J352" s="9" t="s">
        <v>159</v>
      </c>
      <c r="K352" s="9" t="s">
        <v>1536</v>
      </c>
      <c r="L352" s="9" t="s">
        <v>159</v>
      </c>
      <c r="M352" s="56">
        <v>372</v>
      </c>
      <c r="N352" s="56" t="s">
        <v>545</v>
      </c>
      <c r="O352" s="56" t="s">
        <v>545</v>
      </c>
      <c r="P352" s="56" t="s">
        <v>545</v>
      </c>
      <c r="Q352" s="9">
        <v>3.25</v>
      </c>
      <c r="R352" s="9">
        <v>3.44</v>
      </c>
      <c r="S352" s="10" t="str">
        <f>VLOOKUP($I352,GG!$A$1:$C$23,2,0)</f>
        <v>Lanaken</v>
      </c>
      <c r="T352" s="10" t="str">
        <f>IF(LEFT(D352,2)="09","Klink.",VLOOKUP($I352,GG!$A$1:$C$23,3,0))</f>
        <v>HV</v>
      </c>
    </row>
    <row r="353" spans="1:20" x14ac:dyDescent="0.2">
      <c r="A353" s="9">
        <v>12452168</v>
      </c>
      <c r="B353" s="9" t="s">
        <v>718</v>
      </c>
      <c r="C353" s="9" t="s">
        <v>764</v>
      </c>
      <c r="D353" s="9" t="s">
        <v>1161</v>
      </c>
      <c r="E353" s="9" t="s">
        <v>1131</v>
      </c>
      <c r="F353" s="9" t="s">
        <v>124</v>
      </c>
      <c r="G353" s="9" t="s">
        <v>765</v>
      </c>
      <c r="H353" s="13">
        <v>0.75600000000000001</v>
      </c>
      <c r="I353" s="9" t="s">
        <v>205</v>
      </c>
      <c r="J353" s="9" t="s">
        <v>159</v>
      </c>
      <c r="K353" s="9" t="s">
        <v>1536</v>
      </c>
      <c r="L353" s="9" t="s">
        <v>159</v>
      </c>
      <c r="M353" s="56">
        <v>960</v>
      </c>
      <c r="N353" s="56" t="s">
        <v>545</v>
      </c>
      <c r="O353" s="56" t="s">
        <v>545</v>
      </c>
      <c r="P353" s="56" t="s">
        <v>545</v>
      </c>
      <c r="Q353" s="9">
        <v>1.377</v>
      </c>
      <c r="R353" s="9">
        <v>1.4610000000000001</v>
      </c>
      <c r="S353" s="10" t="str">
        <f>VLOOKUP($I353,GG!$A$1:$C$23,2,0)</f>
        <v>Lanaken</v>
      </c>
      <c r="T353" s="10" t="str">
        <f>IF(LEFT(D353,2)="09","Klink.",VLOOKUP($I353,GG!$A$1:$C$23,3,0))</f>
        <v>HV</v>
      </c>
    </row>
    <row r="354" spans="1:20" x14ac:dyDescent="0.2">
      <c r="A354" s="9">
        <v>12452218</v>
      </c>
      <c r="B354" s="9" t="s">
        <v>31</v>
      </c>
      <c r="C354" s="9" t="s">
        <v>764</v>
      </c>
      <c r="D354" s="9" t="s">
        <v>1161</v>
      </c>
      <c r="E354" s="9" t="s">
        <v>1044</v>
      </c>
      <c r="F354" s="9" t="s">
        <v>767</v>
      </c>
      <c r="G354" s="9" t="s">
        <v>765</v>
      </c>
      <c r="H354" s="13">
        <v>1.33</v>
      </c>
      <c r="I354" s="9" t="s">
        <v>205</v>
      </c>
      <c r="J354" s="9" t="s">
        <v>159</v>
      </c>
      <c r="K354" s="9" t="s">
        <v>1536</v>
      </c>
      <c r="L354" s="9" t="s">
        <v>159</v>
      </c>
      <c r="M354" s="56">
        <v>612</v>
      </c>
      <c r="N354" s="56" t="s">
        <v>545</v>
      </c>
      <c r="O354" s="56" t="s">
        <v>545</v>
      </c>
      <c r="P354" s="56" t="s">
        <v>545</v>
      </c>
      <c r="Q354" s="9">
        <v>2.0539999999999998</v>
      </c>
      <c r="R354" s="9">
        <v>2.181</v>
      </c>
      <c r="S354" s="10" t="str">
        <f>VLOOKUP($I354,GG!$A$1:$C$23,2,0)</f>
        <v>Lanaken</v>
      </c>
      <c r="T354" s="10" t="str">
        <f>IF(LEFT(D354,2)="09","Klink.",VLOOKUP($I354,GG!$A$1:$C$23,3,0))</f>
        <v>HV</v>
      </c>
    </row>
    <row r="355" spans="1:20" x14ac:dyDescent="0.2">
      <c r="A355" s="9">
        <v>12452300</v>
      </c>
      <c r="B355" s="9" t="s">
        <v>364</v>
      </c>
      <c r="C355" s="9" t="s">
        <v>764</v>
      </c>
      <c r="D355" s="9" t="s">
        <v>1161</v>
      </c>
      <c r="E355" s="9" t="s">
        <v>1044</v>
      </c>
      <c r="F355" s="9" t="s">
        <v>123</v>
      </c>
      <c r="G355" s="9" t="s">
        <v>68</v>
      </c>
      <c r="H355" s="13">
        <v>1</v>
      </c>
      <c r="I355" s="9" t="s">
        <v>205</v>
      </c>
      <c r="J355" s="9" t="s">
        <v>68</v>
      </c>
      <c r="K355" s="9" t="s">
        <v>1536</v>
      </c>
      <c r="L355" s="9" t="s">
        <v>68</v>
      </c>
      <c r="M355" s="56">
        <v>816</v>
      </c>
      <c r="N355" s="56" t="s">
        <v>545</v>
      </c>
      <c r="O355" s="56" t="s">
        <v>545</v>
      </c>
      <c r="P355" s="56" t="s">
        <v>545</v>
      </c>
      <c r="Q355" s="9">
        <v>1.7709999999999999</v>
      </c>
      <c r="R355" s="9">
        <v>1.8779999999999999</v>
      </c>
      <c r="S355" s="10" t="str">
        <f>VLOOKUP($I355,GG!$A$1:$C$23,2,0)</f>
        <v>Lanaken</v>
      </c>
      <c r="T355" s="10" t="str">
        <f>IF(LEFT(D355,2)="09","Klink.",VLOOKUP($I355,GG!$A$1:$C$23,3,0))</f>
        <v>HV</v>
      </c>
    </row>
    <row r="356" spans="1:20" x14ac:dyDescent="0.2">
      <c r="A356" s="9">
        <v>12452360</v>
      </c>
      <c r="B356" s="9" t="s">
        <v>530</v>
      </c>
      <c r="C356" s="9" t="s">
        <v>764</v>
      </c>
      <c r="D356" s="9" t="s">
        <v>1161</v>
      </c>
      <c r="E356" s="9" t="s">
        <v>1044</v>
      </c>
      <c r="F356" s="9" t="s">
        <v>124</v>
      </c>
      <c r="G356" s="9" t="s">
        <v>68</v>
      </c>
      <c r="H356" s="13">
        <v>0.75600000000000001</v>
      </c>
      <c r="I356" s="9" t="s">
        <v>205</v>
      </c>
      <c r="J356" s="9" t="s">
        <v>68</v>
      </c>
      <c r="K356" s="9" t="s">
        <v>1536</v>
      </c>
      <c r="L356" s="9" t="s">
        <v>68</v>
      </c>
      <c r="M356" s="56">
        <v>960</v>
      </c>
      <c r="N356" s="56" t="s">
        <v>545</v>
      </c>
      <c r="O356" s="56" t="s">
        <v>545</v>
      </c>
      <c r="P356" s="56" t="s">
        <v>545</v>
      </c>
      <c r="Q356" s="9">
        <v>1.377</v>
      </c>
      <c r="R356" s="9">
        <v>1.4610000000000001</v>
      </c>
      <c r="S356" s="10" t="str">
        <f>VLOOKUP($I356,GG!$A$1:$C$23,2,0)</f>
        <v>Lanaken</v>
      </c>
      <c r="T356" s="10" t="str">
        <f>IF(LEFT(D356,2)="09","Klink.",VLOOKUP($I356,GG!$A$1:$C$23,3,0))</f>
        <v>HV</v>
      </c>
    </row>
    <row r="357" spans="1:20" x14ac:dyDescent="0.2">
      <c r="A357" s="9">
        <v>12452370</v>
      </c>
      <c r="B357" s="9" t="s">
        <v>531</v>
      </c>
      <c r="C357" s="9" t="s">
        <v>764</v>
      </c>
      <c r="D357" s="9" t="s">
        <v>1161</v>
      </c>
      <c r="E357" s="9" t="s">
        <v>1044</v>
      </c>
      <c r="F357" s="9" t="s">
        <v>125</v>
      </c>
      <c r="G357" s="9" t="s">
        <v>68</v>
      </c>
      <c r="H357" s="13">
        <v>0.99299999999999999</v>
      </c>
      <c r="I357" s="9" t="s">
        <v>205</v>
      </c>
      <c r="J357" s="9" t="s">
        <v>68</v>
      </c>
      <c r="K357" s="9" t="s">
        <v>1536</v>
      </c>
      <c r="L357" s="9" t="s">
        <v>68</v>
      </c>
      <c r="M357" s="56">
        <v>710</v>
      </c>
      <c r="N357" s="56" t="s">
        <v>545</v>
      </c>
      <c r="O357" s="56" t="s">
        <v>545</v>
      </c>
      <c r="P357" s="56" t="s">
        <v>545</v>
      </c>
      <c r="Q357" s="9">
        <v>1.778</v>
      </c>
      <c r="R357" s="9">
        <v>1.8879999999999999</v>
      </c>
      <c r="S357" s="10" t="str">
        <f>VLOOKUP($I357,GG!$A$1:$C$23,2,0)</f>
        <v>Lanaken</v>
      </c>
      <c r="T357" s="10" t="str">
        <f>IF(LEFT(D357,2)="09","Klink.",VLOOKUP($I357,GG!$A$1:$C$23,3,0))</f>
        <v>HV</v>
      </c>
    </row>
    <row r="358" spans="1:20" x14ac:dyDescent="0.2">
      <c r="A358" s="9">
        <v>12452410</v>
      </c>
      <c r="B358" s="9" t="s">
        <v>930</v>
      </c>
      <c r="C358" s="9" t="s">
        <v>764</v>
      </c>
      <c r="D358" s="9" t="s">
        <v>1161</v>
      </c>
      <c r="E358" s="9" t="s">
        <v>1044</v>
      </c>
      <c r="F358" s="9" t="s">
        <v>767</v>
      </c>
      <c r="G358" s="9" t="s">
        <v>68</v>
      </c>
      <c r="H358" s="13">
        <v>1.33</v>
      </c>
      <c r="I358" s="9" t="s">
        <v>205</v>
      </c>
      <c r="J358" s="9" t="s">
        <v>68</v>
      </c>
      <c r="K358" s="9" t="s">
        <v>1536</v>
      </c>
      <c r="L358" s="9" t="s">
        <v>68</v>
      </c>
      <c r="M358" s="56">
        <v>612</v>
      </c>
      <c r="N358" s="56">
        <v>598</v>
      </c>
      <c r="O358" s="56" t="s">
        <v>545</v>
      </c>
      <c r="P358" s="56" t="s">
        <v>545</v>
      </c>
      <c r="Q358" s="9">
        <v>2.1389999999999998</v>
      </c>
      <c r="R358" s="9">
        <v>2.27</v>
      </c>
      <c r="S358" s="10" t="str">
        <f>VLOOKUP($I358,GG!$A$1:$C$23,2,0)</f>
        <v>Lanaken</v>
      </c>
      <c r="T358" s="10" t="str">
        <f>IF(LEFT(D358,2)="09","Klink.",VLOOKUP($I358,GG!$A$1:$C$23,3,0))</f>
        <v>HV</v>
      </c>
    </row>
    <row r="359" spans="1:20" x14ac:dyDescent="0.2">
      <c r="A359" s="9">
        <v>12452468</v>
      </c>
      <c r="B359" s="9" t="s">
        <v>70</v>
      </c>
      <c r="C359" s="9" t="s">
        <v>764</v>
      </c>
      <c r="D359" s="9" t="s">
        <v>1161</v>
      </c>
      <c r="E359" s="9" t="s">
        <v>1044</v>
      </c>
      <c r="F359" s="9" t="s">
        <v>124</v>
      </c>
      <c r="G359" s="9" t="s">
        <v>765</v>
      </c>
      <c r="H359" s="13">
        <v>0.75600000000000001</v>
      </c>
      <c r="I359" s="9" t="s">
        <v>205</v>
      </c>
      <c r="J359" s="9" t="s">
        <v>159</v>
      </c>
      <c r="K359" s="9" t="s">
        <v>1536</v>
      </c>
      <c r="L359" s="9" t="s">
        <v>159</v>
      </c>
      <c r="M359" s="56">
        <v>920</v>
      </c>
      <c r="N359" s="56" t="s">
        <v>545</v>
      </c>
      <c r="O359" s="56" t="s">
        <v>545</v>
      </c>
      <c r="P359" s="56" t="s">
        <v>545</v>
      </c>
      <c r="Q359" s="9">
        <v>1.42</v>
      </c>
      <c r="R359" s="9">
        <v>1.51</v>
      </c>
      <c r="S359" s="10" t="str">
        <f>VLOOKUP($I359,GG!$A$1:$C$23,2,0)</f>
        <v>Lanaken</v>
      </c>
      <c r="T359" s="10" t="str">
        <f>IF(LEFT(D359,2)="09","Klink.",VLOOKUP($I359,GG!$A$1:$C$23,3,0))</f>
        <v>HV</v>
      </c>
    </row>
    <row r="360" spans="1:20" x14ac:dyDescent="0.2">
      <c r="A360" s="9">
        <v>12452518</v>
      </c>
      <c r="B360" s="9" t="s">
        <v>32</v>
      </c>
      <c r="C360" s="9" t="s">
        <v>764</v>
      </c>
      <c r="D360" s="9" t="s">
        <v>1161</v>
      </c>
      <c r="E360" s="9" t="s">
        <v>1044</v>
      </c>
      <c r="F360" s="9" t="s">
        <v>767</v>
      </c>
      <c r="G360" s="9" t="s">
        <v>765</v>
      </c>
      <c r="H360" s="13">
        <v>1.33</v>
      </c>
      <c r="I360" s="9" t="s">
        <v>205</v>
      </c>
      <c r="J360" s="9" t="s">
        <v>159</v>
      </c>
      <c r="K360" s="9" t="s">
        <v>1536</v>
      </c>
      <c r="L360" s="9" t="s">
        <v>159</v>
      </c>
      <c r="M360" s="56">
        <v>612</v>
      </c>
      <c r="N360" s="56" t="s">
        <v>545</v>
      </c>
      <c r="O360" s="56" t="s">
        <v>545</v>
      </c>
      <c r="P360" s="56" t="s">
        <v>545</v>
      </c>
      <c r="Q360" s="9">
        <v>2.27</v>
      </c>
      <c r="R360" s="9">
        <v>2.4</v>
      </c>
      <c r="S360" s="10" t="str">
        <f>VLOOKUP($I360,GG!$A$1:$C$23,2,0)</f>
        <v>Lanaken</v>
      </c>
      <c r="T360" s="10" t="str">
        <f>IF(LEFT(D360,2)="09","Klink.",VLOOKUP($I360,GG!$A$1:$C$23,3,0))</f>
        <v>HV</v>
      </c>
    </row>
    <row r="361" spans="1:20" x14ac:dyDescent="0.2">
      <c r="A361" s="9">
        <v>12452600</v>
      </c>
      <c r="B361" s="9" t="s">
        <v>365</v>
      </c>
      <c r="C361" s="9" t="s">
        <v>764</v>
      </c>
      <c r="D361" s="9" t="s">
        <v>1161</v>
      </c>
      <c r="E361" s="9" t="s">
        <v>1131</v>
      </c>
      <c r="F361" s="9" t="s">
        <v>123</v>
      </c>
      <c r="G361" s="9" t="s">
        <v>68</v>
      </c>
      <c r="H361" s="13">
        <v>1</v>
      </c>
      <c r="I361" s="9" t="s">
        <v>205</v>
      </c>
      <c r="J361" s="9" t="s">
        <v>68</v>
      </c>
      <c r="K361" s="9" t="s">
        <v>1536</v>
      </c>
      <c r="L361" s="9" t="s">
        <v>68</v>
      </c>
      <c r="M361" s="56">
        <v>816</v>
      </c>
      <c r="N361" s="56" t="s">
        <v>545</v>
      </c>
      <c r="O361" s="56" t="s">
        <v>545</v>
      </c>
      <c r="P361" s="56" t="s">
        <v>545</v>
      </c>
      <c r="Q361" s="9">
        <v>1.7709999999999999</v>
      </c>
      <c r="R361" s="9">
        <v>1.8779999999999999</v>
      </c>
      <c r="S361" s="10" t="str">
        <f>VLOOKUP($I361,GG!$A$1:$C$23,2,0)</f>
        <v>Lanaken</v>
      </c>
      <c r="T361" s="10" t="str">
        <f>IF(LEFT(D361,2)="09","Klink.",VLOOKUP($I361,GG!$A$1:$C$23,3,0))</f>
        <v>HV</v>
      </c>
    </row>
    <row r="362" spans="1:20" x14ac:dyDescent="0.2">
      <c r="A362" s="9">
        <v>12452618</v>
      </c>
      <c r="B362" s="9" t="s">
        <v>33</v>
      </c>
      <c r="C362" s="9" t="s">
        <v>764</v>
      </c>
      <c r="D362" s="9" t="s">
        <v>1161</v>
      </c>
      <c r="E362" s="9" t="s">
        <v>1131</v>
      </c>
      <c r="F362" s="9" t="s">
        <v>767</v>
      </c>
      <c r="G362" s="9" t="s">
        <v>765</v>
      </c>
      <c r="H362" s="13">
        <v>1.33</v>
      </c>
      <c r="I362" s="9" t="s">
        <v>205</v>
      </c>
      <c r="J362" s="9" t="s">
        <v>159</v>
      </c>
      <c r="K362" s="9" t="s">
        <v>1536</v>
      </c>
      <c r="L362" s="9" t="s">
        <v>159</v>
      </c>
      <c r="M362" s="56">
        <v>612</v>
      </c>
      <c r="N362" s="56" t="s">
        <v>545</v>
      </c>
      <c r="O362" s="56" t="s">
        <v>545</v>
      </c>
      <c r="P362" s="56" t="s">
        <v>545</v>
      </c>
      <c r="Q362" s="9">
        <v>2.21</v>
      </c>
      <c r="R362" s="9">
        <v>2.34</v>
      </c>
      <c r="S362" s="10" t="str">
        <f>VLOOKUP($I362,GG!$A$1:$C$23,2,0)</f>
        <v>Lanaken</v>
      </c>
      <c r="T362" s="10" t="str">
        <f>IF(LEFT(D362,2)="09","Klink.",VLOOKUP($I362,GG!$A$1:$C$23,3,0))</f>
        <v>HV</v>
      </c>
    </row>
    <row r="363" spans="1:20" x14ac:dyDescent="0.2">
      <c r="A363" s="9">
        <v>12452668</v>
      </c>
      <c r="B363" s="9" t="s">
        <v>34</v>
      </c>
      <c r="C363" s="9" t="s">
        <v>764</v>
      </c>
      <c r="D363" s="9" t="s">
        <v>1161</v>
      </c>
      <c r="E363" s="9" t="s">
        <v>1131</v>
      </c>
      <c r="F363" s="9" t="s">
        <v>124</v>
      </c>
      <c r="G363" s="9" t="s">
        <v>765</v>
      </c>
      <c r="H363" s="13">
        <v>0.75600000000000001</v>
      </c>
      <c r="I363" s="9" t="s">
        <v>205</v>
      </c>
      <c r="J363" s="9" t="s">
        <v>159</v>
      </c>
      <c r="K363" s="9" t="s">
        <v>1536</v>
      </c>
      <c r="L363" s="9" t="s">
        <v>159</v>
      </c>
      <c r="M363" s="56">
        <v>960</v>
      </c>
      <c r="N363" s="56" t="s">
        <v>545</v>
      </c>
      <c r="O363" s="56" t="s">
        <v>545</v>
      </c>
      <c r="P363" s="56" t="s">
        <v>545</v>
      </c>
      <c r="Q363" s="9">
        <v>1.45</v>
      </c>
      <c r="R363" s="9">
        <v>1.53</v>
      </c>
      <c r="S363" s="10" t="str">
        <f>VLOOKUP($I363,GG!$A$1:$C$23,2,0)</f>
        <v>Lanaken</v>
      </c>
      <c r="T363" s="10" t="str">
        <f>IF(LEFT(D363,2)="09","Klink.",VLOOKUP($I363,GG!$A$1:$C$23,3,0))</f>
        <v>HV</v>
      </c>
    </row>
    <row r="364" spans="1:20" x14ac:dyDescent="0.2">
      <c r="A364" s="9">
        <v>12452711</v>
      </c>
      <c r="B364" s="9" t="s">
        <v>459</v>
      </c>
      <c r="C364" s="9" t="s">
        <v>764</v>
      </c>
      <c r="D364" s="9" t="s">
        <v>1161</v>
      </c>
      <c r="E364" s="9" t="s">
        <v>1131</v>
      </c>
      <c r="F364" s="9" t="s">
        <v>767</v>
      </c>
      <c r="G364" s="9" t="s">
        <v>68</v>
      </c>
      <c r="H364" s="13">
        <v>1.33</v>
      </c>
      <c r="I364" s="9" t="s">
        <v>205</v>
      </c>
      <c r="J364" s="9" t="s">
        <v>68</v>
      </c>
      <c r="K364" s="9" t="s">
        <v>1536</v>
      </c>
      <c r="L364" s="9" t="s">
        <v>68</v>
      </c>
      <c r="M364" s="56">
        <v>612</v>
      </c>
      <c r="N364" s="56" t="s">
        <v>545</v>
      </c>
      <c r="O364" s="56" t="s">
        <v>545</v>
      </c>
      <c r="P364" s="56" t="s">
        <v>545</v>
      </c>
      <c r="Q364" s="9">
        <v>2.1389999999999998</v>
      </c>
      <c r="R364" s="9">
        <v>2.27</v>
      </c>
      <c r="S364" s="10" t="str">
        <f>VLOOKUP($I364,GG!$A$1:$C$23,2,0)</f>
        <v>Lanaken</v>
      </c>
      <c r="T364" s="10" t="str">
        <f>IF(LEFT(D364,2)="09","Klink.",VLOOKUP($I364,GG!$A$1:$C$23,3,0))</f>
        <v>HV</v>
      </c>
    </row>
    <row r="365" spans="1:20" x14ac:dyDescent="0.2">
      <c r="A365" s="9">
        <v>12452718</v>
      </c>
      <c r="B365" s="9" t="s">
        <v>35</v>
      </c>
      <c r="C365" s="9" t="s">
        <v>764</v>
      </c>
      <c r="D365" s="9" t="s">
        <v>1161</v>
      </c>
      <c r="E365" s="9" t="s">
        <v>1131</v>
      </c>
      <c r="F365" s="9" t="s">
        <v>767</v>
      </c>
      <c r="G365" s="9" t="s">
        <v>765</v>
      </c>
      <c r="H365" s="13">
        <v>1.33</v>
      </c>
      <c r="I365" s="9" t="s">
        <v>205</v>
      </c>
      <c r="J365" s="9" t="s">
        <v>159</v>
      </c>
      <c r="K365" s="9" t="s">
        <v>1536</v>
      </c>
      <c r="L365" s="9" t="s">
        <v>159</v>
      </c>
      <c r="M365" s="56">
        <v>612</v>
      </c>
      <c r="N365" s="56" t="s">
        <v>545</v>
      </c>
      <c r="O365" s="56" t="s">
        <v>545</v>
      </c>
      <c r="P365" s="56" t="s">
        <v>545</v>
      </c>
      <c r="Q365" s="9">
        <v>2.1389999999999998</v>
      </c>
      <c r="R365" s="9">
        <v>2.27</v>
      </c>
      <c r="S365" s="10" t="str">
        <f>VLOOKUP($I365,GG!$A$1:$C$23,2,0)</f>
        <v>Lanaken</v>
      </c>
      <c r="T365" s="10" t="str">
        <f>IF(LEFT(D365,2)="09","Klink.",VLOOKUP($I365,GG!$A$1:$C$23,3,0))</f>
        <v>HV</v>
      </c>
    </row>
    <row r="366" spans="1:20" x14ac:dyDescent="0.2">
      <c r="A366" s="9">
        <v>12452760</v>
      </c>
      <c r="B366" s="9" t="s">
        <v>966</v>
      </c>
      <c r="C366" s="9" t="s">
        <v>764</v>
      </c>
      <c r="D366" s="9" t="s">
        <v>1161</v>
      </c>
      <c r="E366" s="9" t="s">
        <v>1131</v>
      </c>
      <c r="F366" s="9" t="s">
        <v>124</v>
      </c>
      <c r="G366" s="9" t="s">
        <v>68</v>
      </c>
      <c r="H366" s="13">
        <v>0.75600000000000001</v>
      </c>
      <c r="I366" s="9" t="s">
        <v>205</v>
      </c>
      <c r="J366" s="9" t="s">
        <v>68</v>
      </c>
      <c r="K366" s="9" t="s">
        <v>1536</v>
      </c>
      <c r="L366" s="9" t="s">
        <v>68</v>
      </c>
      <c r="M366" s="56">
        <v>960</v>
      </c>
      <c r="N366" s="56" t="s">
        <v>545</v>
      </c>
      <c r="O366" s="56" t="s">
        <v>545</v>
      </c>
      <c r="P366" s="56" t="s">
        <v>545</v>
      </c>
      <c r="Q366" s="9">
        <v>1.377</v>
      </c>
      <c r="R366" s="9">
        <v>1.4610000000000001</v>
      </c>
      <c r="S366" s="10" t="str">
        <f>VLOOKUP($I366,GG!$A$1:$C$23,2,0)</f>
        <v>Lanaken</v>
      </c>
      <c r="T366" s="10" t="str">
        <f>IF(LEFT(D366,2)="09","Klink.",VLOOKUP($I366,GG!$A$1:$C$23,3,0))</f>
        <v>HV</v>
      </c>
    </row>
    <row r="367" spans="1:20" x14ac:dyDescent="0.2">
      <c r="A367" s="9">
        <v>12452800</v>
      </c>
      <c r="B367" s="9" t="s">
        <v>931</v>
      </c>
      <c r="C367" s="9" t="s">
        <v>764</v>
      </c>
      <c r="D367" s="9" t="s">
        <v>1161</v>
      </c>
      <c r="E367" s="9" t="s">
        <v>1132</v>
      </c>
      <c r="F367" s="9" t="s">
        <v>123</v>
      </c>
      <c r="G367" s="9" t="s">
        <v>68</v>
      </c>
      <c r="H367" s="13">
        <v>1</v>
      </c>
      <c r="I367" s="9" t="s">
        <v>205</v>
      </c>
      <c r="J367" s="9" t="s">
        <v>68</v>
      </c>
      <c r="K367" s="9" t="s">
        <v>1536</v>
      </c>
      <c r="L367" s="9" t="s">
        <v>68</v>
      </c>
      <c r="M367" s="56">
        <v>816</v>
      </c>
      <c r="N367" s="56" t="s">
        <v>545</v>
      </c>
      <c r="O367" s="56" t="s">
        <v>545</v>
      </c>
      <c r="P367" s="56" t="s">
        <v>545</v>
      </c>
      <c r="Q367" s="9">
        <v>1.7709999999999999</v>
      </c>
      <c r="R367" s="9">
        <v>1.8779999999999999</v>
      </c>
      <c r="S367" s="10" t="str">
        <f>VLOOKUP($I367,GG!$A$1:$C$23,2,0)</f>
        <v>Lanaken</v>
      </c>
      <c r="T367" s="10" t="str">
        <f>IF(LEFT(D367,2)="09","Klink.",VLOOKUP($I367,GG!$A$1:$C$23,3,0))</f>
        <v>HV</v>
      </c>
    </row>
    <row r="368" spans="1:20" x14ac:dyDescent="0.2">
      <c r="A368" s="9">
        <v>12452818</v>
      </c>
      <c r="B368" s="9" t="s">
        <v>36</v>
      </c>
      <c r="C368" s="9" t="s">
        <v>764</v>
      </c>
      <c r="D368" s="9" t="s">
        <v>1161</v>
      </c>
      <c r="E368" s="9" t="s">
        <v>1132</v>
      </c>
      <c r="F368" s="9" t="s">
        <v>767</v>
      </c>
      <c r="G368" s="9" t="s">
        <v>765</v>
      </c>
      <c r="H368" s="13">
        <v>1.33</v>
      </c>
      <c r="I368" s="9" t="s">
        <v>205</v>
      </c>
      <c r="J368" s="9" t="s">
        <v>159</v>
      </c>
      <c r="K368" s="9" t="s">
        <v>1536</v>
      </c>
      <c r="L368" s="9" t="s">
        <v>159</v>
      </c>
      <c r="M368" s="56">
        <v>612</v>
      </c>
      <c r="N368" s="56" t="s">
        <v>545</v>
      </c>
      <c r="O368" s="56" t="s">
        <v>545</v>
      </c>
      <c r="P368" s="56" t="s">
        <v>545</v>
      </c>
      <c r="Q368" s="9">
        <v>2.23</v>
      </c>
      <c r="R368" s="9">
        <v>2.36</v>
      </c>
      <c r="S368" s="10" t="str">
        <f>VLOOKUP($I368,GG!$A$1:$C$23,2,0)</f>
        <v>Lanaken</v>
      </c>
      <c r="T368" s="10" t="str">
        <f>IF(LEFT(D368,2)="09","Klink.",VLOOKUP($I368,GG!$A$1:$C$23,3,0))</f>
        <v>HV</v>
      </c>
    </row>
    <row r="369" spans="1:20" x14ac:dyDescent="0.2">
      <c r="A369" s="9">
        <v>12452870</v>
      </c>
      <c r="B369" s="9" t="s">
        <v>656</v>
      </c>
      <c r="C369" s="9" t="s">
        <v>764</v>
      </c>
      <c r="D369" s="9" t="s">
        <v>1161</v>
      </c>
      <c r="E369" s="9" t="s">
        <v>1132</v>
      </c>
      <c r="F369" s="9" t="s">
        <v>125</v>
      </c>
      <c r="G369" s="9" t="s">
        <v>68</v>
      </c>
      <c r="H369" s="13">
        <v>0.99299999999999999</v>
      </c>
      <c r="I369" s="9" t="s">
        <v>205</v>
      </c>
      <c r="J369" s="9" t="s">
        <v>68</v>
      </c>
      <c r="K369" s="9" t="s">
        <v>1536</v>
      </c>
      <c r="L369" s="9" t="s">
        <v>68</v>
      </c>
      <c r="M369" s="56">
        <v>710</v>
      </c>
      <c r="N369" s="56">
        <v>694</v>
      </c>
      <c r="O369" s="56" t="s">
        <v>545</v>
      </c>
      <c r="P369" s="56" t="s">
        <v>545</v>
      </c>
      <c r="Q369" s="9">
        <v>1.778</v>
      </c>
      <c r="R369" s="9">
        <v>1.8879999999999999</v>
      </c>
      <c r="S369" s="10" t="str">
        <f>VLOOKUP($I369,GG!$A$1:$C$23,2,0)</f>
        <v>Lanaken</v>
      </c>
      <c r="T369" s="10" t="str">
        <f>IF(LEFT(D369,2)="09","Klink.",VLOOKUP($I369,GG!$A$1:$C$23,3,0))</f>
        <v>HV</v>
      </c>
    </row>
    <row r="370" spans="1:20" x14ac:dyDescent="0.2">
      <c r="A370" s="9">
        <v>12452900</v>
      </c>
      <c r="B370" s="9" t="s">
        <v>249</v>
      </c>
      <c r="C370" s="9" t="s">
        <v>764</v>
      </c>
      <c r="D370" s="9" t="s">
        <v>1161</v>
      </c>
      <c r="E370" s="9" t="s">
        <v>1131</v>
      </c>
      <c r="F370" s="9" t="s">
        <v>123</v>
      </c>
      <c r="G370" s="9" t="s">
        <v>68</v>
      </c>
      <c r="H370" s="13">
        <v>1</v>
      </c>
      <c r="I370" s="9" t="s">
        <v>205</v>
      </c>
      <c r="J370" s="9" t="s">
        <v>68</v>
      </c>
      <c r="K370" s="9" t="s">
        <v>1536</v>
      </c>
      <c r="L370" s="9" t="s">
        <v>68</v>
      </c>
      <c r="M370" s="56">
        <v>816</v>
      </c>
      <c r="N370" s="56" t="s">
        <v>545</v>
      </c>
      <c r="O370" s="56" t="s">
        <v>545</v>
      </c>
      <c r="P370" s="56" t="s">
        <v>545</v>
      </c>
      <c r="Q370" s="9">
        <v>1.7090000000000001</v>
      </c>
      <c r="R370" s="9">
        <v>1.8120000000000001</v>
      </c>
      <c r="S370" s="10" t="str">
        <f>VLOOKUP($I370,GG!$A$1:$C$23,2,0)</f>
        <v>Lanaken</v>
      </c>
      <c r="T370" s="10" t="str">
        <f>IF(LEFT(D370,2)="09","Klink.",VLOOKUP($I370,GG!$A$1:$C$23,3,0))</f>
        <v>HV</v>
      </c>
    </row>
    <row r="371" spans="1:20" x14ac:dyDescent="0.2">
      <c r="A371" s="9">
        <v>12452908</v>
      </c>
      <c r="B371" s="9" t="s">
        <v>1637</v>
      </c>
      <c r="C371" s="9" t="s">
        <v>764</v>
      </c>
      <c r="D371" s="9" t="s">
        <v>1161</v>
      </c>
      <c r="E371" s="9" t="s">
        <v>1131</v>
      </c>
      <c r="F371" s="9" t="s">
        <v>123</v>
      </c>
      <c r="G371" s="9" t="s">
        <v>765</v>
      </c>
      <c r="H371" s="13">
        <v>1</v>
      </c>
      <c r="I371" s="9" t="s">
        <v>205</v>
      </c>
      <c r="J371" s="9" t="s">
        <v>159</v>
      </c>
      <c r="K371" s="9" t="s">
        <v>1536</v>
      </c>
      <c r="L371" s="9" t="s">
        <v>159</v>
      </c>
      <c r="M371" s="56">
        <v>816</v>
      </c>
      <c r="N371" s="56" t="s">
        <v>545</v>
      </c>
      <c r="O371" s="56" t="s">
        <v>545</v>
      </c>
      <c r="P371" s="56" t="s">
        <v>545</v>
      </c>
      <c r="Q371" s="9">
        <v>1.7090000000000001</v>
      </c>
      <c r="R371" s="9">
        <v>1.8120000000000001</v>
      </c>
      <c r="S371" s="10" t="str">
        <f>VLOOKUP($I371,GG!$A$1:$C$23,2,0)</f>
        <v>Lanaken</v>
      </c>
      <c r="T371" s="10" t="str">
        <f>IF(LEFT(D371,2)="09","Klink.",VLOOKUP($I371,GG!$A$1:$C$23,3,0))</f>
        <v>HV</v>
      </c>
    </row>
    <row r="372" spans="1:20" x14ac:dyDescent="0.2">
      <c r="A372" s="9">
        <v>12452918</v>
      </c>
      <c r="B372" s="9" t="s">
        <v>37</v>
      </c>
      <c r="C372" s="9" t="s">
        <v>764</v>
      </c>
      <c r="D372" s="9" t="s">
        <v>1161</v>
      </c>
      <c r="E372" s="9" t="s">
        <v>1131</v>
      </c>
      <c r="F372" s="9" t="s">
        <v>767</v>
      </c>
      <c r="G372" s="9" t="s">
        <v>765</v>
      </c>
      <c r="H372" s="13">
        <v>1.33</v>
      </c>
      <c r="I372" s="9" t="s">
        <v>205</v>
      </c>
      <c r="J372" s="9" t="s">
        <v>159</v>
      </c>
      <c r="K372" s="9" t="s">
        <v>1536</v>
      </c>
      <c r="L372" s="9" t="s">
        <v>159</v>
      </c>
      <c r="M372" s="56">
        <v>612</v>
      </c>
      <c r="N372" s="56" t="s">
        <v>545</v>
      </c>
      <c r="O372" s="56" t="s">
        <v>545</v>
      </c>
      <c r="P372" s="56" t="s">
        <v>545</v>
      </c>
      <c r="Q372" s="9">
        <v>2.0539999999999998</v>
      </c>
      <c r="R372" s="9">
        <v>2.181</v>
      </c>
      <c r="S372" s="10" t="str">
        <f>VLOOKUP($I372,GG!$A$1:$C$23,2,0)</f>
        <v>Lanaken</v>
      </c>
      <c r="T372" s="10" t="str">
        <f>IF(LEFT(D372,2)="09","Klink.",VLOOKUP($I372,GG!$A$1:$C$23,3,0))</f>
        <v>HV</v>
      </c>
    </row>
    <row r="373" spans="1:20" x14ac:dyDescent="0.2">
      <c r="A373" s="9">
        <v>12452928</v>
      </c>
      <c r="B373" s="9" t="s">
        <v>1127</v>
      </c>
      <c r="C373" s="9" t="s">
        <v>792</v>
      </c>
      <c r="D373" s="9" t="s">
        <v>1161</v>
      </c>
      <c r="E373" s="9" t="s">
        <v>1131</v>
      </c>
      <c r="F373" s="9" t="s">
        <v>793</v>
      </c>
      <c r="G373" s="9" t="s">
        <v>765</v>
      </c>
      <c r="H373" s="13">
        <v>0.66500000000000004</v>
      </c>
      <c r="I373" s="9" t="s">
        <v>205</v>
      </c>
      <c r="J373" s="9" t="s">
        <v>159</v>
      </c>
      <c r="K373" s="9" t="s">
        <v>1536</v>
      </c>
      <c r="L373" s="9" t="s">
        <v>159</v>
      </c>
      <c r="M373" s="56">
        <v>1248</v>
      </c>
      <c r="N373" s="56">
        <v>1216</v>
      </c>
      <c r="O373" s="56" t="s">
        <v>545</v>
      </c>
      <c r="P373" s="56" t="s">
        <v>545</v>
      </c>
      <c r="Q373" s="9">
        <v>1.137</v>
      </c>
      <c r="R373" s="9">
        <v>1.1990000000000001</v>
      </c>
      <c r="S373" s="10" t="str">
        <f>VLOOKUP($I373,GG!$A$1:$C$23,2,0)</f>
        <v>Lanaken</v>
      </c>
      <c r="T373" s="10" t="str">
        <f>IF(LEFT(D373,2)="09","Klink.",VLOOKUP($I373,GG!$A$1:$C$23,3,0))</f>
        <v>HV</v>
      </c>
    </row>
    <row r="374" spans="1:20" x14ac:dyDescent="0.2">
      <c r="A374" s="9">
        <v>12452938</v>
      </c>
      <c r="B374" s="9" t="s">
        <v>1137</v>
      </c>
      <c r="C374" s="9" t="s">
        <v>792</v>
      </c>
      <c r="D374" s="9" t="s">
        <v>1161</v>
      </c>
      <c r="E374" s="9" t="s">
        <v>1131</v>
      </c>
      <c r="F374" s="9" t="s">
        <v>845</v>
      </c>
      <c r="G374" s="9" t="s">
        <v>765</v>
      </c>
      <c r="H374" s="13">
        <v>0.86499999999999999</v>
      </c>
      <c r="I374" s="9" t="s">
        <v>205</v>
      </c>
      <c r="J374" s="9" t="s">
        <v>159</v>
      </c>
      <c r="K374" s="9" t="s">
        <v>1536</v>
      </c>
      <c r="L374" s="9" t="s">
        <v>159</v>
      </c>
      <c r="M374" s="56">
        <v>904</v>
      </c>
      <c r="N374" s="56" t="s">
        <v>545</v>
      </c>
      <c r="O374" s="56" t="s">
        <v>545</v>
      </c>
      <c r="P374" s="56" t="s">
        <v>545</v>
      </c>
      <c r="Q374" s="9">
        <v>1.43</v>
      </c>
      <c r="R374" s="9">
        <v>1.51</v>
      </c>
      <c r="S374" s="10" t="str">
        <f>VLOOKUP($I374,GG!$A$1:$C$23,2,0)</f>
        <v>Lanaken</v>
      </c>
      <c r="T374" s="10" t="str">
        <f>IF(LEFT(D374,2)="09","Klink.",VLOOKUP($I374,GG!$A$1:$C$23,3,0))</f>
        <v>HV</v>
      </c>
    </row>
    <row r="375" spans="1:20" x14ac:dyDescent="0.2">
      <c r="A375" s="9">
        <v>12453018</v>
      </c>
      <c r="B375" s="9" t="s">
        <v>138</v>
      </c>
      <c r="C375" s="9" t="s">
        <v>764</v>
      </c>
      <c r="D375" s="9" t="s">
        <v>1161</v>
      </c>
      <c r="E375" s="9" t="s">
        <v>1044</v>
      </c>
      <c r="F375" s="9" t="s">
        <v>767</v>
      </c>
      <c r="G375" s="9" t="s">
        <v>765</v>
      </c>
      <c r="H375" s="13">
        <v>1.33</v>
      </c>
      <c r="I375" s="9" t="s">
        <v>205</v>
      </c>
      <c r="J375" s="9" t="s">
        <v>159</v>
      </c>
      <c r="K375" s="9" t="s">
        <v>1536</v>
      </c>
      <c r="L375" s="9" t="s">
        <v>159</v>
      </c>
      <c r="M375" s="56">
        <v>612</v>
      </c>
      <c r="N375" s="56" t="s">
        <v>545</v>
      </c>
      <c r="O375" s="56" t="s">
        <v>545</v>
      </c>
      <c r="P375" s="56" t="s">
        <v>545</v>
      </c>
      <c r="Q375" s="9">
        <v>2.23</v>
      </c>
      <c r="R375" s="9">
        <v>2.36</v>
      </c>
      <c r="S375" s="10" t="str">
        <f>VLOOKUP($I375,GG!$A$1:$C$23,2,0)</f>
        <v>Lanaken</v>
      </c>
      <c r="T375" s="10" t="str">
        <f>IF(LEFT(D375,2)="09","Klink.",VLOOKUP($I375,GG!$A$1:$C$23,3,0))</f>
        <v>HV</v>
      </c>
    </row>
    <row r="376" spans="1:20" x14ac:dyDescent="0.2">
      <c r="A376" s="9">
        <v>12453038</v>
      </c>
      <c r="B376" s="9" t="s">
        <v>844</v>
      </c>
      <c r="C376" s="9" t="s">
        <v>792</v>
      </c>
      <c r="D376" s="9" t="s">
        <v>1161</v>
      </c>
      <c r="E376" s="9" t="s">
        <v>1131</v>
      </c>
      <c r="F376" s="9" t="s">
        <v>845</v>
      </c>
      <c r="G376" s="9" t="s">
        <v>765</v>
      </c>
      <c r="H376" s="13">
        <v>0.86499999999999999</v>
      </c>
      <c r="I376" s="9" t="s">
        <v>205</v>
      </c>
      <c r="J376" s="9" t="s">
        <v>159</v>
      </c>
      <c r="K376" s="9" t="s">
        <v>1536</v>
      </c>
      <c r="L376" s="9" t="s">
        <v>159</v>
      </c>
      <c r="M376" s="56">
        <v>904</v>
      </c>
      <c r="N376" s="56" t="s">
        <v>545</v>
      </c>
      <c r="O376" s="56" t="s">
        <v>545</v>
      </c>
      <c r="P376" s="56" t="s">
        <v>545</v>
      </c>
      <c r="Q376" s="9">
        <v>1.544</v>
      </c>
      <c r="R376" s="9">
        <v>1.6279999999999999</v>
      </c>
      <c r="S376" s="10" t="str">
        <f>VLOOKUP($I376,GG!$A$1:$C$23,2,0)</f>
        <v>Lanaken</v>
      </c>
      <c r="T376" s="10" t="str">
        <f>IF(LEFT(D376,2)="09","Klink.",VLOOKUP($I376,GG!$A$1:$C$23,3,0))</f>
        <v>HV</v>
      </c>
    </row>
    <row r="377" spans="1:20" x14ac:dyDescent="0.2">
      <c r="A377" s="9">
        <v>12453110</v>
      </c>
      <c r="B377" s="9" t="s">
        <v>996</v>
      </c>
      <c r="C377" s="9" t="s">
        <v>764</v>
      </c>
      <c r="D377" s="9" t="s">
        <v>1161</v>
      </c>
      <c r="E377" s="9" t="s">
        <v>1044</v>
      </c>
      <c r="F377" s="9" t="s">
        <v>767</v>
      </c>
      <c r="G377" s="9" t="s">
        <v>68</v>
      </c>
      <c r="H377" s="13">
        <v>1.33</v>
      </c>
      <c r="I377" s="9" t="s">
        <v>205</v>
      </c>
      <c r="J377" s="9" t="s">
        <v>68</v>
      </c>
      <c r="K377" s="9" t="s">
        <v>1536</v>
      </c>
      <c r="L377" s="9" t="s">
        <v>68</v>
      </c>
      <c r="M377" s="56">
        <v>612</v>
      </c>
      <c r="N377" s="56" t="s">
        <v>545</v>
      </c>
      <c r="O377" s="56" t="s">
        <v>545</v>
      </c>
      <c r="P377" s="56" t="s">
        <v>545</v>
      </c>
      <c r="Q377" s="9">
        <v>2.1389999999999998</v>
      </c>
      <c r="R377" s="9">
        <v>2.27</v>
      </c>
      <c r="S377" s="10" t="str">
        <f>VLOOKUP($I377,GG!$A$1:$C$23,2,0)</f>
        <v>Lanaken</v>
      </c>
      <c r="T377" s="10" t="str">
        <f>IF(LEFT(D377,2)="09","Klink.",VLOOKUP($I377,GG!$A$1:$C$23,3,0))</f>
        <v>HV</v>
      </c>
    </row>
    <row r="378" spans="1:20" x14ac:dyDescent="0.2">
      <c r="A378" s="9">
        <v>12453138</v>
      </c>
      <c r="B378" s="9" t="s">
        <v>846</v>
      </c>
      <c r="C378" s="9" t="s">
        <v>792</v>
      </c>
      <c r="D378" s="9" t="s">
        <v>1161</v>
      </c>
      <c r="E378" s="9" t="s">
        <v>1131</v>
      </c>
      <c r="F378" s="9" t="s">
        <v>845</v>
      </c>
      <c r="G378" s="9" t="s">
        <v>765</v>
      </c>
      <c r="H378" s="13">
        <v>0.86499999999999999</v>
      </c>
      <c r="I378" s="9" t="s">
        <v>205</v>
      </c>
      <c r="J378" s="9" t="s">
        <v>159</v>
      </c>
      <c r="K378" s="9" t="s">
        <v>1536</v>
      </c>
      <c r="L378" s="9" t="s">
        <v>159</v>
      </c>
      <c r="M378" s="56">
        <v>904</v>
      </c>
      <c r="N378" s="56" t="s">
        <v>545</v>
      </c>
      <c r="O378" s="56" t="s">
        <v>545</v>
      </c>
      <c r="P378" s="56" t="s">
        <v>545</v>
      </c>
      <c r="Q378" s="9">
        <v>1.544</v>
      </c>
      <c r="R378" s="9">
        <v>1.6279999999999999</v>
      </c>
      <c r="S378" s="10" t="str">
        <f>VLOOKUP($I378,GG!$A$1:$C$23,2,0)</f>
        <v>Lanaken</v>
      </c>
      <c r="T378" s="10" t="str">
        <f>IF(LEFT(D378,2)="09","Klink.",VLOOKUP($I378,GG!$A$1:$C$23,3,0))</f>
        <v>HV</v>
      </c>
    </row>
    <row r="379" spans="1:20" x14ac:dyDescent="0.2">
      <c r="A379" s="9">
        <v>12453228</v>
      </c>
      <c r="B379" s="9" t="s">
        <v>1138</v>
      </c>
      <c r="C379" s="9" t="s">
        <v>792</v>
      </c>
      <c r="D379" s="9" t="s">
        <v>1161</v>
      </c>
      <c r="E379" s="9" t="s">
        <v>1132</v>
      </c>
      <c r="F379" s="9" t="s">
        <v>793</v>
      </c>
      <c r="G379" s="9" t="s">
        <v>765</v>
      </c>
      <c r="H379" s="13">
        <v>0.66500000000000004</v>
      </c>
      <c r="I379" s="9" t="s">
        <v>205</v>
      </c>
      <c r="J379" s="9" t="s">
        <v>159</v>
      </c>
      <c r="K379" s="9" t="s">
        <v>1536</v>
      </c>
      <c r="L379" s="9" t="s">
        <v>159</v>
      </c>
      <c r="M379" s="56">
        <v>1248</v>
      </c>
      <c r="N379" s="56">
        <v>1216</v>
      </c>
      <c r="O379" s="56" t="s">
        <v>545</v>
      </c>
      <c r="P379" s="56" t="s">
        <v>545</v>
      </c>
      <c r="Q379" s="9">
        <v>1.1399999999999999</v>
      </c>
      <c r="R379" s="9">
        <v>1.21</v>
      </c>
      <c r="S379" s="10" t="str">
        <f>VLOOKUP($I379,GG!$A$1:$C$23,2,0)</f>
        <v>Lanaken</v>
      </c>
      <c r="T379" s="10" t="str">
        <f>IF(LEFT(D379,2)="09","Klink.",VLOOKUP($I379,GG!$A$1:$C$23,3,0))</f>
        <v>HV</v>
      </c>
    </row>
    <row r="380" spans="1:20" x14ac:dyDescent="0.2">
      <c r="A380" s="9">
        <v>12453238</v>
      </c>
      <c r="B380" s="9" t="s">
        <v>1139</v>
      </c>
      <c r="C380" s="9" t="s">
        <v>792</v>
      </c>
      <c r="D380" s="9" t="s">
        <v>1161</v>
      </c>
      <c r="E380" s="9" t="s">
        <v>1132</v>
      </c>
      <c r="F380" s="9" t="s">
        <v>845</v>
      </c>
      <c r="G380" s="9" t="s">
        <v>765</v>
      </c>
      <c r="H380" s="13">
        <v>0.86499999999999999</v>
      </c>
      <c r="I380" s="9" t="s">
        <v>205</v>
      </c>
      <c r="J380" s="9" t="s">
        <v>159</v>
      </c>
      <c r="K380" s="9" t="s">
        <v>1536</v>
      </c>
      <c r="L380" s="9" t="s">
        <v>159</v>
      </c>
      <c r="M380" s="56">
        <v>904</v>
      </c>
      <c r="N380" s="56" t="s">
        <v>545</v>
      </c>
      <c r="O380" s="56" t="s">
        <v>545</v>
      </c>
      <c r="P380" s="56" t="s">
        <v>545</v>
      </c>
      <c r="Q380" s="9">
        <v>1.49</v>
      </c>
      <c r="R380" s="9">
        <v>1.58</v>
      </c>
      <c r="S380" s="10" t="str">
        <f>VLOOKUP($I380,GG!$A$1:$C$23,2,0)</f>
        <v>Lanaken</v>
      </c>
      <c r="T380" s="10" t="str">
        <f>IF(LEFT(D380,2)="09","Klink.",VLOOKUP($I380,GG!$A$1:$C$23,3,0))</f>
        <v>HV</v>
      </c>
    </row>
    <row r="381" spans="1:20" x14ac:dyDescent="0.2">
      <c r="A381" s="9">
        <v>12453328</v>
      </c>
      <c r="B381" s="9" t="s">
        <v>1262</v>
      </c>
      <c r="C381" s="9" t="s">
        <v>792</v>
      </c>
      <c r="D381" s="9" t="s">
        <v>1046</v>
      </c>
      <c r="E381" s="9" t="s">
        <v>1046</v>
      </c>
      <c r="F381" s="9" t="s">
        <v>793</v>
      </c>
      <c r="G381" s="9" t="s">
        <v>765</v>
      </c>
      <c r="H381" s="13">
        <v>0.66500000000000004</v>
      </c>
      <c r="I381" s="9" t="s">
        <v>205</v>
      </c>
      <c r="J381" s="9" t="s">
        <v>159</v>
      </c>
      <c r="K381" s="9" t="s">
        <v>1536</v>
      </c>
      <c r="L381" s="9" t="s">
        <v>159</v>
      </c>
      <c r="M381" s="56">
        <v>1248</v>
      </c>
      <c r="N381" s="56">
        <v>1216</v>
      </c>
      <c r="O381" s="56" t="s">
        <v>545</v>
      </c>
      <c r="P381" s="56" t="s">
        <v>545</v>
      </c>
      <c r="Q381" s="9">
        <v>1.1299999999999999</v>
      </c>
      <c r="R381" s="9">
        <v>1.2</v>
      </c>
      <c r="S381" s="10" t="str">
        <f>VLOOKUP($I381,GG!$A$1:$C$23,2,0)</f>
        <v>Lanaken</v>
      </c>
      <c r="T381" s="10" t="str">
        <f>IF(LEFT(D381,2)="09","Klink.",VLOOKUP($I381,GG!$A$1:$C$23,3,0))</f>
        <v>HV</v>
      </c>
    </row>
    <row r="382" spans="1:20" x14ac:dyDescent="0.2">
      <c r="A382" s="9">
        <v>12453338</v>
      </c>
      <c r="B382" s="9" t="s">
        <v>1263</v>
      </c>
      <c r="C382" s="9" t="s">
        <v>792</v>
      </c>
      <c r="D382" s="9" t="s">
        <v>1046</v>
      </c>
      <c r="E382" s="9" t="s">
        <v>1046</v>
      </c>
      <c r="F382" s="9" t="s">
        <v>845</v>
      </c>
      <c r="G382" s="9" t="s">
        <v>765</v>
      </c>
      <c r="H382" s="13">
        <v>0.86499999999999999</v>
      </c>
      <c r="I382" s="9" t="s">
        <v>205</v>
      </c>
      <c r="J382" s="9" t="s">
        <v>159</v>
      </c>
      <c r="K382" s="9" t="s">
        <v>1536</v>
      </c>
      <c r="L382" s="9" t="s">
        <v>159</v>
      </c>
      <c r="M382" s="56">
        <v>904</v>
      </c>
      <c r="N382" s="56" t="s">
        <v>545</v>
      </c>
      <c r="O382" s="56" t="s">
        <v>545</v>
      </c>
      <c r="P382" s="56" t="s">
        <v>545</v>
      </c>
      <c r="Q382" s="9">
        <v>1.544</v>
      </c>
      <c r="R382" s="9">
        <v>1.6279999999999999</v>
      </c>
      <c r="S382" s="10" t="str">
        <f>VLOOKUP($I382,GG!$A$1:$C$23,2,0)</f>
        <v>Lanaken</v>
      </c>
      <c r="T382" s="10" t="str">
        <f>IF(LEFT(D382,2)="09","Klink.",VLOOKUP($I382,GG!$A$1:$C$23,3,0))</f>
        <v>HV</v>
      </c>
    </row>
    <row r="383" spans="1:20" x14ac:dyDescent="0.2">
      <c r="A383" s="9">
        <v>12453400</v>
      </c>
      <c r="B383" s="9" t="s">
        <v>302</v>
      </c>
      <c r="C383" s="9" t="s">
        <v>764</v>
      </c>
      <c r="D383" s="9" t="s">
        <v>1161</v>
      </c>
      <c r="E383" s="9" t="s">
        <v>1132</v>
      </c>
      <c r="F383" s="9" t="s">
        <v>123</v>
      </c>
      <c r="G383" s="9" t="s">
        <v>68</v>
      </c>
      <c r="H383" s="13">
        <v>1</v>
      </c>
      <c r="I383" s="9" t="s">
        <v>205</v>
      </c>
      <c r="J383" s="9" t="s">
        <v>68</v>
      </c>
      <c r="K383" s="9" t="s">
        <v>1536</v>
      </c>
      <c r="L383" s="9" t="s">
        <v>68</v>
      </c>
      <c r="M383" s="56">
        <v>816</v>
      </c>
      <c r="N383" s="56" t="s">
        <v>545</v>
      </c>
      <c r="O383" s="56" t="s">
        <v>545</v>
      </c>
      <c r="P383" s="56" t="s">
        <v>545</v>
      </c>
      <c r="Q383" s="9">
        <v>1.7090000000000001</v>
      </c>
      <c r="R383" s="9">
        <v>1.8120000000000001</v>
      </c>
      <c r="S383" s="10" t="str">
        <f>VLOOKUP($I383,GG!$A$1:$C$23,2,0)</f>
        <v>Lanaken</v>
      </c>
      <c r="T383" s="10" t="str">
        <f>IF(LEFT(D383,2)="09","Klink.",VLOOKUP($I383,GG!$A$1:$C$23,3,0))</f>
        <v>HV</v>
      </c>
    </row>
    <row r="384" spans="1:20" x14ac:dyDescent="0.2">
      <c r="A384" s="9">
        <v>12453418</v>
      </c>
      <c r="B384" s="9" t="s">
        <v>139</v>
      </c>
      <c r="C384" s="9" t="s">
        <v>764</v>
      </c>
      <c r="D384" s="9" t="s">
        <v>1161</v>
      </c>
      <c r="E384" s="9" t="s">
        <v>1132</v>
      </c>
      <c r="F384" s="9" t="s">
        <v>767</v>
      </c>
      <c r="G384" s="9" t="s">
        <v>765</v>
      </c>
      <c r="H384" s="13">
        <v>1.33</v>
      </c>
      <c r="I384" s="9" t="s">
        <v>205</v>
      </c>
      <c r="J384" s="9" t="s">
        <v>159</v>
      </c>
      <c r="K384" s="9" t="s">
        <v>1536</v>
      </c>
      <c r="L384" s="9" t="s">
        <v>159</v>
      </c>
      <c r="M384" s="56">
        <v>612</v>
      </c>
      <c r="N384" s="56" t="s">
        <v>545</v>
      </c>
      <c r="O384" s="56" t="s">
        <v>545</v>
      </c>
      <c r="P384" s="56" t="s">
        <v>545</v>
      </c>
      <c r="Q384" s="9">
        <v>2.14</v>
      </c>
      <c r="R384" s="9">
        <v>2.27</v>
      </c>
      <c r="S384" s="10" t="str">
        <f>VLOOKUP($I384,GG!$A$1:$C$23,2,0)</f>
        <v>Lanaken</v>
      </c>
      <c r="T384" s="10" t="str">
        <f>IF(LEFT(D384,2)="09","Klink.",VLOOKUP($I384,GG!$A$1:$C$23,3,0))</f>
        <v>HV</v>
      </c>
    </row>
    <row r="385" spans="1:20" x14ac:dyDescent="0.2">
      <c r="A385" s="9">
        <v>12453468</v>
      </c>
      <c r="B385" s="9" t="s">
        <v>225</v>
      </c>
      <c r="C385" s="9" t="s">
        <v>764</v>
      </c>
      <c r="D385" s="9" t="s">
        <v>1161</v>
      </c>
      <c r="E385" s="9" t="s">
        <v>1132</v>
      </c>
      <c r="F385" s="9" t="s">
        <v>124</v>
      </c>
      <c r="G385" s="9" t="s">
        <v>765</v>
      </c>
      <c r="H385" s="13">
        <v>0.75600000000000001</v>
      </c>
      <c r="I385" s="9" t="s">
        <v>205</v>
      </c>
      <c r="J385" s="9" t="s">
        <v>159</v>
      </c>
      <c r="K385" s="9" t="s">
        <v>1536</v>
      </c>
      <c r="L385" s="9" t="s">
        <v>159</v>
      </c>
      <c r="M385" s="56">
        <v>960</v>
      </c>
      <c r="N385" s="56" t="s">
        <v>545</v>
      </c>
      <c r="O385" s="56" t="s">
        <v>545</v>
      </c>
      <c r="P385" s="56" t="s">
        <v>545</v>
      </c>
      <c r="Q385" s="9">
        <v>1.3280000000000001</v>
      </c>
      <c r="R385" s="9">
        <v>1.41</v>
      </c>
      <c r="S385" s="10" t="str">
        <f>VLOOKUP($I385,GG!$A$1:$C$23,2,0)</f>
        <v>Lanaken</v>
      </c>
      <c r="T385" s="10" t="str">
        <f>IF(LEFT(D385,2)="09","Klink.",VLOOKUP($I385,GG!$A$1:$C$23,3,0))</f>
        <v>HV</v>
      </c>
    </row>
    <row r="386" spans="1:20" x14ac:dyDescent="0.2">
      <c r="A386" s="9">
        <v>12453470</v>
      </c>
      <c r="B386" s="9" t="s">
        <v>206</v>
      </c>
      <c r="C386" s="9" t="s">
        <v>764</v>
      </c>
      <c r="D386" s="9" t="s">
        <v>1161</v>
      </c>
      <c r="E386" s="9" t="s">
        <v>1132</v>
      </c>
      <c r="F386" s="9" t="s">
        <v>125</v>
      </c>
      <c r="G386" s="9" t="s">
        <v>68</v>
      </c>
      <c r="H386" s="13">
        <v>0.99299999999999999</v>
      </c>
      <c r="I386" s="9" t="s">
        <v>205</v>
      </c>
      <c r="J386" s="9" t="s">
        <v>68</v>
      </c>
      <c r="K386" s="9" t="s">
        <v>1536</v>
      </c>
      <c r="L386" s="9" t="s">
        <v>68</v>
      </c>
      <c r="M386" s="56">
        <v>710</v>
      </c>
      <c r="N386" s="56" t="s">
        <v>545</v>
      </c>
      <c r="O386" s="56" t="s">
        <v>545</v>
      </c>
      <c r="P386" s="56" t="s">
        <v>545</v>
      </c>
      <c r="Q386" s="9">
        <v>1.7529999999999999</v>
      </c>
      <c r="R386" s="9">
        <v>1.861</v>
      </c>
      <c r="S386" s="10" t="str">
        <f>VLOOKUP($I386,GG!$A$1:$C$23,2,0)</f>
        <v>Lanaken</v>
      </c>
      <c r="T386" s="10" t="str">
        <f>IF(LEFT(D386,2)="09","Klink.",VLOOKUP($I386,GG!$A$1:$C$23,3,0))</f>
        <v>HV</v>
      </c>
    </row>
    <row r="387" spans="1:20" x14ac:dyDescent="0.2">
      <c r="A387" s="9">
        <v>12453510</v>
      </c>
      <c r="B387" s="9" t="s">
        <v>312</v>
      </c>
      <c r="C387" s="9" t="s">
        <v>764</v>
      </c>
      <c r="D387" s="9" t="s">
        <v>1161</v>
      </c>
      <c r="E387" s="9" t="s">
        <v>1044</v>
      </c>
      <c r="F387" s="9" t="s">
        <v>767</v>
      </c>
      <c r="G387" s="9" t="s">
        <v>68</v>
      </c>
      <c r="H387" s="13">
        <v>1.3</v>
      </c>
      <c r="I387" s="9" t="s">
        <v>205</v>
      </c>
      <c r="J387" s="9" t="s">
        <v>68</v>
      </c>
      <c r="K387" s="9" t="s">
        <v>1536</v>
      </c>
      <c r="L387" s="9" t="s">
        <v>68</v>
      </c>
      <c r="M387" s="56">
        <v>612</v>
      </c>
      <c r="N387" s="56" t="s">
        <v>545</v>
      </c>
      <c r="O387" s="56" t="s">
        <v>545</v>
      </c>
      <c r="P387" s="56" t="s">
        <v>545</v>
      </c>
      <c r="Q387" s="9">
        <v>2.2469999999999999</v>
      </c>
      <c r="R387" s="9">
        <v>2.383</v>
      </c>
      <c r="S387" s="10" t="str">
        <f>VLOOKUP($I387,GG!$A$1:$C$23,2,0)</f>
        <v>Lanaken</v>
      </c>
      <c r="T387" s="10" t="str">
        <f>IF(LEFT(D387,2)="09","Klink.",VLOOKUP($I387,GG!$A$1:$C$23,3,0))</f>
        <v>HV</v>
      </c>
    </row>
    <row r="388" spans="1:20" x14ac:dyDescent="0.2">
      <c r="A388" s="9">
        <v>12453518</v>
      </c>
      <c r="B388" s="9" t="s">
        <v>81</v>
      </c>
      <c r="C388" s="9" t="s">
        <v>764</v>
      </c>
      <c r="D388" s="9" t="s">
        <v>1161</v>
      </c>
      <c r="E388" s="9" t="s">
        <v>1044</v>
      </c>
      <c r="F388" s="9" t="s">
        <v>767</v>
      </c>
      <c r="G388" s="9" t="s">
        <v>765</v>
      </c>
      <c r="H388" s="13">
        <v>1.3</v>
      </c>
      <c r="I388" s="9" t="s">
        <v>205</v>
      </c>
      <c r="J388" s="9" t="s">
        <v>159</v>
      </c>
      <c r="K388" s="9" t="s">
        <v>1536</v>
      </c>
      <c r="L388" s="9" t="s">
        <v>159</v>
      </c>
      <c r="M388" s="56">
        <v>612</v>
      </c>
      <c r="N388" s="56" t="s">
        <v>545</v>
      </c>
      <c r="O388" s="56" t="s">
        <v>545</v>
      </c>
      <c r="P388" s="56" t="s">
        <v>545</v>
      </c>
      <c r="Q388" s="9">
        <v>2.2469999999999999</v>
      </c>
      <c r="R388" s="9">
        <v>2.383</v>
      </c>
      <c r="S388" s="10" t="str">
        <f>VLOOKUP($I388,GG!$A$1:$C$23,2,0)</f>
        <v>Lanaken</v>
      </c>
      <c r="T388" s="10" t="str">
        <f>IF(LEFT(D388,2)="09","Klink.",VLOOKUP($I388,GG!$A$1:$C$23,3,0))</f>
        <v>HV</v>
      </c>
    </row>
    <row r="389" spans="1:20" x14ac:dyDescent="0.2">
      <c r="A389" s="9">
        <v>12453538</v>
      </c>
      <c r="B389" s="9" t="s">
        <v>847</v>
      </c>
      <c r="C389" s="9" t="s">
        <v>792</v>
      </c>
      <c r="D389" s="9" t="s">
        <v>1161</v>
      </c>
      <c r="E389" s="9" t="s">
        <v>1044</v>
      </c>
      <c r="F389" s="9" t="s">
        <v>845</v>
      </c>
      <c r="G389" s="9" t="s">
        <v>765</v>
      </c>
      <c r="H389" s="13">
        <v>0.86499999999999999</v>
      </c>
      <c r="I389" s="9" t="s">
        <v>205</v>
      </c>
      <c r="J389" s="9" t="s">
        <v>159</v>
      </c>
      <c r="K389" s="9" t="s">
        <v>1536</v>
      </c>
      <c r="L389" s="9" t="s">
        <v>159</v>
      </c>
      <c r="M389" s="56">
        <v>904</v>
      </c>
      <c r="N389" s="56" t="s">
        <v>545</v>
      </c>
      <c r="O389" s="56" t="s">
        <v>545</v>
      </c>
      <c r="P389" s="56" t="s">
        <v>545</v>
      </c>
      <c r="Q389" s="9">
        <v>1.544</v>
      </c>
      <c r="R389" s="9">
        <v>1.6279999999999999</v>
      </c>
      <c r="S389" s="10" t="str">
        <f>VLOOKUP($I389,GG!$A$1:$C$23,2,0)</f>
        <v>Lanaken</v>
      </c>
      <c r="T389" s="10" t="str">
        <f>IF(LEFT(D389,2)="09","Klink.",VLOOKUP($I389,GG!$A$1:$C$23,3,0))</f>
        <v>HV</v>
      </c>
    </row>
    <row r="390" spans="1:20" x14ac:dyDescent="0.2">
      <c r="A390" s="9">
        <v>12453560</v>
      </c>
      <c r="B390" s="9" t="s">
        <v>250</v>
      </c>
      <c r="C390" s="9" t="s">
        <v>764</v>
      </c>
      <c r="D390" s="9" t="s">
        <v>1161</v>
      </c>
      <c r="E390" s="9" t="s">
        <v>1044</v>
      </c>
      <c r="F390" s="9" t="s">
        <v>124</v>
      </c>
      <c r="G390" s="9" t="s">
        <v>68</v>
      </c>
      <c r="H390" s="13">
        <v>0.75600000000000001</v>
      </c>
      <c r="I390" s="9" t="s">
        <v>205</v>
      </c>
      <c r="J390" s="9" t="s">
        <v>68</v>
      </c>
      <c r="K390" s="9" t="s">
        <v>1536</v>
      </c>
      <c r="L390" s="9" t="s">
        <v>68</v>
      </c>
      <c r="M390" s="56">
        <v>960</v>
      </c>
      <c r="N390" s="56" t="s">
        <v>545</v>
      </c>
      <c r="O390" s="56" t="s">
        <v>545</v>
      </c>
      <c r="P390" s="56" t="s">
        <v>545</v>
      </c>
      <c r="Q390" s="9">
        <v>1.4350000000000001</v>
      </c>
      <c r="R390" s="9">
        <v>1.4610000000000001</v>
      </c>
      <c r="S390" s="10" t="str">
        <f>VLOOKUP($I390,GG!$A$1:$C$23,2,0)</f>
        <v>Lanaken</v>
      </c>
      <c r="T390" s="10" t="str">
        <f>IF(LEFT(D390,2)="09","Klink.",VLOOKUP($I390,GG!$A$1:$C$23,3,0))</f>
        <v>HV</v>
      </c>
    </row>
    <row r="391" spans="1:20" x14ac:dyDescent="0.2">
      <c r="A391" s="9">
        <v>12453570</v>
      </c>
      <c r="B391" s="9" t="s">
        <v>295</v>
      </c>
      <c r="C391" s="9" t="s">
        <v>764</v>
      </c>
      <c r="D391" s="9" t="s">
        <v>1161</v>
      </c>
      <c r="E391" s="9" t="s">
        <v>1044</v>
      </c>
      <c r="F391" s="9" t="s">
        <v>125</v>
      </c>
      <c r="G391" s="9" t="s">
        <v>68</v>
      </c>
      <c r="H391" s="13">
        <v>0.99299999999999999</v>
      </c>
      <c r="I391" s="9" t="s">
        <v>205</v>
      </c>
      <c r="J391" s="9" t="s">
        <v>68</v>
      </c>
      <c r="K391" s="9" t="s">
        <v>1536</v>
      </c>
      <c r="L391" s="9" t="s">
        <v>68</v>
      </c>
      <c r="M391" s="56">
        <v>710</v>
      </c>
      <c r="N391" s="56" t="s">
        <v>545</v>
      </c>
      <c r="O391" s="56" t="s">
        <v>545</v>
      </c>
      <c r="P391" s="56" t="s">
        <v>545</v>
      </c>
      <c r="Q391" s="9">
        <v>1.8939999999999999</v>
      </c>
      <c r="R391" s="9">
        <v>2.0089999999999999</v>
      </c>
      <c r="S391" s="10" t="str">
        <f>VLOOKUP($I391,GG!$A$1:$C$23,2,0)</f>
        <v>Lanaken</v>
      </c>
      <c r="T391" s="10" t="str">
        <f>IF(LEFT(D391,2)="09","Klink.",VLOOKUP($I391,GG!$A$1:$C$23,3,0))</f>
        <v>HV</v>
      </c>
    </row>
    <row r="392" spans="1:20" x14ac:dyDescent="0.2">
      <c r="A392" s="9">
        <v>12453600</v>
      </c>
      <c r="B392" s="9" t="s">
        <v>456</v>
      </c>
      <c r="C392" s="9" t="s">
        <v>764</v>
      </c>
      <c r="D392" s="9" t="s">
        <v>1161</v>
      </c>
      <c r="E392" s="9" t="s">
        <v>1044</v>
      </c>
      <c r="F392" s="9" t="s">
        <v>123</v>
      </c>
      <c r="G392" s="9" t="s">
        <v>68</v>
      </c>
      <c r="H392" s="13">
        <v>0.97599999999999998</v>
      </c>
      <c r="I392" s="9" t="s">
        <v>205</v>
      </c>
      <c r="J392" s="9" t="s">
        <v>68</v>
      </c>
      <c r="K392" s="9" t="s">
        <v>1536</v>
      </c>
      <c r="L392" s="9" t="s">
        <v>68</v>
      </c>
      <c r="M392" s="56">
        <v>756</v>
      </c>
      <c r="N392" s="56">
        <v>816</v>
      </c>
      <c r="O392" s="56" t="s">
        <v>545</v>
      </c>
      <c r="P392" s="56" t="s">
        <v>545</v>
      </c>
      <c r="Q392" s="9">
        <v>1.847</v>
      </c>
      <c r="R392" s="9">
        <v>1.9570000000000001</v>
      </c>
      <c r="S392" s="10" t="str">
        <f>VLOOKUP($I392,GG!$A$1:$C$23,2,0)</f>
        <v>Lanaken</v>
      </c>
      <c r="T392" s="10" t="str">
        <f>IF(LEFT(D392,2)="09","Klink.",VLOOKUP($I392,GG!$A$1:$C$23,3,0))</f>
        <v>HV</v>
      </c>
    </row>
    <row r="393" spans="1:20" x14ac:dyDescent="0.2">
      <c r="A393" s="9">
        <v>12453610</v>
      </c>
      <c r="B393" s="9" t="s">
        <v>251</v>
      </c>
      <c r="C393" s="9" t="s">
        <v>764</v>
      </c>
      <c r="D393" s="9" t="s">
        <v>1161</v>
      </c>
      <c r="E393" s="9" t="s">
        <v>1044</v>
      </c>
      <c r="F393" s="9" t="s">
        <v>767</v>
      </c>
      <c r="G393" s="9" t="s">
        <v>68</v>
      </c>
      <c r="H393" s="13">
        <v>1.3</v>
      </c>
      <c r="I393" s="9" t="s">
        <v>205</v>
      </c>
      <c r="J393" s="9" t="s">
        <v>68</v>
      </c>
      <c r="K393" s="9" t="s">
        <v>1536</v>
      </c>
      <c r="L393" s="9" t="s">
        <v>68</v>
      </c>
      <c r="M393" s="56">
        <v>612</v>
      </c>
      <c r="N393" s="56" t="s">
        <v>545</v>
      </c>
      <c r="O393" s="56" t="s">
        <v>545</v>
      </c>
      <c r="P393" s="56" t="s">
        <v>545</v>
      </c>
      <c r="Q393" s="9">
        <v>2.2469999999999999</v>
      </c>
      <c r="R393" s="9">
        <v>2.383</v>
      </c>
      <c r="S393" s="10" t="str">
        <f>VLOOKUP($I393,GG!$A$1:$C$23,2,0)</f>
        <v>Lanaken</v>
      </c>
      <c r="T393" s="10" t="str">
        <f>IF(LEFT(D393,2)="09","Klink.",VLOOKUP($I393,GG!$A$1:$C$23,3,0))</f>
        <v>HV</v>
      </c>
    </row>
    <row r="394" spans="1:20" x14ac:dyDescent="0.2">
      <c r="A394" s="9">
        <v>12453660</v>
      </c>
      <c r="B394" s="9" t="s">
        <v>657</v>
      </c>
      <c r="C394" s="9" t="s">
        <v>764</v>
      </c>
      <c r="D394" s="9" t="s">
        <v>1161</v>
      </c>
      <c r="E394" s="9" t="s">
        <v>1044</v>
      </c>
      <c r="F394" s="9" t="s">
        <v>124</v>
      </c>
      <c r="G394" s="9" t="s">
        <v>68</v>
      </c>
      <c r="H394" s="13">
        <v>0.75600000000000001</v>
      </c>
      <c r="I394" s="9" t="s">
        <v>205</v>
      </c>
      <c r="J394" s="9" t="s">
        <v>68</v>
      </c>
      <c r="K394" s="9" t="s">
        <v>1536</v>
      </c>
      <c r="L394" s="9" t="s">
        <v>68</v>
      </c>
      <c r="M394" s="56">
        <v>960</v>
      </c>
      <c r="N394" s="56" t="s">
        <v>545</v>
      </c>
      <c r="O394" s="56" t="s">
        <v>545</v>
      </c>
      <c r="P394" s="56" t="s">
        <v>545</v>
      </c>
      <c r="Q394" s="9">
        <v>1.4350000000000001</v>
      </c>
      <c r="R394" s="9">
        <v>1.522</v>
      </c>
      <c r="S394" s="10" t="str">
        <f>VLOOKUP($I394,GG!$A$1:$C$23,2,0)</f>
        <v>Lanaken</v>
      </c>
      <c r="T394" s="10" t="str">
        <f>IF(LEFT(D394,2)="09","Klink.",VLOOKUP($I394,GG!$A$1:$C$23,3,0))</f>
        <v>HV</v>
      </c>
    </row>
    <row r="395" spans="1:20" x14ac:dyDescent="0.2">
      <c r="A395" s="9">
        <v>12453668</v>
      </c>
      <c r="B395" s="9" t="s">
        <v>848</v>
      </c>
      <c r="C395" s="9" t="s">
        <v>764</v>
      </c>
      <c r="D395" s="9" t="s">
        <v>1161</v>
      </c>
      <c r="E395" s="9" t="s">
        <v>1044</v>
      </c>
      <c r="F395" s="9" t="s">
        <v>124</v>
      </c>
      <c r="G395" s="9" t="s">
        <v>765</v>
      </c>
      <c r="H395" s="13">
        <v>0.75600000000000001</v>
      </c>
      <c r="I395" s="9" t="s">
        <v>205</v>
      </c>
      <c r="J395" s="9" t="s">
        <v>159</v>
      </c>
      <c r="K395" s="9" t="s">
        <v>1536</v>
      </c>
      <c r="L395" s="9" t="s">
        <v>159</v>
      </c>
      <c r="M395" s="56">
        <v>960</v>
      </c>
      <c r="N395" s="56" t="s">
        <v>545</v>
      </c>
      <c r="O395" s="56" t="s">
        <v>545</v>
      </c>
      <c r="P395" s="56" t="s">
        <v>545</v>
      </c>
      <c r="Q395" s="9">
        <v>1.4350000000000001</v>
      </c>
      <c r="R395" s="9">
        <v>1.522</v>
      </c>
      <c r="S395" s="10" t="str">
        <f>VLOOKUP($I395,GG!$A$1:$C$23,2,0)</f>
        <v>Lanaken</v>
      </c>
      <c r="T395" s="10" t="str">
        <f>IF(LEFT(D395,2)="09","Klink.",VLOOKUP($I395,GG!$A$1:$C$23,3,0))</f>
        <v>HV</v>
      </c>
    </row>
    <row r="396" spans="1:20" x14ac:dyDescent="0.2">
      <c r="A396" s="9">
        <v>12453700</v>
      </c>
      <c r="B396" s="9" t="s">
        <v>457</v>
      </c>
      <c r="C396" s="9" t="s">
        <v>764</v>
      </c>
      <c r="D396" s="9" t="s">
        <v>1161</v>
      </c>
      <c r="E396" s="9" t="s">
        <v>1044</v>
      </c>
      <c r="F396" s="9" t="s">
        <v>123</v>
      </c>
      <c r="G396" s="9" t="s">
        <v>68</v>
      </c>
      <c r="H396" s="13">
        <v>1</v>
      </c>
      <c r="I396" s="9" t="s">
        <v>205</v>
      </c>
      <c r="J396" s="9" t="s">
        <v>68</v>
      </c>
      <c r="K396" s="9" t="s">
        <v>1536</v>
      </c>
      <c r="L396" s="9" t="s">
        <v>68</v>
      </c>
      <c r="M396" s="56">
        <v>816</v>
      </c>
      <c r="N396" s="56" t="s">
        <v>545</v>
      </c>
      <c r="O396" s="56" t="s">
        <v>545</v>
      </c>
      <c r="P396" s="56" t="s">
        <v>545</v>
      </c>
      <c r="Q396" s="9">
        <v>1.7709999999999999</v>
      </c>
      <c r="R396" s="9">
        <v>1.8779999999999999</v>
      </c>
      <c r="S396" s="10" t="str">
        <f>VLOOKUP($I396,GG!$A$1:$C$23,2,0)</f>
        <v>Lanaken</v>
      </c>
      <c r="T396" s="10" t="str">
        <f>IF(LEFT(D396,2)="09","Klink.",VLOOKUP($I396,GG!$A$1:$C$23,3,0))</f>
        <v>HV</v>
      </c>
    </row>
    <row r="397" spans="1:20" x14ac:dyDescent="0.2">
      <c r="A397" s="9">
        <v>12453710</v>
      </c>
      <c r="B397" s="9" t="s">
        <v>932</v>
      </c>
      <c r="C397" s="9" t="s">
        <v>764</v>
      </c>
      <c r="D397" s="9" t="s">
        <v>1161</v>
      </c>
      <c r="E397" s="9" t="s">
        <v>1044</v>
      </c>
      <c r="F397" s="9" t="s">
        <v>767</v>
      </c>
      <c r="G397" s="9" t="s">
        <v>68</v>
      </c>
      <c r="H397" s="13">
        <v>1.33</v>
      </c>
      <c r="I397" s="9" t="s">
        <v>205</v>
      </c>
      <c r="J397" s="9" t="s">
        <v>68</v>
      </c>
      <c r="K397" s="9" t="s">
        <v>1536</v>
      </c>
      <c r="L397" s="9" t="s">
        <v>68</v>
      </c>
      <c r="M397" s="56">
        <v>612</v>
      </c>
      <c r="N397" s="56" t="s">
        <v>545</v>
      </c>
      <c r="O397" s="56" t="s">
        <v>545</v>
      </c>
      <c r="P397" s="56" t="s">
        <v>545</v>
      </c>
      <c r="Q397" s="9">
        <v>2.1389999999999998</v>
      </c>
      <c r="R397" s="9">
        <v>2.27</v>
      </c>
      <c r="S397" s="10" t="str">
        <f>VLOOKUP($I397,GG!$A$1:$C$23,2,0)</f>
        <v>Lanaken</v>
      </c>
      <c r="T397" s="10" t="str">
        <f>IF(LEFT(D397,2)="09","Klink.",VLOOKUP($I397,GG!$A$1:$C$23,3,0))</f>
        <v>HV</v>
      </c>
    </row>
    <row r="398" spans="1:20" x14ac:dyDescent="0.2">
      <c r="A398" s="9">
        <v>12453810</v>
      </c>
      <c r="B398" s="9" t="s">
        <v>947</v>
      </c>
      <c r="C398" s="9" t="s">
        <v>764</v>
      </c>
      <c r="D398" s="9" t="s">
        <v>1161</v>
      </c>
      <c r="E398" s="9" t="s">
        <v>1044</v>
      </c>
      <c r="F398" s="9" t="s">
        <v>767</v>
      </c>
      <c r="G398" s="9" t="s">
        <v>68</v>
      </c>
      <c r="H398" s="13">
        <v>1.3</v>
      </c>
      <c r="I398" s="9" t="s">
        <v>205</v>
      </c>
      <c r="J398" s="9" t="s">
        <v>68</v>
      </c>
      <c r="K398" s="9" t="s">
        <v>1536</v>
      </c>
      <c r="L398" s="9" t="s">
        <v>68</v>
      </c>
      <c r="M398" s="56">
        <v>612</v>
      </c>
      <c r="N398" s="56" t="s">
        <v>545</v>
      </c>
      <c r="O398" s="56" t="s">
        <v>545</v>
      </c>
      <c r="P398" s="56" t="s">
        <v>545</v>
      </c>
      <c r="Q398" s="9">
        <v>2.2469999999999999</v>
      </c>
      <c r="R398" s="9">
        <v>2.383</v>
      </c>
      <c r="S398" s="10" t="str">
        <f>VLOOKUP($I398,GG!$A$1:$C$23,2,0)</f>
        <v>Lanaken</v>
      </c>
      <c r="T398" s="10" t="str">
        <f>IF(LEFT(D398,2)="09","Klink.",VLOOKUP($I398,GG!$A$1:$C$23,3,0))</f>
        <v>HV</v>
      </c>
    </row>
    <row r="399" spans="1:20" x14ac:dyDescent="0.2">
      <c r="A399" s="9">
        <v>12453860</v>
      </c>
      <c r="B399" s="9" t="s">
        <v>296</v>
      </c>
      <c r="C399" s="9" t="s">
        <v>764</v>
      </c>
      <c r="D399" s="9" t="s">
        <v>1161</v>
      </c>
      <c r="E399" s="9" t="s">
        <v>1044</v>
      </c>
      <c r="F399" s="9" t="s">
        <v>124</v>
      </c>
      <c r="G399" s="9" t="s">
        <v>68</v>
      </c>
      <c r="H399" s="13">
        <v>0.75600000000000001</v>
      </c>
      <c r="I399" s="9" t="s">
        <v>205</v>
      </c>
      <c r="J399" s="9" t="s">
        <v>68</v>
      </c>
      <c r="K399" s="9" t="s">
        <v>1536</v>
      </c>
      <c r="L399" s="9" t="s">
        <v>68</v>
      </c>
      <c r="M399" s="56">
        <v>960</v>
      </c>
      <c r="N399" s="56" t="s">
        <v>545</v>
      </c>
      <c r="O399" s="56" t="s">
        <v>545</v>
      </c>
      <c r="P399" s="56" t="s">
        <v>545</v>
      </c>
      <c r="Q399" s="9">
        <v>1.4350000000000001</v>
      </c>
      <c r="R399" s="9">
        <v>1.522</v>
      </c>
      <c r="S399" s="10" t="str">
        <f>VLOOKUP($I399,GG!$A$1:$C$23,2,0)</f>
        <v>Lanaken</v>
      </c>
      <c r="T399" s="10" t="str">
        <f>IF(LEFT(D399,2)="09","Klink.",VLOOKUP($I399,GG!$A$1:$C$23,3,0))</f>
        <v>HV</v>
      </c>
    </row>
    <row r="400" spans="1:20" x14ac:dyDescent="0.2">
      <c r="A400" s="9">
        <v>12453870</v>
      </c>
      <c r="B400" s="9" t="s">
        <v>551</v>
      </c>
      <c r="C400" s="9" t="s">
        <v>764</v>
      </c>
      <c r="D400" s="9" t="s">
        <v>1161</v>
      </c>
      <c r="E400" s="9" t="s">
        <v>1044</v>
      </c>
      <c r="F400" s="9" t="s">
        <v>125</v>
      </c>
      <c r="G400" s="9" t="s">
        <v>68</v>
      </c>
      <c r="H400" s="13">
        <v>0.99299999999999999</v>
      </c>
      <c r="I400" s="9" t="s">
        <v>205</v>
      </c>
      <c r="J400" s="9" t="s">
        <v>68</v>
      </c>
      <c r="K400" s="9" t="s">
        <v>1536</v>
      </c>
      <c r="L400" s="9" t="s">
        <v>68</v>
      </c>
      <c r="M400" s="56">
        <v>710</v>
      </c>
      <c r="N400" s="56" t="s">
        <v>545</v>
      </c>
      <c r="O400" s="56" t="s">
        <v>545</v>
      </c>
      <c r="P400" s="56" t="s">
        <v>545</v>
      </c>
      <c r="Q400" s="9">
        <v>1.8939999999999999</v>
      </c>
      <c r="R400" s="9">
        <v>2.0089999999999999</v>
      </c>
      <c r="S400" s="10" t="str">
        <f>VLOOKUP($I400,GG!$A$1:$C$23,2,0)</f>
        <v>Lanaken</v>
      </c>
      <c r="T400" s="10" t="str">
        <f>IF(LEFT(D400,2)="09","Klink.",VLOOKUP($I400,GG!$A$1:$C$23,3,0))</f>
        <v>HV</v>
      </c>
    </row>
    <row r="401" spans="1:20" x14ac:dyDescent="0.2">
      <c r="A401" s="9">
        <v>12453900</v>
      </c>
      <c r="B401" s="9" t="s">
        <v>933</v>
      </c>
      <c r="C401" s="9" t="s">
        <v>764</v>
      </c>
      <c r="D401" s="9" t="s">
        <v>1161</v>
      </c>
      <c r="E401" s="9" t="s">
        <v>1132</v>
      </c>
      <c r="F401" s="9" t="s">
        <v>123</v>
      </c>
      <c r="G401" s="9" t="s">
        <v>68</v>
      </c>
      <c r="H401" s="13">
        <v>1</v>
      </c>
      <c r="I401" s="9" t="s">
        <v>205</v>
      </c>
      <c r="J401" s="9" t="s">
        <v>68</v>
      </c>
      <c r="K401" s="9" t="s">
        <v>1536</v>
      </c>
      <c r="L401" s="9" t="s">
        <v>68</v>
      </c>
      <c r="M401" s="56">
        <v>816</v>
      </c>
      <c r="N401" s="56" t="s">
        <v>545</v>
      </c>
      <c r="O401" s="56" t="s">
        <v>545</v>
      </c>
      <c r="P401" s="56" t="s">
        <v>545</v>
      </c>
      <c r="Q401" s="9">
        <v>1.83</v>
      </c>
      <c r="R401" s="9">
        <v>1.93</v>
      </c>
      <c r="S401" s="10" t="str">
        <f>VLOOKUP($I401,GG!$A$1:$C$23,2,0)</f>
        <v>Lanaken</v>
      </c>
      <c r="T401" s="10" t="str">
        <f>IF(LEFT(D401,2)="09","Klink.",VLOOKUP($I401,GG!$A$1:$C$23,3,0))</f>
        <v>HV</v>
      </c>
    </row>
    <row r="402" spans="1:20" x14ac:dyDescent="0.2">
      <c r="A402" s="9">
        <v>12453908</v>
      </c>
      <c r="B402" s="9" t="s">
        <v>308</v>
      </c>
      <c r="C402" s="9" t="s">
        <v>764</v>
      </c>
      <c r="D402" s="9" t="s">
        <v>1161</v>
      </c>
      <c r="E402" s="9" t="s">
        <v>1132</v>
      </c>
      <c r="F402" s="9" t="s">
        <v>123</v>
      </c>
      <c r="G402" s="9" t="s">
        <v>765</v>
      </c>
      <c r="H402" s="13">
        <v>1</v>
      </c>
      <c r="I402" s="9" t="s">
        <v>205</v>
      </c>
      <c r="J402" s="9" t="s">
        <v>159</v>
      </c>
      <c r="K402" s="9" t="s">
        <v>1536</v>
      </c>
      <c r="L402" s="9" t="s">
        <v>159</v>
      </c>
      <c r="M402" s="56">
        <v>816</v>
      </c>
      <c r="N402" s="56" t="s">
        <v>545</v>
      </c>
      <c r="O402" s="56" t="s">
        <v>545</v>
      </c>
      <c r="P402" s="56" t="s">
        <v>545</v>
      </c>
      <c r="Q402" s="9">
        <v>1.83</v>
      </c>
      <c r="R402" s="9">
        <v>1.93</v>
      </c>
      <c r="S402" s="10" t="str">
        <f>VLOOKUP($I402,GG!$A$1:$C$23,2,0)</f>
        <v>Lanaken</v>
      </c>
      <c r="T402" s="10" t="str">
        <f>IF(LEFT(D402,2)="09","Klink.",VLOOKUP($I402,GG!$A$1:$C$23,3,0))</f>
        <v>HV</v>
      </c>
    </row>
    <row r="403" spans="1:20" x14ac:dyDescent="0.2">
      <c r="A403" s="9">
        <v>12453918</v>
      </c>
      <c r="B403" s="9" t="s">
        <v>98</v>
      </c>
      <c r="C403" s="9" t="s">
        <v>764</v>
      </c>
      <c r="D403" s="9" t="s">
        <v>1161</v>
      </c>
      <c r="E403" s="9" t="s">
        <v>1132</v>
      </c>
      <c r="F403" s="9" t="s">
        <v>767</v>
      </c>
      <c r="G403" s="9" t="s">
        <v>765</v>
      </c>
      <c r="H403" s="13">
        <v>1.33</v>
      </c>
      <c r="I403" s="9" t="s">
        <v>205</v>
      </c>
      <c r="J403" s="9" t="s">
        <v>159</v>
      </c>
      <c r="K403" s="9" t="s">
        <v>1536</v>
      </c>
      <c r="L403" s="9" t="s">
        <v>159</v>
      </c>
      <c r="M403" s="56">
        <v>612</v>
      </c>
      <c r="N403" s="56" t="s">
        <v>545</v>
      </c>
      <c r="O403" s="56" t="s">
        <v>545</v>
      </c>
      <c r="P403" s="56" t="s">
        <v>545</v>
      </c>
      <c r="Q403" s="9">
        <v>2.31</v>
      </c>
      <c r="R403" s="9">
        <v>2.44</v>
      </c>
      <c r="S403" s="10" t="str">
        <f>VLOOKUP($I403,GG!$A$1:$C$23,2,0)</f>
        <v>Lanaken</v>
      </c>
      <c r="T403" s="10" t="str">
        <f>IF(LEFT(D403,2)="09","Klink.",VLOOKUP($I403,GG!$A$1:$C$23,3,0))</f>
        <v>HV</v>
      </c>
    </row>
    <row r="404" spans="1:20" x14ac:dyDescent="0.2">
      <c r="A404" s="9">
        <v>12453928</v>
      </c>
      <c r="B404" s="9" t="s">
        <v>719</v>
      </c>
      <c r="C404" s="9" t="s">
        <v>792</v>
      </c>
      <c r="D404" s="9" t="s">
        <v>1161</v>
      </c>
      <c r="E404" s="9" t="s">
        <v>1132</v>
      </c>
      <c r="F404" s="9" t="s">
        <v>793</v>
      </c>
      <c r="G404" s="9" t="s">
        <v>765</v>
      </c>
      <c r="H404" s="13">
        <v>0.66500000000000004</v>
      </c>
      <c r="I404" s="9" t="s">
        <v>205</v>
      </c>
      <c r="J404" s="9" t="s">
        <v>159</v>
      </c>
      <c r="K404" s="9" t="s">
        <v>1536</v>
      </c>
      <c r="L404" s="9" t="s">
        <v>159</v>
      </c>
      <c r="M404" s="56">
        <v>1248</v>
      </c>
      <c r="N404" s="56">
        <v>1216</v>
      </c>
      <c r="O404" s="56" t="s">
        <v>545</v>
      </c>
      <c r="P404" s="56" t="s">
        <v>545</v>
      </c>
      <c r="Q404" s="9">
        <v>1.1299999999999999</v>
      </c>
      <c r="R404" s="9">
        <v>1.2</v>
      </c>
      <c r="S404" s="10" t="str">
        <f>VLOOKUP($I404,GG!$A$1:$C$23,2,0)</f>
        <v>Lanaken</v>
      </c>
      <c r="T404" s="10" t="str">
        <f>IF(LEFT(D404,2)="09","Klink.",VLOOKUP($I404,GG!$A$1:$C$23,3,0))</f>
        <v>HV</v>
      </c>
    </row>
    <row r="405" spans="1:20" x14ac:dyDescent="0.2">
      <c r="A405" s="9">
        <v>12453938</v>
      </c>
      <c r="B405" s="9" t="s">
        <v>1140</v>
      </c>
      <c r="C405" s="9" t="s">
        <v>792</v>
      </c>
      <c r="D405" s="9" t="s">
        <v>1161</v>
      </c>
      <c r="E405" s="9" t="s">
        <v>1132</v>
      </c>
      <c r="F405" s="9" t="s">
        <v>845</v>
      </c>
      <c r="G405" s="9" t="s">
        <v>765</v>
      </c>
      <c r="H405" s="13">
        <v>0.86499999999999999</v>
      </c>
      <c r="I405" s="9" t="s">
        <v>205</v>
      </c>
      <c r="J405" s="9" t="s">
        <v>159</v>
      </c>
      <c r="K405" s="9" t="s">
        <v>1536</v>
      </c>
      <c r="L405" s="9" t="s">
        <v>159</v>
      </c>
      <c r="M405" s="56">
        <v>904</v>
      </c>
      <c r="N405" s="56" t="s">
        <v>545</v>
      </c>
      <c r="O405" s="56" t="s">
        <v>545</v>
      </c>
      <c r="P405" s="56" t="s">
        <v>545</v>
      </c>
      <c r="Q405" s="9">
        <v>1.544</v>
      </c>
      <c r="R405" s="9">
        <v>1.6279999999999999</v>
      </c>
      <c r="S405" s="10" t="str">
        <f>VLOOKUP($I405,GG!$A$1:$C$23,2,0)</f>
        <v>Lanaken</v>
      </c>
      <c r="T405" s="10" t="str">
        <f>IF(LEFT(D405,2)="09","Klink.",VLOOKUP($I405,GG!$A$1:$C$23,3,0))</f>
        <v>HV</v>
      </c>
    </row>
    <row r="406" spans="1:20" x14ac:dyDescent="0.2">
      <c r="A406" s="9">
        <v>12453968</v>
      </c>
      <c r="B406" s="9" t="s">
        <v>307</v>
      </c>
      <c r="C406" s="9" t="s">
        <v>764</v>
      </c>
      <c r="D406" s="9" t="s">
        <v>1161</v>
      </c>
      <c r="E406" s="9" t="s">
        <v>1132</v>
      </c>
      <c r="F406" s="9" t="s">
        <v>124</v>
      </c>
      <c r="G406" s="9" t="s">
        <v>765</v>
      </c>
      <c r="H406" s="13">
        <v>0.75600000000000001</v>
      </c>
      <c r="I406" s="9" t="s">
        <v>205</v>
      </c>
      <c r="J406" s="9" t="s">
        <v>159</v>
      </c>
      <c r="K406" s="9" t="s">
        <v>1536</v>
      </c>
      <c r="L406" s="9" t="s">
        <v>159</v>
      </c>
      <c r="M406" s="56">
        <v>960</v>
      </c>
      <c r="N406" s="56" t="s">
        <v>545</v>
      </c>
      <c r="O406" s="56" t="s">
        <v>545</v>
      </c>
      <c r="P406" s="56" t="s">
        <v>545</v>
      </c>
      <c r="Q406" s="9">
        <v>1.377</v>
      </c>
      <c r="R406" s="9">
        <v>1.4610000000000001</v>
      </c>
      <c r="S406" s="10" t="str">
        <f>VLOOKUP($I406,GG!$A$1:$C$23,2,0)</f>
        <v>Lanaken</v>
      </c>
      <c r="T406" s="10" t="str">
        <f>IF(LEFT(D406,2)="09","Klink.",VLOOKUP($I406,GG!$A$1:$C$23,3,0))</f>
        <v>HV</v>
      </c>
    </row>
    <row r="407" spans="1:20" x14ac:dyDescent="0.2">
      <c r="A407" s="9">
        <v>12453970</v>
      </c>
      <c r="B407" s="9" t="s">
        <v>1175</v>
      </c>
      <c r="C407" s="9" t="s">
        <v>764</v>
      </c>
      <c r="D407" s="9" t="s">
        <v>1161</v>
      </c>
      <c r="E407" s="9" t="s">
        <v>1132</v>
      </c>
      <c r="F407" s="9" t="s">
        <v>125</v>
      </c>
      <c r="G407" s="9" t="s">
        <v>68</v>
      </c>
      <c r="H407" s="13">
        <v>0.99299999999999999</v>
      </c>
      <c r="I407" s="9" t="s">
        <v>205</v>
      </c>
      <c r="J407" s="9" t="s">
        <v>68</v>
      </c>
      <c r="K407" s="9" t="s">
        <v>1536</v>
      </c>
      <c r="L407" s="9" t="s">
        <v>68</v>
      </c>
      <c r="M407" s="56">
        <v>710</v>
      </c>
      <c r="N407" s="56">
        <v>694</v>
      </c>
      <c r="O407" s="56" t="s">
        <v>545</v>
      </c>
      <c r="P407" s="56" t="s">
        <v>545</v>
      </c>
      <c r="Q407" s="9">
        <v>1.778</v>
      </c>
      <c r="R407" s="9">
        <v>1.8879999999999999</v>
      </c>
      <c r="S407" s="10" t="str">
        <f>VLOOKUP($I407,GG!$A$1:$C$23,2,0)</f>
        <v>Lanaken</v>
      </c>
      <c r="T407" s="10" t="str">
        <f>IF(LEFT(D407,2)="09","Klink.",VLOOKUP($I407,GG!$A$1:$C$23,3,0))</f>
        <v>HV</v>
      </c>
    </row>
    <row r="408" spans="1:20" x14ac:dyDescent="0.2">
      <c r="A408" s="9">
        <v>12454000</v>
      </c>
      <c r="B408" s="9" t="s">
        <v>1016</v>
      </c>
      <c r="C408" s="9" t="s">
        <v>764</v>
      </c>
      <c r="D408" s="9" t="s">
        <v>1161</v>
      </c>
      <c r="E408" s="9" t="s">
        <v>1132</v>
      </c>
      <c r="F408" s="9" t="s">
        <v>123</v>
      </c>
      <c r="G408" s="9" t="s">
        <v>68</v>
      </c>
      <c r="H408" s="13">
        <v>1</v>
      </c>
      <c r="I408" s="9" t="s">
        <v>205</v>
      </c>
      <c r="J408" s="9" t="s">
        <v>68</v>
      </c>
      <c r="K408" s="9" t="s">
        <v>1536</v>
      </c>
      <c r="L408" s="9" t="s">
        <v>68</v>
      </c>
      <c r="M408" s="56">
        <v>816</v>
      </c>
      <c r="N408" s="56" t="s">
        <v>545</v>
      </c>
      <c r="O408" s="56" t="s">
        <v>545</v>
      </c>
      <c r="P408" s="56" t="s">
        <v>545</v>
      </c>
      <c r="Q408" s="9">
        <v>1.7709999999999999</v>
      </c>
      <c r="R408" s="9">
        <v>1.8779999999999999</v>
      </c>
      <c r="S408" s="10" t="str">
        <f>VLOOKUP($I408,GG!$A$1:$C$23,2,0)</f>
        <v>Lanaken</v>
      </c>
      <c r="T408" s="10" t="str">
        <f>IF(LEFT(D408,2)="09","Klink.",VLOOKUP($I408,GG!$A$1:$C$23,3,0))</f>
        <v>HV</v>
      </c>
    </row>
    <row r="409" spans="1:20" x14ac:dyDescent="0.2">
      <c r="A409" s="9">
        <v>12454018</v>
      </c>
      <c r="B409" s="9" t="s">
        <v>309</v>
      </c>
      <c r="C409" s="9" t="s">
        <v>764</v>
      </c>
      <c r="D409" s="9" t="s">
        <v>1161</v>
      </c>
      <c r="E409" s="9" t="s">
        <v>1132</v>
      </c>
      <c r="F409" s="9" t="s">
        <v>767</v>
      </c>
      <c r="G409" s="9" t="s">
        <v>765</v>
      </c>
      <c r="H409" s="13">
        <v>1.33</v>
      </c>
      <c r="I409" s="9" t="s">
        <v>205</v>
      </c>
      <c r="J409" s="9" t="s">
        <v>159</v>
      </c>
      <c r="K409" s="9" t="s">
        <v>1536</v>
      </c>
      <c r="L409" s="9" t="s">
        <v>159</v>
      </c>
      <c r="M409" s="56">
        <v>612</v>
      </c>
      <c r="N409" s="56" t="s">
        <v>545</v>
      </c>
      <c r="O409" s="56" t="s">
        <v>545</v>
      </c>
      <c r="P409" s="56" t="s">
        <v>545</v>
      </c>
      <c r="Q409" s="9">
        <v>2.2799999999999998</v>
      </c>
      <c r="R409" s="9">
        <v>2.42</v>
      </c>
      <c r="S409" s="10" t="str">
        <f>VLOOKUP($I409,GG!$A$1:$C$23,2,0)</f>
        <v>Lanaken</v>
      </c>
      <c r="T409" s="10" t="str">
        <f>IF(LEFT(D409,2)="09","Klink.",VLOOKUP($I409,GG!$A$1:$C$23,3,0))</f>
        <v>HV</v>
      </c>
    </row>
    <row r="410" spans="1:20" x14ac:dyDescent="0.2">
      <c r="A410" s="9">
        <v>12454060</v>
      </c>
      <c r="B410" s="9" t="s">
        <v>1402</v>
      </c>
      <c r="C410" s="9" t="s">
        <v>764</v>
      </c>
      <c r="D410" s="9" t="s">
        <v>1161</v>
      </c>
      <c r="E410" s="9" t="s">
        <v>1132</v>
      </c>
      <c r="F410" s="9" t="s">
        <v>124</v>
      </c>
      <c r="G410" s="9" t="s">
        <v>68</v>
      </c>
      <c r="H410" s="13">
        <v>0.75600000000000001</v>
      </c>
      <c r="I410" s="9" t="s">
        <v>205</v>
      </c>
      <c r="J410" s="9" t="s">
        <v>68</v>
      </c>
      <c r="K410" s="9" t="s">
        <v>1536</v>
      </c>
      <c r="L410" s="9" t="s">
        <v>68</v>
      </c>
      <c r="M410" s="56">
        <v>960</v>
      </c>
      <c r="N410" s="56" t="s">
        <v>545</v>
      </c>
      <c r="O410" s="56" t="s">
        <v>545</v>
      </c>
      <c r="P410" s="56" t="s">
        <v>545</v>
      </c>
      <c r="Q410" s="9">
        <v>1.43</v>
      </c>
      <c r="R410" s="9">
        <v>1.52</v>
      </c>
      <c r="S410" s="10" t="str">
        <f>VLOOKUP($I410,GG!$A$1:$C$23,2,0)</f>
        <v>Lanaken</v>
      </c>
      <c r="T410" s="10" t="str">
        <f>IF(LEFT(D410,2)="09","Klink.",VLOOKUP($I410,GG!$A$1:$C$23,3,0))</f>
        <v>HV</v>
      </c>
    </row>
    <row r="411" spans="1:20" x14ac:dyDescent="0.2">
      <c r="A411" s="9">
        <v>12454078</v>
      </c>
      <c r="B411" s="9" t="s">
        <v>849</v>
      </c>
      <c r="C411" s="9" t="s">
        <v>764</v>
      </c>
      <c r="D411" s="9" t="s">
        <v>1161</v>
      </c>
      <c r="E411" s="9" t="s">
        <v>1132</v>
      </c>
      <c r="F411" s="9" t="s">
        <v>125</v>
      </c>
      <c r="G411" s="9" t="s">
        <v>765</v>
      </c>
      <c r="H411" s="13">
        <v>0.99299999999999999</v>
      </c>
      <c r="I411" s="9" t="s">
        <v>205</v>
      </c>
      <c r="J411" s="9" t="s">
        <v>159</v>
      </c>
      <c r="K411" s="9" t="s">
        <v>1536</v>
      </c>
      <c r="L411" s="9" t="s">
        <v>159</v>
      </c>
      <c r="M411" s="56">
        <v>710</v>
      </c>
      <c r="N411" s="56" t="s">
        <v>545</v>
      </c>
      <c r="O411" s="56" t="s">
        <v>545</v>
      </c>
      <c r="P411" s="56" t="s">
        <v>545</v>
      </c>
      <c r="Q411" s="9">
        <v>1.93</v>
      </c>
      <c r="R411" s="9">
        <v>2.04</v>
      </c>
      <c r="S411" s="10" t="str">
        <f>VLOOKUP($I411,GG!$A$1:$C$23,2,0)</f>
        <v>Lanaken</v>
      </c>
      <c r="T411" s="10" t="str">
        <f>IF(LEFT(D411,2)="09","Klink.",VLOOKUP($I411,GG!$A$1:$C$23,3,0))</f>
        <v>HV</v>
      </c>
    </row>
    <row r="412" spans="1:20" x14ac:dyDescent="0.2">
      <c r="A412" s="9">
        <v>12454100</v>
      </c>
      <c r="B412" s="9" t="s">
        <v>1264</v>
      </c>
      <c r="C412" s="9" t="s">
        <v>764</v>
      </c>
      <c r="D412" s="9" t="s">
        <v>1046</v>
      </c>
      <c r="E412" s="9" t="s">
        <v>1046</v>
      </c>
      <c r="F412" s="9" t="s">
        <v>123</v>
      </c>
      <c r="G412" s="9" t="s">
        <v>68</v>
      </c>
      <c r="H412" s="13">
        <v>1</v>
      </c>
      <c r="I412" s="9" t="s">
        <v>205</v>
      </c>
      <c r="J412" s="9" t="s">
        <v>68</v>
      </c>
      <c r="K412" s="9" t="s">
        <v>1536</v>
      </c>
      <c r="L412" s="9" t="s">
        <v>68</v>
      </c>
      <c r="M412" s="56">
        <v>816</v>
      </c>
      <c r="N412" s="56" t="s">
        <v>545</v>
      </c>
      <c r="O412" s="56" t="s">
        <v>545</v>
      </c>
      <c r="P412" s="56" t="s">
        <v>545</v>
      </c>
      <c r="Q412" s="9">
        <v>1.7709999999999999</v>
      </c>
      <c r="R412" s="9">
        <v>1.8779999999999999</v>
      </c>
      <c r="S412" s="10" t="str">
        <f>VLOOKUP($I412,GG!$A$1:$C$23,2,0)</f>
        <v>Lanaken</v>
      </c>
      <c r="T412" s="10" t="str">
        <f>IF(LEFT(D412,2)="09","Klink.",VLOOKUP($I412,GG!$A$1:$C$23,3,0))</f>
        <v>HV</v>
      </c>
    </row>
    <row r="413" spans="1:20" x14ac:dyDescent="0.2">
      <c r="A413" s="9">
        <v>12454108</v>
      </c>
      <c r="B413" s="9" t="s">
        <v>1215</v>
      </c>
      <c r="C413" s="9" t="s">
        <v>764</v>
      </c>
      <c r="D413" s="9" t="s">
        <v>1046</v>
      </c>
      <c r="E413" s="9" t="s">
        <v>1046</v>
      </c>
      <c r="F413" s="9" t="s">
        <v>123</v>
      </c>
      <c r="G413" s="9" t="s">
        <v>765</v>
      </c>
      <c r="H413" s="13">
        <v>1</v>
      </c>
      <c r="I413" s="9" t="s">
        <v>205</v>
      </c>
      <c r="J413" s="9" t="s">
        <v>159</v>
      </c>
      <c r="K413" s="9" t="s">
        <v>1536</v>
      </c>
      <c r="L413" s="9" t="s">
        <v>159</v>
      </c>
      <c r="M413" s="56">
        <v>816</v>
      </c>
      <c r="N413" s="56" t="s">
        <v>545</v>
      </c>
      <c r="O413" s="56" t="s">
        <v>545</v>
      </c>
      <c r="P413" s="56" t="s">
        <v>545</v>
      </c>
      <c r="Q413" s="9">
        <v>1.7709999999999999</v>
      </c>
      <c r="R413" s="9">
        <v>1.8779999999999999</v>
      </c>
      <c r="S413" s="10" t="str">
        <f>VLOOKUP($I413,GG!$A$1:$C$23,2,0)</f>
        <v>Lanaken</v>
      </c>
      <c r="T413" s="10" t="str">
        <f>IF(LEFT(D413,2)="09","Klink.",VLOOKUP($I413,GG!$A$1:$C$23,3,0))</f>
        <v>HV</v>
      </c>
    </row>
    <row r="414" spans="1:20" x14ac:dyDescent="0.2">
      <c r="A414" s="9">
        <v>12454118</v>
      </c>
      <c r="B414" s="9" t="s">
        <v>1216</v>
      </c>
      <c r="C414" s="9" t="s">
        <v>764</v>
      </c>
      <c r="D414" s="9" t="s">
        <v>1046</v>
      </c>
      <c r="E414" s="9" t="s">
        <v>1046</v>
      </c>
      <c r="F414" s="9" t="s">
        <v>767</v>
      </c>
      <c r="G414" s="9" t="s">
        <v>765</v>
      </c>
      <c r="H414" s="13">
        <v>1.33</v>
      </c>
      <c r="I414" s="9" t="s">
        <v>205</v>
      </c>
      <c r="J414" s="9" t="s">
        <v>159</v>
      </c>
      <c r="K414" s="9" t="s">
        <v>1536</v>
      </c>
      <c r="L414" s="9" t="s">
        <v>159</v>
      </c>
      <c r="M414" s="56">
        <v>612</v>
      </c>
      <c r="N414" s="56" t="s">
        <v>545</v>
      </c>
      <c r="O414" s="56" t="s">
        <v>545</v>
      </c>
      <c r="P414" s="56" t="s">
        <v>545</v>
      </c>
      <c r="Q414" s="9">
        <v>2.2200000000000002</v>
      </c>
      <c r="R414" s="9">
        <v>2.35</v>
      </c>
      <c r="S414" s="10" t="str">
        <f>VLOOKUP($I414,GG!$A$1:$C$23,2,0)</f>
        <v>Lanaken</v>
      </c>
      <c r="T414" s="10" t="str">
        <f>IF(LEFT(D414,2)="09","Klink.",VLOOKUP($I414,GG!$A$1:$C$23,3,0))</f>
        <v>HV</v>
      </c>
    </row>
    <row r="415" spans="1:20" x14ac:dyDescent="0.2">
      <c r="A415" s="9">
        <v>12454160</v>
      </c>
      <c r="B415" s="9" t="s">
        <v>1265</v>
      </c>
      <c r="C415" s="9" t="s">
        <v>764</v>
      </c>
      <c r="D415" s="9" t="s">
        <v>1046</v>
      </c>
      <c r="E415" s="9" t="s">
        <v>1046</v>
      </c>
      <c r="F415" s="9" t="s">
        <v>124</v>
      </c>
      <c r="G415" s="9" t="s">
        <v>68</v>
      </c>
      <c r="H415" s="13">
        <v>0.75600000000000001</v>
      </c>
      <c r="I415" s="9" t="s">
        <v>205</v>
      </c>
      <c r="J415" s="9" t="s">
        <v>68</v>
      </c>
      <c r="K415" s="9" t="s">
        <v>1536</v>
      </c>
      <c r="L415" s="9" t="s">
        <v>68</v>
      </c>
      <c r="M415" s="56">
        <v>960</v>
      </c>
      <c r="N415" s="56" t="s">
        <v>545</v>
      </c>
      <c r="O415" s="56" t="s">
        <v>545</v>
      </c>
      <c r="P415" s="56" t="s">
        <v>545</v>
      </c>
      <c r="Q415" s="9">
        <v>1.42</v>
      </c>
      <c r="R415" s="9">
        <v>1.51</v>
      </c>
      <c r="S415" s="10" t="str">
        <f>VLOOKUP($I415,GG!$A$1:$C$23,2,0)</f>
        <v>Lanaken</v>
      </c>
      <c r="T415" s="10" t="str">
        <f>IF(LEFT(D415,2)="09","Klink.",VLOOKUP($I415,GG!$A$1:$C$23,3,0))</f>
        <v>HV</v>
      </c>
    </row>
    <row r="416" spans="1:20" x14ac:dyDescent="0.2">
      <c r="A416" s="9">
        <v>12454170</v>
      </c>
      <c r="B416" s="9" t="s">
        <v>1266</v>
      </c>
      <c r="C416" s="9" t="s">
        <v>764</v>
      </c>
      <c r="D416" s="9" t="s">
        <v>1046</v>
      </c>
      <c r="E416" s="9" t="s">
        <v>1046</v>
      </c>
      <c r="F416" s="9" t="s">
        <v>125</v>
      </c>
      <c r="G416" s="9" t="s">
        <v>68</v>
      </c>
      <c r="H416" s="13">
        <v>0.99299999999999999</v>
      </c>
      <c r="I416" s="9" t="s">
        <v>205</v>
      </c>
      <c r="J416" s="9" t="s">
        <v>68</v>
      </c>
      <c r="K416" s="9" t="s">
        <v>1536</v>
      </c>
      <c r="L416" s="9" t="s">
        <v>68</v>
      </c>
      <c r="M416" s="56">
        <v>710</v>
      </c>
      <c r="N416" s="56">
        <v>694</v>
      </c>
      <c r="O416" s="56" t="s">
        <v>545</v>
      </c>
      <c r="P416" s="56" t="s">
        <v>545</v>
      </c>
      <c r="Q416" s="9">
        <v>1.85</v>
      </c>
      <c r="R416" s="9">
        <v>1.96</v>
      </c>
      <c r="S416" s="10" t="str">
        <f>VLOOKUP($I416,GG!$A$1:$C$23,2,0)</f>
        <v>Lanaken</v>
      </c>
      <c r="T416" s="10" t="str">
        <f>IF(LEFT(D416,2)="09","Klink.",VLOOKUP($I416,GG!$A$1:$C$23,3,0))</f>
        <v>HV</v>
      </c>
    </row>
    <row r="417" spans="1:20" x14ac:dyDescent="0.2">
      <c r="A417" s="9">
        <v>12454200</v>
      </c>
      <c r="B417" s="9" t="s">
        <v>659</v>
      </c>
      <c r="C417" s="9" t="s">
        <v>764</v>
      </c>
      <c r="D417" s="9" t="s">
        <v>1161</v>
      </c>
      <c r="E417" s="9" t="s">
        <v>1132</v>
      </c>
      <c r="F417" s="9" t="s">
        <v>123</v>
      </c>
      <c r="G417" s="9" t="s">
        <v>68</v>
      </c>
      <c r="H417" s="13">
        <v>1</v>
      </c>
      <c r="I417" s="9" t="s">
        <v>205</v>
      </c>
      <c r="J417" s="9" t="s">
        <v>68</v>
      </c>
      <c r="K417" s="9" t="s">
        <v>1536</v>
      </c>
      <c r="L417" s="9" t="s">
        <v>68</v>
      </c>
      <c r="M417" s="56">
        <v>816</v>
      </c>
      <c r="N417" s="56" t="s">
        <v>545</v>
      </c>
      <c r="O417" s="56" t="s">
        <v>545</v>
      </c>
      <c r="P417" s="56" t="s">
        <v>545</v>
      </c>
      <c r="Q417" s="9">
        <v>1.7090000000000001</v>
      </c>
      <c r="R417" s="9">
        <v>1.8120000000000001</v>
      </c>
      <c r="S417" s="10" t="str">
        <f>VLOOKUP($I417,GG!$A$1:$C$23,2,0)</f>
        <v>Lanaken</v>
      </c>
      <c r="T417" s="10" t="str">
        <f>IF(LEFT(D417,2)="09","Klink.",VLOOKUP($I417,GG!$A$1:$C$23,3,0))</f>
        <v>HV</v>
      </c>
    </row>
    <row r="418" spans="1:20" x14ac:dyDescent="0.2">
      <c r="A418" s="9">
        <v>12454208</v>
      </c>
      <c r="B418" s="9" t="s">
        <v>40</v>
      </c>
      <c r="C418" s="9" t="s">
        <v>764</v>
      </c>
      <c r="D418" s="9" t="s">
        <v>1161</v>
      </c>
      <c r="E418" s="9" t="s">
        <v>1132</v>
      </c>
      <c r="F418" s="9" t="s">
        <v>123</v>
      </c>
      <c r="G418" s="9" t="s">
        <v>765</v>
      </c>
      <c r="H418" s="13">
        <v>1</v>
      </c>
      <c r="I418" s="9" t="s">
        <v>205</v>
      </c>
      <c r="J418" s="9" t="s">
        <v>159</v>
      </c>
      <c r="K418" s="9" t="s">
        <v>1536</v>
      </c>
      <c r="L418" s="9" t="s">
        <v>159</v>
      </c>
      <c r="M418" s="56">
        <v>816</v>
      </c>
      <c r="N418" s="56" t="s">
        <v>545</v>
      </c>
      <c r="O418" s="56" t="s">
        <v>545</v>
      </c>
      <c r="P418" s="56" t="s">
        <v>545</v>
      </c>
      <c r="Q418" s="9">
        <v>1.7090000000000001</v>
      </c>
      <c r="R418" s="9">
        <v>1.8120000000000001</v>
      </c>
      <c r="S418" s="10" t="str">
        <f>VLOOKUP($I418,GG!$A$1:$C$23,2,0)</f>
        <v>Lanaken</v>
      </c>
      <c r="T418" s="10" t="str">
        <f>IF(LEFT(D418,2)="09","Klink.",VLOOKUP($I418,GG!$A$1:$C$23,3,0))</f>
        <v>HV</v>
      </c>
    </row>
    <row r="419" spans="1:20" x14ac:dyDescent="0.2">
      <c r="A419" s="9">
        <v>12454218</v>
      </c>
      <c r="B419" s="9" t="s">
        <v>99</v>
      </c>
      <c r="C419" s="9" t="s">
        <v>764</v>
      </c>
      <c r="D419" s="9" t="s">
        <v>1161</v>
      </c>
      <c r="E419" s="9" t="s">
        <v>1132</v>
      </c>
      <c r="F419" s="9" t="s">
        <v>767</v>
      </c>
      <c r="G419" s="9" t="s">
        <v>765</v>
      </c>
      <c r="H419" s="13">
        <v>1.33</v>
      </c>
      <c r="I419" s="9" t="s">
        <v>205</v>
      </c>
      <c r="J419" s="9" t="s">
        <v>159</v>
      </c>
      <c r="K419" s="9" t="s">
        <v>1536</v>
      </c>
      <c r="L419" s="9" t="s">
        <v>159</v>
      </c>
      <c r="M419" s="56">
        <v>612</v>
      </c>
      <c r="N419" s="56" t="s">
        <v>545</v>
      </c>
      <c r="O419" s="56" t="s">
        <v>545</v>
      </c>
      <c r="P419" s="56" t="s">
        <v>545</v>
      </c>
      <c r="Q419" s="9">
        <v>2.17</v>
      </c>
      <c r="R419" s="9">
        <v>2.2999999999999998</v>
      </c>
      <c r="S419" s="10" t="str">
        <f>VLOOKUP($I419,GG!$A$1:$C$23,2,0)</f>
        <v>Lanaken</v>
      </c>
      <c r="T419" s="10" t="str">
        <f>IF(LEFT(D419,2)="09","Klink.",VLOOKUP($I419,GG!$A$1:$C$23,3,0))</f>
        <v>HV</v>
      </c>
    </row>
    <row r="420" spans="1:20" x14ac:dyDescent="0.2">
      <c r="A420" s="9">
        <v>12454228</v>
      </c>
      <c r="B420" s="9" t="s">
        <v>1141</v>
      </c>
      <c r="C420" s="9" t="s">
        <v>792</v>
      </c>
      <c r="D420" s="9" t="s">
        <v>1161</v>
      </c>
      <c r="E420" s="9" t="s">
        <v>1132</v>
      </c>
      <c r="F420" s="9" t="s">
        <v>793</v>
      </c>
      <c r="G420" s="9" t="s">
        <v>765</v>
      </c>
      <c r="H420" s="13">
        <v>0.66500000000000004</v>
      </c>
      <c r="I420" s="9" t="s">
        <v>205</v>
      </c>
      <c r="J420" s="9" t="s">
        <v>159</v>
      </c>
      <c r="K420" s="9" t="s">
        <v>1536</v>
      </c>
      <c r="L420" s="9" t="s">
        <v>159</v>
      </c>
      <c r="M420" s="56">
        <v>1248</v>
      </c>
      <c r="N420" s="56">
        <v>1216</v>
      </c>
      <c r="O420" s="56" t="s">
        <v>545</v>
      </c>
      <c r="P420" s="56" t="s">
        <v>545</v>
      </c>
      <c r="Q420" s="9">
        <v>1.137</v>
      </c>
      <c r="R420" s="9">
        <v>1.1990000000000001</v>
      </c>
      <c r="S420" s="10" t="str">
        <f>VLOOKUP($I420,GG!$A$1:$C$23,2,0)</f>
        <v>Lanaken</v>
      </c>
      <c r="T420" s="10" t="str">
        <f>IF(LEFT(D420,2)="09","Klink.",VLOOKUP($I420,GG!$A$1:$C$23,3,0))</f>
        <v>HV</v>
      </c>
    </row>
    <row r="421" spans="1:20" x14ac:dyDescent="0.2">
      <c r="A421" s="9">
        <v>12454238</v>
      </c>
      <c r="B421" s="9" t="s">
        <v>720</v>
      </c>
      <c r="C421" s="9" t="s">
        <v>792</v>
      </c>
      <c r="D421" s="9" t="s">
        <v>1161</v>
      </c>
      <c r="E421" s="9" t="s">
        <v>1132</v>
      </c>
      <c r="F421" s="9" t="s">
        <v>845</v>
      </c>
      <c r="G421" s="9" t="s">
        <v>765</v>
      </c>
      <c r="H421" s="13">
        <v>0.86499999999999999</v>
      </c>
      <c r="I421" s="9" t="s">
        <v>205</v>
      </c>
      <c r="J421" s="9" t="s">
        <v>159</v>
      </c>
      <c r="K421" s="9" t="s">
        <v>1536</v>
      </c>
      <c r="L421" s="9" t="s">
        <v>159</v>
      </c>
      <c r="M421" s="56">
        <v>904</v>
      </c>
      <c r="N421" s="56" t="s">
        <v>545</v>
      </c>
      <c r="O421" s="56" t="s">
        <v>545</v>
      </c>
      <c r="P421" s="56" t="s">
        <v>545</v>
      </c>
      <c r="Q421" s="9">
        <v>1.5209999999999999</v>
      </c>
      <c r="R421" s="9">
        <v>1.603</v>
      </c>
      <c r="S421" s="10" t="str">
        <f>VLOOKUP($I421,GG!$A$1:$C$23,2,0)</f>
        <v>Lanaken</v>
      </c>
      <c r="T421" s="10" t="str">
        <f>IF(LEFT(D421,2)="09","Klink.",VLOOKUP($I421,GG!$A$1:$C$23,3,0))</f>
        <v>HV</v>
      </c>
    </row>
    <row r="422" spans="1:20" x14ac:dyDescent="0.2">
      <c r="A422" s="9">
        <v>12454268</v>
      </c>
      <c r="B422" s="9" t="s">
        <v>41</v>
      </c>
      <c r="C422" s="9" t="s">
        <v>764</v>
      </c>
      <c r="D422" s="9" t="s">
        <v>1161</v>
      </c>
      <c r="E422" s="9" t="s">
        <v>1132</v>
      </c>
      <c r="F422" s="9" t="s">
        <v>124</v>
      </c>
      <c r="G422" s="9" t="s">
        <v>765</v>
      </c>
      <c r="H422" s="13">
        <v>0.75600000000000001</v>
      </c>
      <c r="I422" s="9" t="s">
        <v>205</v>
      </c>
      <c r="J422" s="9" t="s">
        <v>159</v>
      </c>
      <c r="K422" s="9" t="s">
        <v>1536</v>
      </c>
      <c r="L422" s="9" t="s">
        <v>159</v>
      </c>
      <c r="M422" s="56">
        <v>960</v>
      </c>
      <c r="N422" s="56" t="s">
        <v>545</v>
      </c>
      <c r="O422" s="56" t="s">
        <v>545</v>
      </c>
      <c r="P422" s="56" t="s">
        <v>545</v>
      </c>
      <c r="Q422" s="9">
        <v>1.3280000000000001</v>
      </c>
      <c r="R422" s="9">
        <v>1.41</v>
      </c>
      <c r="S422" s="10" t="str">
        <f>VLOOKUP($I422,GG!$A$1:$C$23,2,0)</f>
        <v>Lanaken</v>
      </c>
      <c r="T422" s="10" t="str">
        <f>IF(LEFT(D422,2)="09","Klink.",VLOOKUP($I422,GG!$A$1:$C$23,3,0))</f>
        <v>HV</v>
      </c>
    </row>
    <row r="423" spans="1:20" x14ac:dyDescent="0.2">
      <c r="A423" s="9">
        <v>12454270</v>
      </c>
      <c r="B423" s="9" t="s">
        <v>320</v>
      </c>
      <c r="C423" s="9" t="s">
        <v>764</v>
      </c>
      <c r="D423" s="9" t="s">
        <v>1161</v>
      </c>
      <c r="E423" s="9" t="s">
        <v>1132</v>
      </c>
      <c r="F423" s="9" t="s">
        <v>125</v>
      </c>
      <c r="G423" s="9" t="s">
        <v>68</v>
      </c>
      <c r="H423" s="13">
        <v>0.99299999999999999</v>
      </c>
      <c r="I423" s="9" t="s">
        <v>205</v>
      </c>
      <c r="J423" s="9" t="s">
        <v>68</v>
      </c>
      <c r="K423" s="9" t="s">
        <v>1536</v>
      </c>
      <c r="L423" s="9" t="s">
        <v>68</v>
      </c>
      <c r="M423" s="56">
        <v>710</v>
      </c>
      <c r="N423" s="56">
        <v>694</v>
      </c>
      <c r="O423" s="56" t="s">
        <v>545</v>
      </c>
      <c r="P423" s="56" t="s">
        <v>545</v>
      </c>
      <c r="Q423" s="9">
        <v>1.7529999999999999</v>
      </c>
      <c r="R423" s="9">
        <v>1.861</v>
      </c>
      <c r="S423" s="10" t="str">
        <f>VLOOKUP($I423,GG!$A$1:$C$23,2,0)</f>
        <v>Lanaken</v>
      </c>
      <c r="T423" s="10" t="str">
        <f>IF(LEFT(D423,2)="09","Klink.",VLOOKUP($I423,GG!$A$1:$C$23,3,0))</f>
        <v>HV</v>
      </c>
    </row>
    <row r="424" spans="1:20" x14ac:dyDescent="0.2">
      <c r="A424" s="9">
        <v>12455700</v>
      </c>
      <c r="B424" s="9" t="s">
        <v>252</v>
      </c>
      <c r="C424" s="9" t="s">
        <v>764</v>
      </c>
      <c r="D424" s="9" t="s">
        <v>1161</v>
      </c>
      <c r="E424" s="9" t="s">
        <v>1061</v>
      </c>
      <c r="F424" s="9" t="s">
        <v>123</v>
      </c>
      <c r="G424" s="9" t="s">
        <v>68</v>
      </c>
      <c r="H424" s="13">
        <v>1</v>
      </c>
      <c r="I424" s="9" t="s">
        <v>205</v>
      </c>
      <c r="J424" s="9" t="s">
        <v>68</v>
      </c>
      <c r="K424" s="9" t="s">
        <v>1536</v>
      </c>
      <c r="L424" s="9" t="s">
        <v>68</v>
      </c>
      <c r="M424" s="56">
        <v>816</v>
      </c>
      <c r="N424" s="56" t="s">
        <v>545</v>
      </c>
      <c r="O424" s="56" t="s">
        <v>545</v>
      </c>
      <c r="P424" s="56" t="s">
        <v>545</v>
      </c>
      <c r="Q424" s="9">
        <v>1.847</v>
      </c>
      <c r="R424" s="9">
        <v>1.9570000000000001</v>
      </c>
      <c r="S424" s="10" t="str">
        <f>VLOOKUP($I424,GG!$A$1:$C$23,2,0)</f>
        <v>Lanaken</v>
      </c>
      <c r="T424" s="10" t="str">
        <f>IF(LEFT(D424,2)="09","Klink.",VLOOKUP($I424,GG!$A$1:$C$23,3,0))</f>
        <v>HV</v>
      </c>
    </row>
    <row r="425" spans="1:20" x14ac:dyDescent="0.2">
      <c r="A425" s="9">
        <v>12455718</v>
      </c>
      <c r="B425" s="9" t="s">
        <v>42</v>
      </c>
      <c r="C425" s="9" t="s">
        <v>764</v>
      </c>
      <c r="D425" s="9" t="s">
        <v>1161</v>
      </c>
      <c r="E425" s="9" t="s">
        <v>1061</v>
      </c>
      <c r="F425" s="9" t="s">
        <v>767</v>
      </c>
      <c r="G425" s="9" t="s">
        <v>765</v>
      </c>
      <c r="H425" s="13">
        <v>1.33</v>
      </c>
      <c r="I425" s="9" t="s">
        <v>205</v>
      </c>
      <c r="J425" s="9" t="s">
        <v>159</v>
      </c>
      <c r="K425" s="9" t="s">
        <v>1536</v>
      </c>
      <c r="L425" s="9" t="s">
        <v>159</v>
      </c>
      <c r="M425" s="56">
        <v>612</v>
      </c>
      <c r="N425" s="56" t="s">
        <v>545</v>
      </c>
      <c r="O425" s="56" t="s">
        <v>545</v>
      </c>
      <c r="P425" s="56" t="s">
        <v>545</v>
      </c>
      <c r="Q425" s="9">
        <v>2.36</v>
      </c>
      <c r="R425" s="9">
        <v>2.4900000000000002</v>
      </c>
      <c r="S425" s="10" t="str">
        <f>VLOOKUP($I425,GG!$A$1:$C$23,2,0)</f>
        <v>Lanaken</v>
      </c>
      <c r="T425" s="10" t="str">
        <f>IF(LEFT(D425,2)="09","Klink.",VLOOKUP($I425,GG!$A$1:$C$23,3,0))</f>
        <v>HV</v>
      </c>
    </row>
    <row r="426" spans="1:20" x14ac:dyDescent="0.2">
      <c r="A426" s="9">
        <v>12455760</v>
      </c>
      <c r="B426" s="9" t="s">
        <v>253</v>
      </c>
      <c r="C426" s="9" t="s">
        <v>764</v>
      </c>
      <c r="D426" s="9" t="s">
        <v>1161</v>
      </c>
      <c r="E426" s="9" t="s">
        <v>1061</v>
      </c>
      <c r="F426" s="9" t="s">
        <v>124</v>
      </c>
      <c r="G426" s="9" t="s">
        <v>68</v>
      </c>
      <c r="H426" s="13">
        <v>0.75600000000000001</v>
      </c>
      <c r="I426" s="9" t="s">
        <v>205</v>
      </c>
      <c r="J426" s="9" t="s">
        <v>68</v>
      </c>
      <c r="K426" s="9" t="s">
        <v>1536</v>
      </c>
      <c r="L426" s="9" t="s">
        <v>68</v>
      </c>
      <c r="M426" s="56">
        <v>960</v>
      </c>
      <c r="N426" s="56" t="s">
        <v>545</v>
      </c>
      <c r="O426" s="56" t="s">
        <v>545</v>
      </c>
      <c r="P426" s="56" t="s">
        <v>545</v>
      </c>
      <c r="Q426" s="9">
        <v>1.4350000000000001</v>
      </c>
      <c r="R426" s="9">
        <v>1.522</v>
      </c>
      <c r="S426" s="10" t="str">
        <f>VLOOKUP($I426,GG!$A$1:$C$23,2,0)</f>
        <v>Lanaken</v>
      </c>
      <c r="T426" s="10" t="str">
        <f>IF(LEFT(D426,2)="09","Klink.",VLOOKUP($I426,GG!$A$1:$C$23,3,0))</f>
        <v>HV</v>
      </c>
    </row>
    <row r="427" spans="1:20" x14ac:dyDescent="0.2">
      <c r="A427" s="9">
        <v>12455818</v>
      </c>
      <c r="B427" s="9" t="s">
        <v>221</v>
      </c>
      <c r="C427" s="9" t="s">
        <v>764</v>
      </c>
      <c r="D427" s="9" t="s">
        <v>1161</v>
      </c>
      <c r="E427" s="9" t="s">
        <v>1061</v>
      </c>
      <c r="F427" s="9" t="s">
        <v>767</v>
      </c>
      <c r="G427" s="9" t="s">
        <v>765</v>
      </c>
      <c r="H427" s="13">
        <v>1.33</v>
      </c>
      <c r="I427" s="9" t="s">
        <v>205</v>
      </c>
      <c r="J427" s="9" t="s">
        <v>159</v>
      </c>
      <c r="K427" s="9" t="s">
        <v>1536</v>
      </c>
      <c r="L427" s="9" t="s">
        <v>159</v>
      </c>
      <c r="M427" s="56">
        <v>612</v>
      </c>
      <c r="N427" s="56" t="s">
        <v>545</v>
      </c>
      <c r="O427" s="56" t="s">
        <v>545</v>
      </c>
      <c r="P427" s="56" t="s">
        <v>545</v>
      </c>
      <c r="Q427" s="9">
        <v>2.0539999999999998</v>
      </c>
      <c r="R427" s="9">
        <v>2.181</v>
      </c>
      <c r="S427" s="10" t="str">
        <f>VLOOKUP($I427,GG!$A$1:$C$23,2,0)</f>
        <v>Lanaken</v>
      </c>
      <c r="T427" s="10" t="str">
        <f>IF(LEFT(D427,2)="09","Klink.",VLOOKUP($I427,GG!$A$1:$C$23,3,0))</f>
        <v>HV</v>
      </c>
    </row>
    <row r="428" spans="1:20" x14ac:dyDescent="0.2">
      <c r="A428" s="9">
        <v>12455870</v>
      </c>
      <c r="B428" s="9" t="s">
        <v>254</v>
      </c>
      <c r="C428" s="9" t="s">
        <v>764</v>
      </c>
      <c r="D428" s="9" t="s">
        <v>1161</v>
      </c>
      <c r="E428" s="9" t="s">
        <v>1061</v>
      </c>
      <c r="F428" s="9" t="s">
        <v>125</v>
      </c>
      <c r="G428" s="9" t="s">
        <v>68</v>
      </c>
      <c r="H428" s="13">
        <v>0.99299999999999999</v>
      </c>
      <c r="I428" s="9" t="s">
        <v>205</v>
      </c>
      <c r="J428" s="9" t="s">
        <v>68</v>
      </c>
      <c r="K428" s="9" t="s">
        <v>1536</v>
      </c>
      <c r="L428" s="9" t="s">
        <v>68</v>
      </c>
      <c r="M428" s="56">
        <v>710</v>
      </c>
      <c r="N428" s="56" t="s">
        <v>545</v>
      </c>
      <c r="O428" s="56" t="s">
        <v>545</v>
      </c>
      <c r="P428" s="56" t="s">
        <v>545</v>
      </c>
      <c r="Q428" s="9">
        <v>1.7529999999999999</v>
      </c>
      <c r="R428" s="9">
        <v>1.861</v>
      </c>
      <c r="S428" s="10" t="str">
        <f>VLOOKUP($I428,GG!$A$1:$C$23,2,0)</f>
        <v>Lanaken</v>
      </c>
      <c r="T428" s="10" t="str">
        <f>IF(LEFT(D428,2)="09","Klink.",VLOOKUP($I428,GG!$A$1:$C$23,3,0))</f>
        <v>HV</v>
      </c>
    </row>
    <row r="429" spans="1:20" x14ac:dyDescent="0.2">
      <c r="A429" s="9">
        <v>12455960</v>
      </c>
      <c r="B429" s="9" t="s">
        <v>1176</v>
      </c>
      <c r="C429" s="9" t="s">
        <v>764</v>
      </c>
      <c r="D429" s="9" t="s">
        <v>1161</v>
      </c>
      <c r="E429" s="9" t="s">
        <v>1044</v>
      </c>
      <c r="F429" s="9" t="s">
        <v>124</v>
      </c>
      <c r="G429" s="9" t="s">
        <v>68</v>
      </c>
      <c r="H429" s="13">
        <v>0.75600000000000001</v>
      </c>
      <c r="I429" s="9" t="s">
        <v>205</v>
      </c>
      <c r="J429" s="9" t="s">
        <v>68</v>
      </c>
      <c r="K429" s="9" t="s">
        <v>1536</v>
      </c>
      <c r="L429" s="9" t="s">
        <v>68</v>
      </c>
      <c r="M429" s="56">
        <v>960</v>
      </c>
      <c r="N429" s="56" t="s">
        <v>545</v>
      </c>
      <c r="O429" s="56" t="s">
        <v>545</v>
      </c>
      <c r="P429" s="56" t="s">
        <v>545</v>
      </c>
      <c r="Q429" s="9">
        <v>1.3280000000000001</v>
      </c>
      <c r="R429" s="9">
        <v>1.41</v>
      </c>
      <c r="S429" s="10" t="str">
        <f>VLOOKUP($I429,GG!$A$1:$C$23,2,0)</f>
        <v>Lanaken</v>
      </c>
      <c r="T429" s="10" t="str">
        <f>IF(LEFT(D429,2)="09","Klink.",VLOOKUP($I429,GG!$A$1:$C$23,3,0))</f>
        <v>HV</v>
      </c>
    </row>
    <row r="430" spans="1:20" x14ac:dyDescent="0.2">
      <c r="A430" s="9">
        <v>12457270</v>
      </c>
      <c r="B430" s="9" t="s">
        <v>300</v>
      </c>
      <c r="C430" s="9" t="s">
        <v>764</v>
      </c>
      <c r="D430" s="9" t="s">
        <v>1046</v>
      </c>
      <c r="E430" s="9" t="s">
        <v>1046</v>
      </c>
      <c r="F430" s="9" t="s">
        <v>125</v>
      </c>
      <c r="G430" s="9" t="s">
        <v>68</v>
      </c>
      <c r="H430" s="13">
        <v>0.99299999999999999</v>
      </c>
      <c r="I430" s="9" t="s">
        <v>205</v>
      </c>
      <c r="J430" s="9" t="s">
        <v>68</v>
      </c>
      <c r="K430" s="9" t="s">
        <v>1536</v>
      </c>
      <c r="L430" s="9" t="s">
        <v>68</v>
      </c>
      <c r="M430" s="56">
        <v>710</v>
      </c>
      <c r="N430" s="56" t="s">
        <v>545</v>
      </c>
      <c r="O430" s="56" t="s">
        <v>545</v>
      </c>
      <c r="P430" s="56" t="s">
        <v>545</v>
      </c>
      <c r="Q430" s="9">
        <v>1.95</v>
      </c>
      <c r="R430" s="9">
        <v>1.976</v>
      </c>
      <c r="S430" s="10" t="str">
        <f>VLOOKUP($I430,GG!$A$1:$C$23,2,0)</f>
        <v>Lanaken</v>
      </c>
      <c r="T430" s="10" t="str">
        <f>IF(LEFT(D430,2)="09","Klink.",VLOOKUP($I430,GG!$A$1:$C$23,3,0))</f>
        <v>HV</v>
      </c>
    </row>
    <row r="431" spans="1:20" x14ac:dyDescent="0.2">
      <c r="A431" s="9">
        <v>12457318</v>
      </c>
      <c r="B431" s="9" t="s">
        <v>303</v>
      </c>
      <c r="C431" s="9" t="s">
        <v>764</v>
      </c>
      <c r="D431" s="9" t="s">
        <v>1161</v>
      </c>
      <c r="E431" s="9" t="s">
        <v>1044</v>
      </c>
      <c r="F431" s="9" t="s">
        <v>767</v>
      </c>
      <c r="G431" s="9" t="s">
        <v>765</v>
      </c>
      <c r="H431" s="13">
        <v>1.33</v>
      </c>
      <c r="I431" s="9" t="s">
        <v>205</v>
      </c>
      <c r="J431" s="9" t="s">
        <v>159</v>
      </c>
      <c r="K431" s="9" t="s">
        <v>1536</v>
      </c>
      <c r="L431" s="9" t="s">
        <v>159</v>
      </c>
      <c r="M431" s="56">
        <v>612</v>
      </c>
      <c r="N431" s="56" t="s">
        <v>545</v>
      </c>
      <c r="O431" s="56" t="s">
        <v>545</v>
      </c>
      <c r="P431" s="56" t="s">
        <v>545</v>
      </c>
      <c r="Q431" s="9">
        <v>2.2200000000000002</v>
      </c>
      <c r="R431" s="9">
        <v>2.35</v>
      </c>
      <c r="S431" s="10" t="str">
        <f>VLOOKUP($I431,GG!$A$1:$C$23,2,0)</f>
        <v>Lanaken</v>
      </c>
      <c r="T431" s="10" t="str">
        <f>IF(LEFT(D431,2)="09","Klink.",VLOOKUP($I431,GG!$A$1:$C$23,3,0))</f>
        <v>HV</v>
      </c>
    </row>
    <row r="432" spans="1:20" x14ac:dyDescent="0.2">
      <c r="A432" s="9">
        <v>12459098</v>
      </c>
      <c r="B432" s="9" t="s">
        <v>1017</v>
      </c>
      <c r="C432" s="9" t="s">
        <v>764</v>
      </c>
      <c r="D432" s="9" t="s">
        <v>1161</v>
      </c>
      <c r="E432" s="9" t="s">
        <v>1061</v>
      </c>
      <c r="F432" s="9" t="s">
        <v>767</v>
      </c>
      <c r="G432" s="9" t="s">
        <v>765</v>
      </c>
      <c r="H432" s="13">
        <v>1.3580000000000001</v>
      </c>
      <c r="I432" s="9" t="s">
        <v>205</v>
      </c>
      <c r="J432" s="9" t="s">
        <v>159</v>
      </c>
      <c r="K432" s="9" t="s">
        <v>1536</v>
      </c>
      <c r="L432" s="9" t="s">
        <v>159</v>
      </c>
      <c r="M432" s="56">
        <v>540</v>
      </c>
      <c r="N432" s="56" t="s">
        <v>545</v>
      </c>
      <c r="O432" s="56" t="s">
        <v>545</v>
      </c>
      <c r="P432" s="56" t="s">
        <v>545</v>
      </c>
      <c r="Q432" s="9">
        <v>2.35</v>
      </c>
      <c r="R432" s="9">
        <v>2.3879999999999999</v>
      </c>
      <c r="S432" s="10" t="str">
        <f>VLOOKUP($I432,GG!$A$1:$C$23,2,0)</f>
        <v>Lanaken</v>
      </c>
      <c r="T432" s="10" t="str">
        <f>IF(LEFT(D432,2)="09","Klink.",VLOOKUP($I432,GG!$A$1:$C$23,3,0))</f>
        <v>HV</v>
      </c>
    </row>
    <row r="433" spans="1:20" x14ac:dyDescent="0.2">
      <c r="A433" s="9">
        <v>12460008</v>
      </c>
      <c r="B433" s="9" t="s">
        <v>709</v>
      </c>
      <c r="C433" s="9" t="s">
        <v>764</v>
      </c>
      <c r="D433" s="9" t="s">
        <v>1051</v>
      </c>
      <c r="E433" s="9" t="s">
        <v>1051</v>
      </c>
      <c r="F433" s="9" t="s">
        <v>767</v>
      </c>
      <c r="G433" s="9" t="s">
        <v>765</v>
      </c>
      <c r="H433" s="13">
        <v>1.331</v>
      </c>
      <c r="I433" s="9" t="s">
        <v>377</v>
      </c>
      <c r="J433" s="9" t="s">
        <v>159</v>
      </c>
      <c r="K433" s="9" t="s">
        <v>1537</v>
      </c>
      <c r="L433" s="9" t="s">
        <v>159</v>
      </c>
      <c r="M433" s="56">
        <v>612</v>
      </c>
      <c r="N433" s="56" t="s">
        <v>545</v>
      </c>
      <c r="O433" s="56" t="s">
        <v>545</v>
      </c>
      <c r="P433" s="56" t="s">
        <v>545</v>
      </c>
      <c r="Q433" s="9">
        <v>2.15</v>
      </c>
      <c r="R433" s="9">
        <v>2.282</v>
      </c>
      <c r="S433" s="10" t="str">
        <f>VLOOKUP($I433,GG!$A$1:$C$23,2,0)</f>
        <v>Lanaken</v>
      </c>
      <c r="T433" s="10" t="str">
        <f>IF(LEFT(D433,2)="09","Klink.",VLOOKUP($I433,GG!$A$1:$C$23,3,0))</f>
        <v>Rust</v>
      </c>
    </row>
    <row r="434" spans="1:20" x14ac:dyDescent="0.2">
      <c r="A434" s="9">
        <v>12460010</v>
      </c>
      <c r="B434" s="9" t="s">
        <v>721</v>
      </c>
      <c r="C434" s="9" t="s">
        <v>764</v>
      </c>
      <c r="D434" s="9" t="s">
        <v>1051</v>
      </c>
      <c r="E434" s="9" t="s">
        <v>1051</v>
      </c>
      <c r="F434" s="9" t="s">
        <v>767</v>
      </c>
      <c r="G434" s="9" t="s">
        <v>68</v>
      </c>
      <c r="H434" s="13">
        <v>1.3240000000000001</v>
      </c>
      <c r="I434" s="9" t="s">
        <v>377</v>
      </c>
      <c r="J434" s="9" t="s">
        <v>68</v>
      </c>
      <c r="K434" s="9" t="s">
        <v>1537</v>
      </c>
      <c r="L434" s="9" t="s">
        <v>68</v>
      </c>
      <c r="M434" s="56">
        <v>612</v>
      </c>
      <c r="N434" s="56" t="s">
        <v>545</v>
      </c>
      <c r="O434" s="56" t="s">
        <v>545</v>
      </c>
      <c r="P434" s="56" t="s">
        <v>545</v>
      </c>
      <c r="Q434" s="9">
        <v>2.15</v>
      </c>
      <c r="R434" s="9">
        <v>2.282</v>
      </c>
      <c r="S434" s="10" t="str">
        <f>VLOOKUP($I434,GG!$A$1:$C$23,2,0)</f>
        <v>Lanaken</v>
      </c>
      <c r="T434" s="10" t="str">
        <f>IF(LEFT(D434,2)="09","Klink.",VLOOKUP($I434,GG!$A$1:$C$23,3,0))</f>
        <v>Rust</v>
      </c>
    </row>
    <row r="435" spans="1:20" x14ac:dyDescent="0.2">
      <c r="A435" s="9">
        <v>12460060</v>
      </c>
      <c r="B435" s="9" t="s">
        <v>850</v>
      </c>
      <c r="C435" s="9" t="s">
        <v>764</v>
      </c>
      <c r="D435" s="9" t="s">
        <v>1051</v>
      </c>
      <c r="E435" s="9" t="s">
        <v>1051</v>
      </c>
      <c r="F435" s="9" t="s">
        <v>124</v>
      </c>
      <c r="G435" s="9" t="s">
        <v>68</v>
      </c>
      <c r="H435" s="13">
        <v>0.75600000000000001</v>
      </c>
      <c r="I435" s="9" t="s">
        <v>377</v>
      </c>
      <c r="J435" s="9" t="s">
        <v>68</v>
      </c>
      <c r="K435" s="9" t="s">
        <v>1537</v>
      </c>
      <c r="L435" s="9" t="s">
        <v>68</v>
      </c>
      <c r="M435" s="56">
        <v>960</v>
      </c>
      <c r="N435" s="56" t="s">
        <v>545</v>
      </c>
      <c r="O435" s="56" t="s">
        <v>545</v>
      </c>
      <c r="P435" s="56" t="s">
        <v>545</v>
      </c>
      <c r="Q435" s="9">
        <v>1.3</v>
      </c>
      <c r="R435" s="9">
        <v>1.38</v>
      </c>
      <c r="S435" s="10" t="str">
        <f>VLOOKUP($I435,GG!$A$1:$C$23,2,0)</f>
        <v>Lanaken</v>
      </c>
      <c r="T435" s="10" t="str">
        <f>IF(LEFT(D435,2)="09","Klink.",VLOOKUP($I435,GG!$A$1:$C$23,3,0))</f>
        <v>Rust</v>
      </c>
    </row>
    <row r="436" spans="1:20" x14ac:dyDescent="0.2">
      <c r="A436" s="9">
        <v>12460061</v>
      </c>
      <c r="B436" s="9" t="s">
        <v>1267</v>
      </c>
      <c r="C436" s="9" t="s">
        <v>764</v>
      </c>
      <c r="D436" s="9" t="s">
        <v>1051</v>
      </c>
      <c r="E436" s="9" t="s">
        <v>1051</v>
      </c>
      <c r="F436" s="9" t="s">
        <v>124</v>
      </c>
      <c r="G436" s="9" t="s">
        <v>68</v>
      </c>
      <c r="H436" s="13">
        <v>0.75600000000000001</v>
      </c>
      <c r="I436" s="9" t="s">
        <v>377</v>
      </c>
      <c r="J436" s="9" t="s">
        <v>68</v>
      </c>
      <c r="K436" s="9" t="s">
        <v>1537</v>
      </c>
      <c r="L436" s="9" t="s">
        <v>68</v>
      </c>
      <c r="M436" s="56">
        <v>960</v>
      </c>
      <c r="N436" s="56" t="s">
        <v>545</v>
      </c>
      <c r="O436" s="56" t="s">
        <v>545</v>
      </c>
      <c r="P436" s="56" t="s">
        <v>545</v>
      </c>
      <c r="Q436" s="9">
        <v>1.3</v>
      </c>
      <c r="R436" s="9">
        <v>1.38</v>
      </c>
      <c r="S436" s="10" t="str">
        <f>VLOOKUP($I436,GG!$A$1:$C$23,2,0)</f>
        <v>Lanaken</v>
      </c>
      <c r="T436" s="10" t="str">
        <f>IF(LEFT(D436,2)="09","Klink.",VLOOKUP($I436,GG!$A$1:$C$23,3,0))</f>
        <v>Rust</v>
      </c>
    </row>
    <row r="437" spans="1:20" x14ac:dyDescent="0.2">
      <c r="A437" s="9">
        <v>12460210</v>
      </c>
      <c r="B437" s="9" t="s">
        <v>851</v>
      </c>
      <c r="C437" s="9" t="s">
        <v>764</v>
      </c>
      <c r="D437" s="9" t="s">
        <v>1051</v>
      </c>
      <c r="E437" s="9" t="s">
        <v>1051</v>
      </c>
      <c r="F437" s="9" t="s">
        <v>767</v>
      </c>
      <c r="G437" s="9" t="s">
        <v>68</v>
      </c>
      <c r="H437" s="13">
        <v>1.3240000000000001</v>
      </c>
      <c r="I437" s="9" t="s">
        <v>377</v>
      </c>
      <c r="J437" s="9" t="s">
        <v>68</v>
      </c>
      <c r="K437" s="9" t="s">
        <v>1537</v>
      </c>
      <c r="L437" s="9" t="s">
        <v>68</v>
      </c>
      <c r="M437" s="56">
        <v>612</v>
      </c>
      <c r="N437" s="56" t="s">
        <v>545</v>
      </c>
      <c r="O437" s="56" t="s">
        <v>545</v>
      </c>
      <c r="P437" s="56" t="s">
        <v>545</v>
      </c>
      <c r="Q437" s="9">
        <v>2.15</v>
      </c>
      <c r="R437" s="9">
        <v>2.282</v>
      </c>
      <c r="S437" s="10" t="str">
        <f>VLOOKUP($I437,GG!$A$1:$C$23,2,0)</f>
        <v>Lanaken</v>
      </c>
      <c r="T437" s="10" t="str">
        <f>IF(LEFT(D437,2)="09","Klink.",VLOOKUP($I437,GG!$A$1:$C$23,3,0))</f>
        <v>Rust</v>
      </c>
    </row>
    <row r="438" spans="1:20" x14ac:dyDescent="0.2">
      <c r="A438" s="9">
        <v>12460310</v>
      </c>
      <c r="B438" s="9" t="s">
        <v>722</v>
      </c>
      <c r="C438" s="9" t="s">
        <v>764</v>
      </c>
      <c r="D438" s="9" t="s">
        <v>1051</v>
      </c>
      <c r="E438" s="9" t="s">
        <v>1051</v>
      </c>
      <c r="F438" s="9" t="s">
        <v>767</v>
      </c>
      <c r="G438" s="9" t="s">
        <v>68</v>
      </c>
      <c r="H438" s="13">
        <v>1.3240000000000001</v>
      </c>
      <c r="I438" s="9" t="s">
        <v>377</v>
      </c>
      <c r="J438" s="9" t="s">
        <v>68</v>
      </c>
      <c r="K438" s="9" t="s">
        <v>1537</v>
      </c>
      <c r="L438" s="9" t="s">
        <v>68</v>
      </c>
      <c r="M438" s="56">
        <v>612</v>
      </c>
      <c r="N438" s="56" t="s">
        <v>545</v>
      </c>
      <c r="O438" s="56" t="s">
        <v>545</v>
      </c>
      <c r="P438" s="56" t="s">
        <v>545</v>
      </c>
      <c r="Q438" s="9">
        <v>2.15</v>
      </c>
      <c r="R438" s="9">
        <v>2.282</v>
      </c>
      <c r="S438" s="10" t="str">
        <f>VLOOKUP($I438,GG!$A$1:$C$23,2,0)</f>
        <v>Lanaken</v>
      </c>
      <c r="T438" s="10" t="str">
        <f>IF(LEFT(D438,2)="09","Klink.",VLOOKUP($I438,GG!$A$1:$C$23,3,0))</f>
        <v>Rust</v>
      </c>
    </row>
    <row r="439" spans="1:20" x14ac:dyDescent="0.2">
      <c r="A439" s="9">
        <v>12460460</v>
      </c>
      <c r="B439" s="9" t="s">
        <v>852</v>
      </c>
      <c r="C439" s="9" t="s">
        <v>764</v>
      </c>
      <c r="D439" s="9" t="s">
        <v>1051</v>
      </c>
      <c r="E439" s="9" t="s">
        <v>1051</v>
      </c>
      <c r="F439" s="9" t="s">
        <v>124</v>
      </c>
      <c r="G439" s="9" t="s">
        <v>68</v>
      </c>
      <c r="H439" s="13">
        <v>0.75600000000000001</v>
      </c>
      <c r="I439" s="9" t="s">
        <v>377</v>
      </c>
      <c r="J439" s="9" t="s">
        <v>68</v>
      </c>
      <c r="K439" s="9" t="s">
        <v>1537</v>
      </c>
      <c r="L439" s="9" t="s">
        <v>68</v>
      </c>
      <c r="M439" s="56">
        <v>960</v>
      </c>
      <c r="N439" s="56" t="s">
        <v>545</v>
      </c>
      <c r="O439" s="56" t="s">
        <v>545</v>
      </c>
      <c r="P439" s="56" t="s">
        <v>545</v>
      </c>
      <c r="Q439" s="9">
        <v>1.3</v>
      </c>
      <c r="R439" s="9">
        <v>1.38</v>
      </c>
      <c r="S439" s="10" t="str">
        <f>VLOOKUP($I439,GG!$A$1:$C$23,2,0)</f>
        <v>Lanaken</v>
      </c>
      <c r="T439" s="10" t="str">
        <f>IF(LEFT(D439,2)="09","Klink.",VLOOKUP($I439,GG!$A$1:$C$23,3,0))</f>
        <v>Rust</v>
      </c>
    </row>
    <row r="440" spans="1:20" x14ac:dyDescent="0.2">
      <c r="A440" s="9">
        <v>12460710</v>
      </c>
      <c r="B440" s="9" t="s">
        <v>853</v>
      </c>
      <c r="C440" s="9" t="s">
        <v>764</v>
      </c>
      <c r="D440" s="9" t="s">
        <v>1051</v>
      </c>
      <c r="E440" s="9" t="s">
        <v>1051</v>
      </c>
      <c r="F440" s="9" t="s">
        <v>767</v>
      </c>
      <c r="G440" s="9" t="s">
        <v>68</v>
      </c>
      <c r="H440" s="13">
        <v>1.3240000000000001</v>
      </c>
      <c r="I440" s="9" t="s">
        <v>377</v>
      </c>
      <c r="J440" s="9" t="s">
        <v>68</v>
      </c>
      <c r="K440" s="9" t="s">
        <v>1537</v>
      </c>
      <c r="L440" s="9" t="s">
        <v>68</v>
      </c>
      <c r="M440" s="56">
        <v>612</v>
      </c>
      <c r="N440" s="56" t="s">
        <v>545</v>
      </c>
      <c r="O440" s="56" t="s">
        <v>545</v>
      </c>
      <c r="P440" s="56" t="s">
        <v>545</v>
      </c>
      <c r="Q440" s="9">
        <v>2.15</v>
      </c>
      <c r="R440" s="9">
        <v>2.282</v>
      </c>
      <c r="S440" s="10" t="str">
        <f>VLOOKUP($I440,GG!$A$1:$C$23,2,0)</f>
        <v>Lanaken</v>
      </c>
      <c r="T440" s="10" t="str">
        <f>IF(LEFT(D440,2)="09","Klink.",VLOOKUP($I440,GG!$A$1:$C$23,3,0))</f>
        <v>Rust</v>
      </c>
    </row>
    <row r="441" spans="1:20" x14ac:dyDescent="0.2">
      <c r="A441" s="9">
        <v>12460811</v>
      </c>
      <c r="B441" s="9" t="s">
        <v>723</v>
      </c>
      <c r="C441" s="9" t="s">
        <v>764</v>
      </c>
      <c r="D441" s="9" t="s">
        <v>1051</v>
      </c>
      <c r="E441" s="9" t="s">
        <v>1051</v>
      </c>
      <c r="F441" s="9" t="s">
        <v>767</v>
      </c>
      <c r="G441" s="9" t="s">
        <v>68</v>
      </c>
      <c r="H441" s="13">
        <v>1.3240000000000001</v>
      </c>
      <c r="I441" s="9" t="s">
        <v>377</v>
      </c>
      <c r="J441" s="9" t="s">
        <v>68</v>
      </c>
      <c r="K441" s="9" t="s">
        <v>1537</v>
      </c>
      <c r="L441" s="9" t="s">
        <v>68</v>
      </c>
      <c r="M441" s="56">
        <v>612</v>
      </c>
      <c r="N441" s="56">
        <v>598</v>
      </c>
      <c r="O441" s="56" t="s">
        <v>545</v>
      </c>
      <c r="P441" s="56" t="s">
        <v>545</v>
      </c>
      <c r="Q441" s="9">
        <v>2.15</v>
      </c>
      <c r="R441" s="9">
        <v>2.282</v>
      </c>
      <c r="S441" s="10" t="str">
        <f>VLOOKUP($I441,GG!$A$1:$C$23,2,0)</f>
        <v>Lanaken</v>
      </c>
      <c r="T441" s="10" t="str">
        <f>IF(LEFT(D441,2)="09","Klink.",VLOOKUP($I441,GG!$A$1:$C$23,3,0))</f>
        <v>Rust</v>
      </c>
    </row>
    <row r="442" spans="1:20" x14ac:dyDescent="0.2">
      <c r="A442" s="9">
        <v>12460910</v>
      </c>
      <c r="B442" s="9" t="s">
        <v>854</v>
      </c>
      <c r="C442" s="9" t="s">
        <v>764</v>
      </c>
      <c r="D442" s="9" t="s">
        <v>1051</v>
      </c>
      <c r="E442" s="9" t="s">
        <v>1051</v>
      </c>
      <c r="F442" s="9" t="s">
        <v>767</v>
      </c>
      <c r="G442" s="9" t="s">
        <v>68</v>
      </c>
      <c r="H442" s="13">
        <v>1.3240000000000001</v>
      </c>
      <c r="I442" s="9" t="s">
        <v>377</v>
      </c>
      <c r="J442" s="9" t="s">
        <v>68</v>
      </c>
      <c r="K442" s="9" t="s">
        <v>1537</v>
      </c>
      <c r="L442" s="9" t="s">
        <v>68</v>
      </c>
      <c r="M442" s="56">
        <v>612</v>
      </c>
      <c r="N442" s="56" t="s">
        <v>545</v>
      </c>
      <c r="O442" s="56" t="s">
        <v>545</v>
      </c>
      <c r="P442" s="56" t="s">
        <v>545</v>
      </c>
      <c r="Q442" s="9">
        <v>2.15</v>
      </c>
      <c r="R442" s="9">
        <v>2.282</v>
      </c>
      <c r="S442" s="10" t="str">
        <f>VLOOKUP($I442,GG!$A$1:$C$23,2,0)</f>
        <v>Lanaken</v>
      </c>
      <c r="T442" s="10" t="str">
        <f>IF(LEFT(D442,2)="09","Klink.",VLOOKUP($I442,GG!$A$1:$C$23,3,0))</f>
        <v>Rust</v>
      </c>
    </row>
    <row r="443" spans="1:20" x14ac:dyDescent="0.2">
      <c r="A443" s="9">
        <v>12460968</v>
      </c>
      <c r="B443" s="9" t="s">
        <v>1018</v>
      </c>
      <c r="C443" s="9" t="s">
        <v>764</v>
      </c>
      <c r="D443" s="9" t="s">
        <v>1051</v>
      </c>
      <c r="E443" s="9" t="s">
        <v>1051</v>
      </c>
      <c r="F443" s="9" t="s">
        <v>124</v>
      </c>
      <c r="G443" s="9" t="s">
        <v>765</v>
      </c>
      <c r="H443" s="13">
        <v>0.75600000000000001</v>
      </c>
      <c r="I443" s="9" t="s">
        <v>377</v>
      </c>
      <c r="J443" s="9" t="s">
        <v>159</v>
      </c>
      <c r="K443" s="9" t="s">
        <v>1537</v>
      </c>
      <c r="L443" s="9" t="s">
        <v>159</v>
      </c>
      <c r="M443" s="56">
        <v>960</v>
      </c>
      <c r="N443" s="56" t="s">
        <v>545</v>
      </c>
      <c r="O443" s="56" t="s">
        <v>545</v>
      </c>
      <c r="P443" s="56" t="s">
        <v>545</v>
      </c>
      <c r="Q443" s="9">
        <v>1.3</v>
      </c>
      <c r="R443" s="9">
        <v>1.381</v>
      </c>
      <c r="S443" s="10" t="str">
        <f>VLOOKUP($I443,GG!$A$1:$C$23,2,0)</f>
        <v>Lanaken</v>
      </c>
      <c r="T443" s="10" t="str">
        <f>IF(LEFT(D443,2)="09","Klink.",VLOOKUP($I443,GG!$A$1:$C$23,3,0))</f>
        <v>Rust</v>
      </c>
    </row>
    <row r="444" spans="1:20" x14ac:dyDescent="0.2">
      <c r="A444" s="9">
        <v>12461318</v>
      </c>
      <c r="B444" s="9" t="s">
        <v>1177</v>
      </c>
      <c r="C444" s="9" t="s">
        <v>764</v>
      </c>
      <c r="D444" s="9" t="s">
        <v>1051</v>
      </c>
      <c r="E444" s="9" t="s">
        <v>1051</v>
      </c>
      <c r="F444" s="9" t="s">
        <v>767</v>
      </c>
      <c r="G444" s="9" t="s">
        <v>765</v>
      </c>
      <c r="H444" s="13">
        <v>1.3580000000000001</v>
      </c>
      <c r="I444" s="9" t="s">
        <v>377</v>
      </c>
      <c r="J444" s="9" t="s">
        <v>159</v>
      </c>
      <c r="K444" s="9" t="s">
        <v>1537</v>
      </c>
      <c r="L444" s="9" t="s">
        <v>159</v>
      </c>
      <c r="M444" s="56">
        <v>612</v>
      </c>
      <c r="N444" s="56" t="s">
        <v>545</v>
      </c>
      <c r="O444" s="56" t="s">
        <v>545</v>
      </c>
      <c r="P444" s="56" t="s">
        <v>545</v>
      </c>
      <c r="Q444" s="9">
        <v>2.1800000000000002</v>
      </c>
      <c r="R444" s="9">
        <v>2.29</v>
      </c>
      <c r="S444" s="10" t="str">
        <f>VLOOKUP($I444,GG!$A$1:$C$23,2,0)</f>
        <v>Lanaken</v>
      </c>
      <c r="T444" s="10" t="str">
        <f>IF(LEFT(D444,2)="09","Klink.",VLOOKUP($I444,GG!$A$1:$C$23,3,0))</f>
        <v>Rust</v>
      </c>
    </row>
    <row r="445" spans="1:20" x14ac:dyDescent="0.2">
      <c r="A445" s="9">
        <v>12461610</v>
      </c>
      <c r="B445" s="9" t="s">
        <v>724</v>
      </c>
      <c r="C445" s="9" t="s">
        <v>764</v>
      </c>
      <c r="D445" s="9" t="s">
        <v>1051</v>
      </c>
      <c r="E445" s="9" t="s">
        <v>1051</v>
      </c>
      <c r="F445" s="9" t="s">
        <v>767</v>
      </c>
      <c r="G445" s="9" t="s">
        <v>68</v>
      </c>
      <c r="H445" s="13">
        <v>1.3240000000000001</v>
      </c>
      <c r="I445" s="9" t="s">
        <v>377</v>
      </c>
      <c r="J445" s="9" t="s">
        <v>68</v>
      </c>
      <c r="K445" s="9" t="s">
        <v>1537</v>
      </c>
      <c r="L445" s="9" t="s">
        <v>68</v>
      </c>
      <c r="M445" s="56">
        <v>612</v>
      </c>
      <c r="N445" s="56" t="s">
        <v>545</v>
      </c>
      <c r="O445" s="56" t="s">
        <v>545</v>
      </c>
      <c r="P445" s="56" t="s">
        <v>545</v>
      </c>
      <c r="Q445" s="9">
        <v>2.15</v>
      </c>
      <c r="R445" s="9">
        <v>2.282</v>
      </c>
      <c r="S445" s="10" t="str">
        <f>VLOOKUP($I445,GG!$A$1:$C$23,2,0)</f>
        <v>Lanaken</v>
      </c>
      <c r="T445" s="10" t="str">
        <f>IF(LEFT(D445,2)="09","Klink.",VLOOKUP($I445,GG!$A$1:$C$23,3,0))</f>
        <v>Rust</v>
      </c>
    </row>
    <row r="446" spans="1:20" x14ac:dyDescent="0.2">
      <c r="A446" s="9">
        <v>12461611</v>
      </c>
      <c r="B446" s="9" t="s">
        <v>855</v>
      </c>
      <c r="C446" s="9" t="s">
        <v>764</v>
      </c>
      <c r="D446" s="9" t="s">
        <v>1051</v>
      </c>
      <c r="E446" s="9" t="s">
        <v>1051</v>
      </c>
      <c r="F446" s="9" t="s">
        <v>767</v>
      </c>
      <c r="G446" s="9" t="s">
        <v>68</v>
      </c>
      <c r="H446" s="13">
        <v>1.3240000000000001</v>
      </c>
      <c r="I446" s="9" t="s">
        <v>377</v>
      </c>
      <c r="J446" s="9" t="s">
        <v>68</v>
      </c>
      <c r="K446" s="9" t="s">
        <v>1537</v>
      </c>
      <c r="L446" s="9" t="s">
        <v>68</v>
      </c>
      <c r="M446" s="56">
        <v>612</v>
      </c>
      <c r="N446" s="56" t="s">
        <v>545</v>
      </c>
      <c r="O446" s="56" t="s">
        <v>545</v>
      </c>
      <c r="P446" s="56" t="s">
        <v>545</v>
      </c>
      <c r="Q446" s="9">
        <v>2.15</v>
      </c>
      <c r="R446" s="9">
        <v>2.282</v>
      </c>
      <c r="S446" s="10" t="str">
        <f>VLOOKUP($I446,GG!$A$1:$C$23,2,0)</f>
        <v>Lanaken</v>
      </c>
      <c r="T446" s="10" t="str">
        <f>IF(LEFT(D446,2)="09","Klink.",VLOOKUP($I446,GG!$A$1:$C$23,3,0))</f>
        <v>Rust</v>
      </c>
    </row>
    <row r="447" spans="1:20" x14ac:dyDescent="0.2">
      <c r="A447" s="9">
        <v>12461910</v>
      </c>
      <c r="B447" s="9" t="s">
        <v>856</v>
      </c>
      <c r="C447" s="9" t="s">
        <v>764</v>
      </c>
      <c r="D447" s="9" t="s">
        <v>1051</v>
      </c>
      <c r="E447" s="9" t="s">
        <v>1051</v>
      </c>
      <c r="F447" s="9" t="s">
        <v>767</v>
      </c>
      <c r="G447" s="9" t="s">
        <v>68</v>
      </c>
      <c r="H447" s="13">
        <v>1.3240000000000001</v>
      </c>
      <c r="I447" s="9" t="s">
        <v>377</v>
      </c>
      <c r="J447" s="9" t="s">
        <v>68</v>
      </c>
      <c r="K447" s="9" t="s">
        <v>1537</v>
      </c>
      <c r="L447" s="9" t="s">
        <v>68</v>
      </c>
      <c r="M447" s="56">
        <v>612</v>
      </c>
      <c r="N447" s="56" t="s">
        <v>545</v>
      </c>
      <c r="O447" s="56" t="s">
        <v>545</v>
      </c>
      <c r="P447" s="56" t="s">
        <v>545</v>
      </c>
      <c r="Q447" s="9">
        <v>2.15</v>
      </c>
      <c r="R447" s="9">
        <v>2.282</v>
      </c>
      <c r="S447" s="10" t="str">
        <f>VLOOKUP($I447,GG!$A$1:$C$23,2,0)</f>
        <v>Lanaken</v>
      </c>
      <c r="T447" s="10" t="str">
        <f>IF(LEFT(D447,2)="09","Klink.",VLOOKUP($I447,GG!$A$1:$C$23,3,0))</f>
        <v>Rust</v>
      </c>
    </row>
    <row r="448" spans="1:20" x14ac:dyDescent="0.2">
      <c r="A448" s="9">
        <v>12462078</v>
      </c>
      <c r="B448" s="9" t="s">
        <v>1178</v>
      </c>
      <c r="C448" s="9" t="s">
        <v>764</v>
      </c>
      <c r="D448" s="9" t="s">
        <v>1051</v>
      </c>
      <c r="E448" s="9" t="s">
        <v>1051</v>
      </c>
      <c r="F448" s="9" t="s">
        <v>767</v>
      </c>
      <c r="G448" s="9" t="s">
        <v>765</v>
      </c>
      <c r="H448" s="13">
        <v>1.33</v>
      </c>
      <c r="I448" s="9" t="s">
        <v>377</v>
      </c>
      <c r="J448" s="9" t="s">
        <v>159</v>
      </c>
      <c r="K448" s="9" t="s">
        <v>1537</v>
      </c>
      <c r="L448" s="9" t="s">
        <v>159</v>
      </c>
      <c r="M448" s="56">
        <v>612</v>
      </c>
      <c r="N448" s="56" t="s">
        <v>545</v>
      </c>
      <c r="O448" s="56" t="s">
        <v>545</v>
      </c>
      <c r="P448" s="56" t="s">
        <v>545</v>
      </c>
      <c r="Q448" s="9">
        <v>2.1389999999999998</v>
      </c>
      <c r="R448" s="9">
        <v>2.27</v>
      </c>
      <c r="S448" s="10" t="str">
        <f>VLOOKUP($I448,GG!$A$1:$C$23,2,0)</f>
        <v>Lanaken</v>
      </c>
      <c r="T448" s="10" t="str">
        <f>IF(LEFT(D448,2)="09","Klink.",VLOOKUP($I448,GG!$A$1:$C$23,3,0))</f>
        <v>Rust</v>
      </c>
    </row>
    <row r="449" spans="1:20" x14ac:dyDescent="0.2">
      <c r="A449" s="9">
        <v>12462510</v>
      </c>
      <c r="B449" s="9" t="s">
        <v>1268</v>
      </c>
      <c r="C449" s="9" t="s">
        <v>764</v>
      </c>
      <c r="D449" s="9" t="s">
        <v>1051</v>
      </c>
      <c r="E449" s="9" t="s">
        <v>1051</v>
      </c>
      <c r="F449" s="9" t="s">
        <v>767</v>
      </c>
      <c r="G449" s="9" t="s">
        <v>68</v>
      </c>
      <c r="H449" s="13">
        <v>1.3240000000000001</v>
      </c>
      <c r="I449" s="9" t="s">
        <v>377</v>
      </c>
      <c r="J449" s="9" t="s">
        <v>68</v>
      </c>
      <c r="K449" s="9" t="s">
        <v>1537</v>
      </c>
      <c r="L449" s="9" t="s">
        <v>68</v>
      </c>
      <c r="M449" s="56">
        <v>612</v>
      </c>
      <c r="N449" s="56" t="s">
        <v>545</v>
      </c>
      <c r="O449" s="56" t="s">
        <v>545</v>
      </c>
      <c r="P449" s="56" t="s">
        <v>545</v>
      </c>
      <c r="Q449" s="9">
        <v>2.1389999999999998</v>
      </c>
      <c r="R449" s="9">
        <v>2.27</v>
      </c>
      <c r="S449" s="10" t="str">
        <f>VLOOKUP($I449,GG!$A$1:$C$23,2,0)</f>
        <v>Lanaken</v>
      </c>
      <c r="T449" s="10" t="str">
        <f>IF(LEFT(D449,2)="09","Klink.",VLOOKUP($I449,GG!$A$1:$C$23,3,0))</f>
        <v>Rust</v>
      </c>
    </row>
    <row r="450" spans="1:20" x14ac:dyDescent="0.2">
      <c r="A450" s="9">
        <v>12470018</v>
      </c>
      <c r="B450" s="9" t="s">
        <v>304</v>
      </c>
      <c r="C450" s="9" t="s">
        <v>764</v>
      </c>
      <c r="D450" s="9" t="s">
        <v>1168</v>
      </c>
      <c r="E450" s="9" t="s">
        <v>1044</v>
      </c>
      <c r="F450" s="9" t="s">
        <v>767</v>
      </c>
      <c r="G450" s="9" t="s">
        <v>765</v>
      </c>
      <c r="H450" s="13">
        <v>1.3240000000000001</v>
      </c>
      <c r="I450" s="9" t="s">
        <v>378</v>
      </c>
      <c r="J450" s="9" t="s">
        <v>159</v>
      </c>
      <c r="K450" s="9" t="s">
        <v>1538</v>
      </c>
      <c r="L450" s="9" t="s">
        <v>159</v>
      </c>
      <c r="M450" s="56">
        <v>576</v>
      </c>
      <c r="N450" s="56" t="s">
        <v>545</v>
      </c>
      <c r="O450" s="56" t="s">
        <v>545</v>
      </c>
      <c r="P450" s="56" t="s">
        <v>545</v>
      </c>
      <c r="Q450" s="9">
        <v>2.15</v>
      </c>
      <c r="R450" s="9">
        <v>2.2829999999999999</v>
      </c>
      <c r="S450" s="10" t="str">
        <f>VLOOKUP($I450,GG!$A$1:$C$23,2,0)</f>
        <v>Lanaken</v>
      </c>
      <c r="T450" s="10" t="str">
        <f>IF(LEFT(D450,2)="09","Klink.",VLOOKUP($I450,GG!$A$1:$C$23,3,0))</f>
        <v>Smo</v>
      </c>
    </row>
    <row r="451" spans="1:20" x14ac:dyDescent="0.2">
      <c r="A451" s="9">
        <v>12470060</v>
      </c>
      <c r="B451" s="9" t="s">
        <v>689</v>
      </c>
      <c r="C451" s="9" t="s">
        <v>764</v>
      </c>
      <c r="D451" s="9" t="s">
        <v>1168</v>
      </c>
      <c r="E451" s="9" t="s">
        <v>1044</v>
      </c>
      <c r="F451" s="9" t="s">
        <v>124</v>
      </c>
      <c r="G451" s="9" t="s">
        <v>68</v>
      </c>
      <c r="H451" s="13">
        <v>0.75600000000000001</v>
      </c>
      <c r="I451" s="9" t="s">
        <v>378</v>
      </c>
      <c r="J451" s="9" t="s">
        <v>68</v>
      </c>
      <c r="K451" s="9" t="s">
        <v>1538</v>
      </c>
      <c r="L451" s="9" t="s">
        <v>68</v>
      </c>
      <c r="M451" s="56">
        <v>916</v>
      </c>
      <c r="N451" s="56" t="s">
        <v>545</v>
      </c>
      <c r="O451" s="56" t="s">
        <v>545</v>
      </c>
      <c r="P451" s="56" t="s">
        <v>545</v>
      </c>
      <c r="Q451" s="9">
        <v>1.3</v>
      </c>
      <c r="R451" s="9">
        <v>1.381</v>
      </c>
      <c r="S451" s="10" t="str">
        <f>VLOOKUP($I451,GG!$A$1:$C$23,2,0)</f>
        <v>Lanaken</v>
      </c>
      <c r="T451" s="10" t="str">
        <f>IF(LEFT(D451,2)="09","Klink.",VLOOKUP($I451,GG!$A$1:$C$23,3,0))</f>
        <v>Smo</v>
      </c>
    </row>
    <row r="452" spans="1:20" x14ac:dyDescent="0.2">
      <c r="A452" s="9">
        <v>12470618</v>
      </c>
      <c r="B452" s="9" t="s">
        <v>90</v>
      </c>
      <c r="C452" s="9" t="s">
        <v>764</v>
      </c>
      <c r="D452" s="9" t="s">
        <v>1168</v>
      </c>
      <c r="E452" s="9" t="s">
        <v>1044</v>
      </c>
      <c r="F452" s="9" t="s">
        <v>767</v>
      </c>
      <c r="G452" s="9" t="s">
        <v>765</v>
      </c>
      <c r="H452" s="13">
        <v>1.3240000000000001</v>
      </c>
      <c r="I452" s="9" t="s">
        <v>378</v>
      </c>
      <c r="J452" s="9" t="s">
        <v>159</v>
      </c>
      <c r="K452" s="9" t="s">
        <v>1538</v>
      </c>
      <c r="L452" s="9" t="s">
        <v>159</v>
      </c>
      <c r="M452" s="56">
        <v>576</v>
      </c>
      <c r="N452" s="56" t="s">
        <v>545</v>
      </c>
      <c r="O452" s="56" t="s">
        <v>545</v>
      </c>
      <c r="P452" s="56" t="s">
        <v>545</v>
      </c>
      <c r="Q452" s="9">
        <v>2.15</v>
      </c>
      <c r="R452" s="9">
        <v>2.2829999999999999</v>
      </c>
      <c r="S452" s="10" t="str">
        <f>VLOOKUP($I452,GG!$A$1:$C$23,2,0)</f>
        <v>Lanaken</v>
      </c>
      <c r="T452" s="10" t="str">
        <f>IF(LEFT(D452,2)="09","Klink.",VLOOKUP($I452,GG!$A$1:$C$23,3,0))</f>
        <v>Smo</v>
      </c>
    </row>
    <row r="453" spans="1:20" x14ac:dyDescent="0.2">
      <c r="A453" s="9">
        <v>12471330</v>
      </c>
      <c r="B453" s="9" t="s">
        <v>842</v>
      </c>
      <c r="C453" s="9" t="s">
        <v>764</v>
      </c>
      <c r="D453" s="9" t="s">
        <v>298</v>
      </c>
      <c r="E453" s="9" t="s">
        <v>298</v>
      </c>
      <c r="F453" s="9" t="s">
        <v>376</v>
      </c>
      <c r="G453" s="9" t="s">
        <v>68</v>
      </c>
      <c r="H453" s="13">
        <v>2.15</v>
      </c>
      <c r="I453" s="9" t="s">
        <v>378</v>
      </c>
      <c r="J453" s="9" t="s">
        <v>68</v>
      </c>
      <c r="K453" s="9" t="s">
        <v>1538</v>
      </c>
      <c r="L453" s="9" t="s">
        <v>68</v>
      </c>
      <c r="M453" s="56">
        <v>282</v>
      </c>
      <c r="N453" s="56" t="s">
        <v>545</v>
      </c>
      <c r="O453" s="56" t="s">
        <v>545</v>
      </c>
      <c r="P453" s="56" t="s">
        <v>545</v>
      </c>
      <c r="Q453" s="9">
        <v>4.3220000000000001</v>
      </c>
      <c r="R453" s="9">
        <v>4.3620000000000001</v>
      </c>
      <c r="S453" s="10" t="str">
        <f>VLOOKUP($I453,GG!$A$1:$C$23,2,0)</f>
        <v>Lanaken</v>
      </c>
      <c r="T453" s="10" t="str">
        <f>IF(LEFT(D453,2)="09","Klink.",VLOOKUP($I453,GG!$A$1:$C$23,3,0))</f>
        <v>Smo</v>
      </c>
    </row>
    <row r="454" spans="1:20" x14ac:dyDescent="0.2">
      <c r="A454" s="9">
        <v>12471438</v>
      </c>
      <c r="B454" s="9" t="s">
        <v>1102</v>
      </c>
      <c r="C454" s="9" t="s">
        <v>764</v>
      </c>
      <c r="D454" s="9" t="s">
        <v>298</v>
      </c>
      <c r="E454" s="9" t="s">
        <v>298</v>
      </c>
      <c r="F454" s="9" t="s">
        <v>376</v>
      </c>
      <c r="G454" s="9" t="s">
        <v>765</v>
      </c>
      <c r="H454" s="13">
        <v>2.15</v>
      </c>
      <c r="I454" s="9" t="s">
        <v>378</v>
      </c>
      <c r="J454" s="9" t="s">
        <v>159</v>
      </c>
      <c r="K454" s="9" t="s">
        <v>1538</v>
      </c>
      <c r="L454" s="9" t="s">
        <v>159</v>
      </c>
      <c r="M454" s="56">
        <v>282</v>
      </c>
      <c r="N454" s="56" t="s">
        <v>545</v>
      </c>
      <c r="O454" s="56" t="s">
        <v>545</v>
      </c>
      <c r="P454" s="56" t="s">
        <v>545</v>
      </c>
      <c r="Q454" s="9">
        <v>4.3220000000000001</v>
      </c>
      <c r="R454" s="9">
        <v>4.3620000000000001</v>
      </c>
      <c r="S454" s="10" t="str">
        <f>VLOOKUP($I454,GG!$A$1:$C$23,2,0)</f>
        <v>Lanaken</v>
      </c>
      <c r="T454" s="10" t="str">
        <f>IF(LEFT(D454,2)="09","Klink.",VLOOKUP($I454,GG!$A$1:$C$23,3,0))</f>
        <v>Smo</v>
      </c>
    </row>
    <row r="455" spans="1:20" x14ac:dyDescent="0.2">
      <c r="A455" s="9">
        <v>12471518</v>
      </c>
      <c r="B455" s="9" t="s">
        <v>1142</v>
      </c>
      <c r="C455" s="9" t="s">
        <v>764</v>
      </c>
      <c r="D455" s="9" t="s">
        <v>1059</v>
      </c>
      <c r="E455" s="9" t="s">
        <v>1059</v>
      </c>
      <c r="F455" s="9" t="s">
        <v>370</v>
      </c>
      <c r="G455" s="9" t="s">
        <v>765</v>
      </c>
      <c r="H455" s="13">
        <v>1.159</v>
      </c>
      <c r="I455" s="9" t="s">
        <v>378</v>
      </c>
      <c r="J455" s="9" t="s">
        <v>159</v>
      </c>
      <c r="K455" s="9" t="s">
        <v>1538</v>
      </c>
      <c r="L455" s="9" t="s">
        <v>159</v>
      </c>
      <c r="M455" s="56">
        <v>516</v>
      </c>
      <c r="N455" s="56">
        <v>384</v>
      </c>
      <c r="O455" s="56" t="s">
        <v>545</v>
      </c>
      <c r="P455" s="56" t="s">
        <v>545</v>
      </c>
      <c r="Q455" s="9">
        <v>1.9</v>
      </c>
      <c r="R455" s="9">
        <v>1.9259999999999999</v>
      </c>
      <c r="S455" s="10" t="str">
        <f>VLOOKUP($I455,GG!$A$1:$C$23,2,0)</f>
        <v>Lanaken</v>
      </c>
      <c r="T455" s="10" t="str">
        <f>IF(LEFT(D455,2)="09","Klink.",VLOOKUP($I455,GG!$A$1:$C$23,3,0))</f>
        <v>Smo</v>
      </c>
    </row>
    <row r="456" spans="1:20" x14ac:dyDescent="0.2">
      <c r="A456" s="9">
        <v>12471628</v>
      </c>
      <c r="B456" s="9" t="s">
        <v>1019</v>
      </c>
      <c r="C456" s="9" t="s">
        <v>764</v>
      </c>
      <c r="D456" s="9" t="s">
        <v>1059</v>
      </c>
      <c r="E456" s="9" t="s">
        <v>1059</v>
      </c>
      <c r="F456" s="9" t="s">
        <v>370</v>
      </c>
      <c r="G456" s="9" t="s">
        <v>765</v>
      </c>
      <c r="H456" s="13">
        <v>1.159</v>
      </c>
      <c r="I456" s="9" t="s">
        <v>378</v>
      </c>
      <c r="J456" s="9" t="s">
        <v>159</v>
      </c>
      <c r="K456" s="9" t="s">
        <v>1538</v>
      </c>
      <c r="L456" s="9" t="s">
        <v>159</v>
      </c>
      <c r="M456" s="56">
        <v>516</v>
      </c>
      <c r="N456" s="56" t="s">
        <v>545</v>
      </c>
      <c r="O456" s="56" t="s">
        <v>545</v>
      </c>
      <c r="P456" s="56" t="s">
        <v>545</v>
      </c>
      <c r="Q456" s="9">
        <v>1.9</v>
      </c>
      <c r="R456" s="9">
        <v>1.9259999999999999</v>
      </c>
      <c r="S456" s="10" t="str">
        <f>VLOOKUP($I456,GG!$A$1:$C$23,2,0)</f>
        <v>Lanaken</v>
      </c>
      <c r="T456" s="10" t="str">
        <f>IF(LEFT(D456,2)="09","Klink.",VLOOKUP($I456,GG!$A$1:$C$23,3,0))</f>
        <v>Smo</v>
      </c>
    </row>
    <row r="457" spans="1:20" x14ac:dyDescent="0.2">
      <c r="A457" s="9">
        <v>12471738</v>
      </c>
      <c r="B457" s="9" t="s">
        <v>1403</v>
      </c>
      <c r="C457" s="9" t="s">
        <v>764</v>
      </c>
      <c r="D457" s="9" t="s">
        <v>298</v>
      </c>
      <c r="E457" s="9" t="s">
        <v>298</v>
      </c>
      <c r="F457" s="9" t="s">
        <v>376</v>
      </c>
      <c r="G457" s="9" t="s">
        <v>765</v>
      </c>
      <c r="H457" s="13">
        <v>2.15</v>
      </c>
      <c r="I457" s="9" t="s">
        <v>378</v>
      </c>
      <c r="J457" s="9" t="s">
        <v>159</v>
      </c>
      <c r="K457" s="9" t="s">
        <v>1538</v>
      </c>
      <c r="L457" s="9" t="s">
        <v>159</v>
      </c>
      <c r="M457" s="56">
        <v>282</v>
      </c>
      <c r="N457" s="56" t="s">
        <v>545</v>
      </c>
      <c r="O457" s="56" t="s">
        <v>545</v>
      </c>
      <c r="P457" s="56" t="s">
        <v>545</v>
      </c>
      <c r="Q457" s="9">
        <v>4.3220000000000001</v>
      </c>
      <c r="R457" s="9">
        <v>4.3620000000000001</v>
      </c>
      <c r="S457" s="10" t="str">
        <f>VLOOKUP($I457,GG!$A$1:$C$23,2,0)</f>
        <v>Lanaken</v>
      </c>
      <c r="T457" s="10" t="str">
        <f>IF(LEFT(D457,2)="09","Klink.",VLOOKUP($I457,GG!$A$1:$C$23,3,0))</f>
        <v>Smo</v>
      </c>
    </row>
    <row r="458" spans="1:20" x14ac:dyDescent="0.2">
      <c r="A458" s="9">
        <v>12471968</v>
      </c>
      <c r="B458" s="9" t="s">
        <v>812</v>
      </c>
      <c r="C458" s="9" t="s">
        <v>764</v>
      </c>
      <c r="D458" s="9" t="s">
        <v>1045</v>
      </c>
      <c r="E458" s="9" t="s">
        <v>1045</v>
      </c>
      <c r="F458" s="9" t="s">
        <v>124</v>
      </c>
      <c r="G458" s="9" t="s">
        <v>765</v>
      </c>
      <c r="H458" s="13">
        <v>0.75600000000000001</v>
      </c>
      <c r="I458" s="9" t="s">
        <v>378</v>
      </c>
      <c r="J458" s="9" t="s">
        <v>159</v>
      </c>
      <c r="K458" s="9" t="s">
        <v>1538</v>
      </c>
      <c r="L458" s="9" t="s">
        <v>159</v>
      </c>
      <c r="M458" s="56">
        <v>916</v>
      </c>
      <c r="N458" s="56" t="s">
        <v>545</v>
      </c>
      <c r="O458" s="56" t="s">
        <v>545</v>
      </c>
      <c r="P458" s="56" t="s">
        <v>545</v>
      </c>
      <c r="Q458" s="9">
        <v>1.405</v>
      </c>
      <c r="R458" s="9">
        <v>1.486</v>
      </c>
      <c r="S458" s="10" t="str">
        <f>VLOOKUP($I458,GG!$A$1:$C$23,2,0)</f>
        <v>Lanaken</v>
      </c>
      <c r="T458" s="10" t="str">
        <f>IF(LEFT(D458,2)="09","Klink.",VLOOKUP($I458,GG!$A$1:$C$23,3,0))</f>
        <v>Smo</v>
      </c>
    </row>
    <row r="459" spans="1:20" x14ac:dyDescent="0.2">
      <c r="A459" s="9">
        <v>12472118</v>
      </c>
      <c r="B459" s="9" t="s">
        <v>823</v>
      </c>
      <c r="C459" s="9" t="s">
        <v>764</v>
      </c>
      <c r="D459" s="9" t="s">
        <v>1045</v>
      </c>
      <c r="E459" s="9" t="s">
        <v>1045</v>
      </c>
      <c r="F459" s="9" t="s">
        <v>767</v>
      </c>
      <c r="G459" s="9" t="s">
        <v>765</v>
      </c>
      <c r="H459" s="13">
        <v>1.3580000000000001</v>
      </c>
      <c r="I459" s="9" t="s">
        <v>378</v>
      </c>
      <c r="J459" s="9" t="s">
        <v>159</v>
      </c>
      <c r="K459" s="9" t="s">
        <v>1538</v>
      </c>
      <c r="L459" s="9" t="s">
        <v>159</v>
      </c>
      <c r="M459" s="56">
        <v>576</v>
      </c>
      <c r="N459" s="56" t="s">
        <v>545</v>
      </c>
      <c r="O459" s="56" t="s">
        <v>545</v>
      </c>
      <c r="P459" s="56" t="s">
        <v>545</v>
      </c>
      <c r="Q459" s="9">
        <v>2.5489999999999999</v>
      </c>
      <c r="R459" s="9">
        <v>2.694</v>
      </c>
      <c r="S459" s="10" t="str">
        <f>VLOOKUP($I459,GG!$A$1:$C$23,2,0)</f>
        <v>Lanaken</v>
      </c>
      <c r="T459" s="10" t="str">
        <f>IF(LEFT(D459,2)="09","Klink.",VLOOKUP($I459,GG!$A$1:$C$23,3,0))</f>
        <v>Smo</v>
      </c>
    </row>
    <row r="460" spans="1:20" x14ac:dyDescent="0.2">
      <c r="A460" s="9">
        <v>12472168</v>
      </c>
      <c r="B460" s="9" t="s">
        <v>825</v>
      </c>
      <c r="C460" s="9" t="s">
        <v>764</v>
      </c>
      <c r="D460" s="9" t="s">
        <v>1045</v>
      </c>
      <c r="E460" s="9" t="s">
        <v>1045</v>
      </c>
      <c r="F460" s="9" t="s">
        <v>124</v>
      </c>
      <c r="G460" s="9" t="s">
        <v>765</v>
      </c>
      <c r="H460" s="13">
        <v>0.75600000000000001</v>
      </c>
      <c r="I460" s="9" t="s">
        <v>378</v>
      </c>
      <c r="J460" s="9" t="s">
        <v>159</v>
      </c>
      <c r="K460" s="9" t="s">
        <v>1538</v>
      </c>
      <c r="L460" s="9" t="s">
        <v>159</v>
      </c>
      <c r="M460" s="56">
        <v>916</v>
      </c>
      <c r="N460" s="56" t="s">
        <v>545</v>
      </c>
      <c r="O460" s="56" t="s">
        <v>545</v>
      </c>
      <c r="P460" s="56" t="s">
        <v>545</v>
      </c>
      <c r="Q460" s="9">
        <v>1.4810000000000001</v>
      </c>
      <c r="R460" s="9">
        <v>1.5660000000000001</v>
      </c>
      <c r="S460" s="10" t="str">
        <f>VLOOKUP($I460,GG!$A$1:$C$23,2,0)</f>
        <v>Lanaken</v>
      </c>
      <c r="T460" s="10" t="str">
        <f>IF(LEFT(D460,2)="09","Klink.",VLOOKUP($I460,GG!$A$1:$C$23,3,0))</f>
        <v>Smo</v>
      </c>
    </row>
    <row r="461" spans="1:20" x14ac:dyDescent="0.2">
      <c r="A461" s="9">
        <v>12472208</v>
      </c>
      <c r="B461" s="9" t="s">
        <v>224</v>
      </c>
      <c r="C461" s="9" t="s">
        <v>764</v>
      </c>
      <c r="D461" s="9" t="s">
        <v>1045</v>
      </c>
      <c r="E461" s="9" t="s">
        <v>1045</v>
      </c>
      <c r="F461" s="9" t="s">
        <v>123</v>
      </c>
      <c r="G461" s="9" t="s">
        <v>765</v>
      </c>
      <c r="H461" s="13">
        <v>1</v>
      </c>
      <c r="I461" s="9" t="s">
        <v>378</v>
      </c>
      <c r="J461" s="9" t="s">
        <v>159</v>
      </c>
      <c r="K461" s="9" t="s">
        <v>1538</v>
      </c>
      <c r="L461" s="9" t="s">
        <v>159</v>
      </c>
      <c r="M461" s="56">
        <v>724</v>
      </c>
      <c r="N461" s="56">
        <v>710</v>
      </c>
      <c r="O461" s="56" t="s">
        <v>545</v>
      </c>
      <c r="P461" s="56" t="s">
        <v>545</v>
      </c>
      <c r="Q461" s="9">
        <v>1.63</v>
      </c>
      <c r="R461" s="9">
        <v>1.732</v>
      </c>
      <c r="S461" s="10" t="str">
        <f>VLOOKUP($I461,GG!$A$1:$C$23,2,0)</f>
        <v>Lanaken</v>
      </c>
      <c r="T461" s="10" t="str">
        <f>IF(LEFT(D461,2)="09","Klink.",VLOOKUP($I461,GG!$A$1:$C$23,3,0))</f>
        <v>Smo</v>
      </c>
    </row>
    <row r="462" spans="1:20" x14ac:dyDescent="0.2">
      <c r="A462" s="9">
        <v>12472218</v>
      </c>
      <c r="B462" s="9" t="s">
        <v>183</v>
      </c>
      <c r="C462" s="9" t="s">
        <v>764</v>
      </c>
      <c r="D462" s="9" t="s">
        <v>1045</v>
      </c>
      <c r="E462" s="9" t="s">
        <v>1045</v>
      </c>
      <c r="F462" s="9" t="s">
        <v>767</v>
      </c>
      <c r="G462" s="9" t="s">
        <v>765</v>
      </c>
      <c r="H462" s="13">
        <v>1.3</v>
      </c>
      <c r="I462" s="9" t="s">
        <v>378</v>
      </c>
      <c r="J462" s="9" t="s">
        <v>159</v>
      </c>
      <c r="K462" s="9" t="s">
        <v>1538</v>
      </c>
      <c r="L462" s="9" t="s">
        <v>159</v>
      </c>
      <c r="M462" s="56">
        <v>576</v>
      </c>
      <c r="N462" s="56" t="s">
        <v>545</v>
      </c>
      <c r="O462" s="56" t="s">
        <v>545</v>
      </c>
      <c r="P462" s="56" t="s">
        <v>545</v>
      </c>
      <c r="Q462" s="9">
        <v>2.383</v>
      </c>
      <c r="R462" s="9">
        <v>2.5190000000000001</v>
      </c>
      <c r="S462" s="10" t="str">
        <f>VLOOKUP($I462,GG!$A$1:$C$23,2,0)</f>
        <v>Lanaken</v>
      </c>
      <c r="T462" s="10" t="str">
        <f>IF(LEFT(D462,2)="09","Klink.",VLOOKUP($I462,GG!$A$1:$C$23,3,0))</f>
        <v>Smo</v>
      </c>
    </row>
    <row r="463" spans="1:20" x14ac:dyDescent="0.2">
      <c r="A463" s="9">
        <v>12472268</v>
      </c>
      <c r="B463" s="9" t="s">
        <v>412</v>
      </c>
      <c r="C463" s="9" t="s">
        <v>764</v>
      </c>
      <c r="D463" s="9" t="s">
        <v>1045</v>
      </c>
      <c r="E463" s="9" t="s">
        <v>1045</v>
      </c>
      <c r="F463" s="9" t="s">
        <v>124</v>
      </c>
      <c r="G463" s="9" t="s">
        <v>765</v>
      </c>
      <c r="H463" s="13">
        <v>0.75600000000000001</v>
      </c>
      <c r="I463" s="9" t="s">
        <v>378</v>
      </c>
      <c r="J463" s="9" t="s">
        <v>159</v>
      </c>
      <c r="K463" s="9" t="s">
        <v>1538</v>
      </c>
      <c r="L463" s="9" t="s">
        <v>159</v>
      </c>
      <c r="M463" s="56">
        <v>916</v>
      </c>
      <c r="N463" s="56" t="s">
        <v>545</v>
      </c>
      <c r="O463" s="56" t="s">
        <v>545</v>
      </c>
      <c r="P463" s="56" t="s">
        <v>545</v>
      </c>
      <c r="Q463" s="9">
        <v>1.4330000000000001</v>
      </c>
      <c r="R463" s="9">
        <v>1.516</v>
      </c>
      <c r="S463" s="10" t="str">
        <f>VLOOKUP($I463,GG!$A$1:$C$23,2,0)</f>
        <v>Lanaken</v>
      </c>
      <c r="T463" s="10" t="str">
        <f>IF(LEFT(D463,2)="09","Klink.",VLOOKUP($I463,GG!$A$1:$C$23,3,0))</f>
        <v>Smo</v>
      </c>
    </row>
    <row r="464" spans="1:20" x14ac:dyDescent="0.2">
      <c r="A464" s="9">
        <v>12472470</v>
      </c>
      <c r="B464" s="9" t="s">
        <v>255</v>
      </c>
      <c r="C464" s="9" t="s">
        <v>764</v>
      </c>
      <c r="D464" s="9" t="s">
        <v>213</v>
      </c>
      <c r="E464" s="9" t="s">
        <v>213</v>
      </c>
      <c r="F464" s="9" t="s">
        <v>125</v>
      </c>
      <c r="G464" s="9" t="s">
        <v>68</v>
      </c>
      <c r="H464" s="13">
        <v>0.99299999999999999</v>
      </c>
      <c r="I464" s="9" t="s">
        <v>378</v>
      </c>
      <c r="J464" s="9" t="s">
        <v>68</v>
      </c>
      <c r="K464" s="9" t="s">
        <v>1538</v>
      </c>
      <c r="L464" s="9" t="s">
        <v>68</v>
      </c>
      <c r="M464" s="56">
        <v>604</v>
      </c>
      <c r="N464" s="56" t="s">
        <v>545</v>
      </c>
      <c r="O464" s="56" t="s">
        <v>545</v>
      </c>
      <c r="P464" s="56" t="s">
        <v>545</v>
      </c>
      <c r="Q464" s="9">
        <v>1.58</v>
      </c>
      <c r="R464" s="9">
        <v>1.62</v>
      </c>
      <c r="S464" s="10" t="str">
        <f>VLOOKUP($I464,GG!$A$1:$C$23,2,0)</f>
        <v>Lanaken</v>
      </c>
      <c r="T464" s="10" t="str">
        <f>IF(LEFT(D464,2)="09","Klink.",VLOOKUP($I464,GG!$A$1:$C$23,3,0))</f>
        <v>Smo</v>
      </c>
    </row>
    <row r="465" spans="1:20" x14ac:dyDescent="0.2">
      <c r="A465" s="9">
        <v>12472708</v>
      </c>
      <c r="B465" s="9" t="s">
        <v>104</v>
      </c>
      <c r="C465" s="9" t="s">
        <v>764</v>
      </c>
      <c r="D465" s="9" t="s">
        <v>1171</v>
      </c>
      <c r="E465" s="9" t="s">
        <v>1136</v>
      </c>
      <c r="F465" s="9" t="s">
        <v>123</v>
      </c>
      <c r="G465" s="9" t="s">
        <v>765</v>
      </c>
      <c r="H465" s="13">
        <v>1</v>
      </c>
      <c r="I465" s="9" t="s">
        <v>378</v>
      </c>
      <c r="J465" s="9" t="s">
        <v>159</v>
      </c>
      <c r="K465" s="9" t="s">
        <v>1538</v>
      </c>
      <c r="L465" s="9" t="s">
        <v>159</v>
      </c>
      <c r="M465" s="56">
        <v>680</v>
      </c>
      <c r="N465" s="56" t="s">
        <v>545</v>
      </c>
      <c r="O465" s="56" t="s">
        <v>545</v>
      </c>
      <c r="P465" s="56" t="s">
        <v>545</v>
      </c>
      <c r="Q465" s="9">
        <v>1.9</v>
      </c>
      <c r="R465" s="9">
        <v>1.93</v>
      </c>
      <c r="S465" s="10" t="str">
        <f>VLOOKUP($I465,GG!$A$1:$C$23,2,0)</f>
        <v>Lanaken</v>
      </c>
      <c r="T465" s="10" t="str">
        <f>IF(LEFT(D465,2)="09","Klink.",VLOOKUP($I465,GG!$A$1:$C$23,3,0))</f>
        <v>Smo</v>
      </c>
    </row>
    <row r="466" spans="1:20" x14ac:dyDescent="0.2">
      <c r="A466" s="9">
        <v>12472718</v>
      </c>
      <c r="B466" s="9" t="s">
        <v>616</v>
      </c>
      <c r="C466" s="9" t="s">
        <v>764</v>
      </c>
      <c r="D466" s="9" t="s">
        <v>1171</v>
      </c>
      <c r="E466" s="9" t="s">
        <v>1136</v>
      </c>
      <c r="F466" s="9" t="s">
        <v>767</v>
      </c>
      <c r="G466" s="9" t="s">
        <v>765</v>
      </c>
      <c r="H466" s="13">
        <v>1.39</v>
      </c>
      <c r="I466" s="9" t="s">
        <v>378</v>
      </c>
      <c r="J466" s="9" t="s">
        <v>159</v>
      </c>
      <c r="K466" s="9" t="s">
        <v>1538</v>
      </c>
      <c r="L466" s="9" t="s">
        <v>159</v>
      </c>
      <c r="M466" s="56">
        <v>576</v>
      </c>
      <c r="N466" s="56" t="s">
        <v>545</v>
      </c>
      <c r="O466" s="56" t="s">
        <v>545</v>
      </c>
      <c r="P466" s="56" t="s">
        <v>545</v>
      </c>
      <c r="Q466" s="9">
        <v>2.65</v>
      </c>
      <c r="R466" s="9">
        <v>2.67</v>
      </c>
      <c r="S466" s="10" t="str">
        <f>VLOOKUP($I466,GG!$A$1:$C$23,2,0)</f>
        <v>Lanaken</v>
      </c>
      <c r="T466" s="10" t="str">
        <f>IF(LEFT(D466,2)="09","Klink.",VLOOKUP($I466,GG!$A$1:$C$23,3,0))</f>
        <v>Smo</v>
      </c>
    </row>
    <row r="467" spans="1:20" x14ac:dyDescent="0.2">
      <c r="A467" s="9">
        <v>12472870</v>
      </c>
      <c r="B467" s="9" t="s">
        <v>248</v>
      </c>
      <c r="C467" s="9" t="s">
        <v>764</v>
      </c>
      <c r="D467" s="9" t="s">
        <v>213</v>
      </c>
      <c r="E467" s="9" t="s">
        <v>213</v>
      </c>
      <c r="F467" s="9" t="s">
        <v>125</v>
      </c>
      <c r="G467" s="9" t="s">
        <v>68</v>
      </c>
      <c r="H467" s="13">
        <v>0.99299999999999999</v>
      </c>
      <c r="I467" s="9" t="s">
        <v>378</v>
      </c>
      <c r="J467" s="9" t="s">
        <v>68</v>
      </c>
      <c r="K467" s="9" t="s">
        <v>1538</v>
      </c>
      <c r="L467" s="9" t="s">
        <v>68</v>
      </c>
      <c r="M467" s="56">
        <v>604</v>
      </c>
      <c r="N467" s="56" t="s">
        <v>545</v>
      </c>
      <c r="O467" s="56" t="s">
        <v>545</v>
      </c>
      <c r="P467" s="56" t="s">
        <v>545</v>
      </c>
      <c r="Q467" s="9">
        <v>1.58</v>
      </c>
      <c r="R467" s="9">
        <v>1.62</v>
      </c>
      <c r="S467" s="10" t="str">
        <f>VLOOKUP($I467,GG!$A$1:$C$23,2,0)</f>
        <v>Lanaken</v>
      </c>
      <c r="T467" s="10" t="str">
        <f>IF(LEFT(D467,2)="09","Klink.",VLOOKUP($I467,GG!$A$1:$C$23,3,0))</f>
        <v>Smo</v>
      </c>
    </row>
    <row r="468" spans="1:20" x14ac:dyDescent="0.2">
      <c r="A468" s="9">
        <v>12473015</v>
      </c>
      <c r="B468" s="9" t="s">
        <v>725</v>
      </c>
      <c r="C468" s="9" t="s">
        <v>764</v>
      </c>
      <c r="D468" s="9" t="s">
        <v>213</v>
      </c>
      <c r="E468" s="9" t="s">
        <v>213</v>
      </c>
      <c r="F468" s="9" t="s">
        <v>370</v>
      </c>
      <c r="G468" s="9" t="s">
        <v>68</v>
      </c>
      <c r="H468" s="13">
        <v>1.1579999999999999</v>
      </c>
      <c r="I468" s="9" t="s">
        <v>378</v>
      </c>
      <c r="J468" s="9" t="s">
        <v>68</v>
      </c>
      <c r="K468" s="9" t="s">
        <v>1538</v>
      </c>
      <c r="L468" s="9" t="s">
        <v>68</v>
      </c>
      <c r="M468" s="56">
        <v>516</v>
      </c>
      <c r="N468" s="56" t="s">
        <v>545</v>
      </c>
      <c r="O468" s="56" t="s">
        <v>545</v>
      </c>
      <c r="P468" s="56" t="s">
        <v>545</v>
      </c>
      <c r="Q468" s="9">
        <v>1.8979999999999999</v>
      </c>
      <c r="R468" s="9">
        <v>2.008</v>
      </c>
      <c r="S468" s="10" t="str">
        <f>VLOOKUP($I468,GG!$A$1:$C$23,2,0)</f>
        <v>Lanaken</v>
      </c>
      <c r="T468" s="10" t="str">
        <f>IF(LEFT(D468,2)="09","Klink.",VLOOKUP($I468,GG!$A$1:$C$23,3,0))</f>
        <v>Smo</v>
      </c>
    </row>
    <row r="469" spans="1:20" x14ac:dyDescent="0.2">
      <c r="A469" s="9">
        <v>12473018</v>
      </c>
      <c r="B469" s="9" t="s">
        <v>726</v>
      </c>
      <c r="C469" s="9" t="s">
        <v>764</v>
      </c>
      <c r="D469" s="9" t="s">
        <v>213</v>
      </c>
      <c r="E469" s="9" t="s">
        <v>213</v>
      </c>
      <c r="F469" s="9" t="s">
        <v>370</v>
      </c>
      <c r="G469" s="9" t="s">
        <v>765</v>
      </c>
      <c r="H469" s="13">
        <v>1.1579999999999999</v>
      </c>
      <c r="I469" s="9" t="s">
        <v>378</v>
      </c>
      <c r="J469" s="9" t="s">
        <v>159</v>
      </c>
      <c r="K469" s="9" t="s">
        <v>1538</v>
      </c>
      <c r="L469" s="9" t="s">
        <v>159</v>
      </c>
      <c r="M469" s="56">
        <v>516</v>
      </c>
      <c r="N469" s="56" t="s">
        <v>545</v>
      </c>
      <c r="O469" s="56" t="s">
        <v>545</v>
      </c>
      <c r="P469" s="56" t="s">
        <v>545</v>
      </c>
      <c r="Q469" s="9">
        <v>1.8979999999999999</v>
      </c>
      <c r="R469" s="9">
        <v>2.008</v>
      </c>
      <c r="S469" s="10" t="str">
        <f>VLOOKUP($I469,GG!$A$1:$C$23,2,0)</f>
        <v>Lanaken</v>
      </c>
      <c r="T469" s="10" t="str">
        <f>IF(LEFT(D469,2)="09","Klink.",VLOOKUP($I469,GG!$A$1:$C$23,3,0))</f>
        <v>Smo</v>
      </c>
    </row>
    <row r="470" spans="1:20" x14ac:dyDescent="0.2">
      <c r="A470" s="9">
        <v>12475315</v>
      </c>
      <c r="B470" s="9" t="s">
        <v>1269</v>
      </c>
      <c r="C470" s="9" t="s">
        <v>764</v>
      </c>
      <c r="D470" s="9" t="s">
        <v>1059</v>
      </c>
      <c r="E470" s="9" t="s">
        <v>1059</v>
      </c>
      <c r="F470" s="9" t="s">
        <v>370</v>
      </c>
      <c r="G470" s="9" t="s">
        <v>68</v>
      </c>
      <c r="H470" s="13">
        <v>1.1579999999999999</v>
      </c>
      <c r="I470" s="9" t="s">
        <v>378</v>
      </c>
      <c r="J470" s="9" t="s">
        <v>68</v>
      </c>
      <c r="K470" s="9" t="s">
        <v>1538</v>
      </c>
      <c r="L470" s="9" t="s">
        <v>68</v>
      </c>
      <c r="M470" s="56">
        <v>516</v>
      </c>
      <c r="N470" s="56" t="s">
        <v>545</v>
      </c>
      <c r="O470" s="56" t="s">
        <v>545</v>
      </c>
      <c r="P470" s="56" t="s">
        <v>545</v>
      </c>
      <c r="Q470" s="9">
        <v>1.9</v>
      </c>
      <c r="R470" s="9">
        <v>1.9259999999999999</v>
      </c>
      <c r="S470" s="10" t="str">
        <f>VLOOKUP($I470,GG!$A$1:$C$23,2,0)</f>
        <v>Lanaken</v>
      </c>
      <c r="T470" s="10" t="str">
        <f>IF(LEFT(D470,2)="09","Klink.",VLOOKUP($I470,GG!$A$1:$C$23,3,0))</f>
        <v>Smo</v>
      </c>
    </row>
    <row r="471" spans="1:20" x14ac:dyDescent="0.2">
      <c r="A471" s="9">
        <v>12475320</v>
      </c>
      <c r="B471" s="9" t="s">
        <v>1270</v>
      </c>
      <c r="C471" s="9" t="s">
        <v>792</v>
      </c>
      <c r="D471" s="9" t="s">
        <v>1059</v>
      </c>
      <c r="E471" s="9" t="s">
        <v>1059</v>
      </c>
      <c r="F471" s="9" t="s">
        <v>880</v>
      </c>
      <c r="G471" s="9" t="s">
        <v>68</v>
      </c>
      <c r="H471" s="13">
        <v>0.85599999999999998</v>
      </c>
      <c r="I471" s="9" t="s">
        <v>378</v>
      </c>
      <c r="J471" s="9" t="s">
        <v>68</v>
      </c>
      <c r="K471" s="9" t="s">
        <v>1538</v>
      </c>
      <c r="L471" s="9" t="s">
        <v>68</v>
      </c>
      <c r="M471" s="56">
        <v>696</v>
      </c>
      <c r="N471" s="56" t="s">
        <v>545</v>
      </c>
      <c r="O471" s="56" t="s">
        <v>545</v>
      </c>
      <c r="P471" s="56" t="s">
        <v>545</v>
      </c>
      <c r="Q471" s="9">
        <v>1.47</v>
      </c>
      <c r="R471" s="9">
        <v>1.4810000000000001</v>
      </c>
      <c r="S471" s="10" t="str">
        <f>VLOOKUP($I471,GG!$A$1:$C$23,2,0)</f>
        <v>Lanaken</v>
      </c>
      <c r="T471" s="10" t="str">
        <f>IF(LEFT(D471,2)="09","Klink.",VLOOKUP($I471,GG!$A$1:$C$23,3,0))</f>
        <v>Smo</v>
      </c>
    </row>
    <row r="472" spans="1:20" x14ac:dyDescent="0.2">
      <c r="A472" s="9">
        <v>12475338</v>
      </c>
      <c r="B472" s="9" t="s">
        <v>1020</v>
      </c>
      <c r="C472" s="9" t="s">
        <v>764</v>
      </c>
      <c r="D472" s="9" t="s">
        <v>1059</v>
      </c>
      <c r="E472" s="9" t="s">
        <v>1059</v>
      </c>
      <c r="F472" s="9" t="s">
        <v>370</v>
      </c>
      <c r="G472" s="9" t="s">
        <v>765</v>
      </c>
      <c r="H472" s="13">
        <v>1.159</v>
      </c>
      <c r="I472" s="9" t="s">
        <v>378</v>
      </c>
      <c r="J472" s="9" t="s">
        <v>159</v>
      </c>
      <c r="K472" s="9" t="s">
        <v>1538</v>
      </c>
      <c r="L472" s="9" t="s">
        <v>159</v>
      </c>
      <c r="M472" s="56">
        <v>516</v>
      </c>
      <c r="N472" s="56">
        <v>384</v>
      </c>
      <c r="O472" s="56" t="s">
        <v>545</v>
      </c>
      <c r="P472" s="56" t="s">
        <v>545</v>
      </c>
      <c r="Q472" s="9">
        <v>1.94</v>
      </c>
      <c r="R472" s="9">
        <v>1.95</v>
      </c>
      <c r="S472" s="10" t="str">
        <f>VLOOKUP($I472,GG!$A$1:$C$23,2,0)</f>
        <v>Lanaken</v>
      </c>
      <c r="T472" s="10" t="str">
        <f>IF(LEFT(D472,2)="09","Klink.",VLOOKUP($I472,GG!$A$1:$C$23,3,0))</f>
        <v>Smo</v>
      </c>
    </row>
    <row r="473" spans="1:20" x14ac:dyDescent="0.2">
      <c r="A473" s="9">
        <v>12700013</v>
      </c>
      <c r="B473" s="9" t="s">
        <v>1060</v>
      </c>
      <c r="C473" s="9" t="s">
        <v>764</v>
      </c>
      <c r="D473" s="9" t="s">
        <v>1161</v>
      </c>
      <c r="E473" s="9" t="s">
        <v>1061</v>
      </c>
      <c r="F473" s="9" t="s">
        <v>124</v>
      </c>
      <c r="G473" s="9" t="s">
        <v>765</v>
      </c>
      <c r="H473" s="13">
        <v>0.75600000000000001</v>
      </c>
      <c r="I473" s="9" t="s">
        <v>209</v>
      </c>
      <c r="J473" s="9" t="s">
        <v>159</v>
      </c>
      <c r="K473" s="9" t="s">
        <v>1539</v>
      </c>
      <c r="L473" s="9" t="s">
        <v>159</v>
      </c>
      <c r="M473" s="56">
        <v>920</v>
      </c>
      <c r="N473" s="56" t="s">
        <v>545</v>
      </c>
      <c r="O473" s="56" t="s">
        <v>545</v>
      </c>
      <c r="P473" s="56" t="s">
        <v>545</v>
      </c>
      <c r="Q473" s="9">
        <v>1.45</v>
      </c>
      <c r="R473" s="9">
        <v>1.4690000000000001</v>
      </c>
      <c r="S473" s="10" t="str">
        <f>VLOOKUP($I473,GG!$A$1:$C$23,2,0)</f>
        <v>Peruwelz</v>
      </c>
      <c r="T473" s="10" t="str">
        <f>IF(LEFT(D473,2)="09","Klink.",VLOOKUP($I473,GG!$A$1:$C$23,3,0))</f>
        <v>HV</v>
      </c>
    </row>
    <row r="474" spans="1:20" x14ac:dyDescent="0.2">
      <c r="A474" s="9">
        <v>12700014</v>
      </c>
      <c r="B474" s="9" t="s">
        <v>1017</v>
      </c>
      <c r="C474" s="9" t="s">
        <v>764</v>
      </c>
      <c r="D474" s="9" t="s">
        <v>1161</v>
      </c>
      <c r="E474" s="9" t="s">
        <v>1061</v>
      </c>
      <c r="F474" s="9" t="s">
        <v>767</v>
      </c>
      <c r="G474" s="9" t="s">
        <v>765</v>
      </c>
      <c r="H474" s="13">
        <v>1.3580000000000001</v>
      </c>
      <c r="I474" s="9" t="s">
        <v>209</v>
      </c>
      <c r="J474" s="9" t="s">
        <v>159</v>
      </c>
      <c r="K474" s="9" t="s">
        <v>1539</v>
      </c>
      <c r="L474" s="9" t="s">
        <v>159</v>
      </c>
      <c r="M474" s="56">
        <v>540</v>
      </c>
      <c r="N474" s="56" t="s">
        <v>545</v>
      </c>
      <c r="O474" s="56" t="s">
        <v>545</v>
      </c>
      <c r="P474" s="56" t="s">
        <v>545</v>
      </c>
      <c r="Q474" s="9">
        <v>2.35</v>
      </c>
      <c r="R474" s="9">
        <v>2.3879999999999999</v>
      </c>
      <c r="S474" s="10" t="str">
        <f>VLOOKUP($I474,GG!$A$1:$C$23,2,0)</f>
        <v>Peruwelz</v>
      </c>
      <c r="T474" s="10" t="str">
        <f>IF(LEFT(D474,2)="09","Klink.",VLOOKUP($I474,GG!$A$1:$C$23,3,0))</f>
        <v>HV</v>
      </c>
    </row>
    <row r="475" spans="1:20" x14ac:dyDescent="0.2">
      <c r="A475" s="9">
        <v>12700016</v>
      </c>
      <c r="B475" s="9" t="s">
        <v>566</v>
      </c>
      <c r="C475" s="9" t="s">
        <v>764</v>
      </c>
      <c r="D475" s="9" t="s">
        <v>1161</v>
      </c>
      <c r="E475" s="9" t="s">
        <v>1131</v>
      </c>
      <c r="F475" s="9" t="s">
        <v>767</v>
      </c>
      <c r="G475" s="9" t="s">
        <v>765</v>
      </c>
      <c r="H475" s="13">
        <v>1.3580000000000001</v>
      </c>
      <c r="I475" s="9" t="s">
        <v>209</v>
      </c>
      <c r="J475" s="9" t="s">
        <v>159</v>
      </c>
      <c r="K475" s="9" t="s">
        <v>1539</v>
      </c>
      <c r="L475" s="9" t="s">
        <v>159</v>
      </c>
      <c r="M475" s="56">
        <v>680</v>
      </c>
      <c r="N475" s="56" t="s">
        <v>545</v>
      </c>
      <c r="O475" s="56" t="s">
        <v>545</v>
      </c>
      <c r="P475" s="56" t="s">
        <v>545</v>
      </c>
      <c r="Q475" s="9">
        <v>2.06</v>
      </c>
      <c r="R475" s="9">
        <v>2.1800000000000002</v>
      </c>
      <c r="S475" s="10" t="str">
        <f>VLOOKUP($I475,GG!$A$1:$C$23,2,0)</f>
        <v>Peruwelz</v>
      </c>
      <c r="T475" s="10" t="str">
        <f>IF(LEFT(D475,2)="09","Klink.",VLOOKUP($I475,GG!$A$1:$C$23,3,0))</f>
        <v>HV</v>
      </c>
    </row>
    <row r="476" spans="1:20" x14ac:dyDescent="0.2">
      <c r="A476" s="9">
        <v>12700508</v>
      </c>
      <c r="B476" s="9" t="s">
        <v>857</v>
      </c>
      <c r="C476" s="9" t="s">
        <v>764</v>
      </c>
      <c r="D476" s="9" t="s">
        <v>1161</v>
      </c>
      <c r="E476" s="9" t="s">
        <v>1061</v>
      </c>
      <c r="F476" s="9" t="s">
        <v>123</v>
      </c>
      <c r="G476" s="9" t="s">
        <v>765</v>
      </c>
      <c r="H476" s="13">
        <v>1</v>
      </c>
      <c r="I476" s="9" t="s">
        <v>209</v>
      </c>
      <c r="J476" s="9" t="s">
        <v>159</v>
      </c>
      <c r="K476" s="9" t="s">
        <v>1539</v>
      </c>
      <c r="L476" s="9" t="s">
        <v>159</v>
      </c>
      <c r="M476" s="56">
        <v>900</v>
      </c>
      <c r="N476" s="56" t="s">
        <v>545</v>
      </c>
      <c r="O476" s="56" t="s">
        <v>545</v>
      </c>
      <c r="P476" s="56" t="s">
        <v>545</v>
      </c>
      <c r="Q476" s="9">
        <v>1.8</v>
      </c>
      <c r="R476" s="9">
        <v>1.9</v>
      </c>
      <c r="S476" s="10" t="str">
        <f>VLOOKUP($I476,GG!$A$1:$C$23,2,0)</f>
        <v>Peruwelz</v>
      </c>
      <c r="T476" s="10" t="str">
        <f>IF(LEFT(D476,2)="09","Klink.",VLOOKUP($I476,GG!$A$1:$C$23,3,0))</f>
        <v>HV</v>
      </c>
    </row>
    <row r="477" spans="1:20" x14ac:dyDescent="0.2">
      <c r="A477" s="9">
        <v>12700516</v>
      </c>
      <c r="B477" s="9" t="s">
        <v>858</v>
      </c>
      <c r="C477" s="9" t="s">
        <v>764</v>
      </c>
      <c r="D477" s="9" t="s">
        <v>1161</v>
      </c>
      <c r="E477" s="9" t="s">
        <v>1061</v>
      </c>
      <c r="F477" s="9" t="s">
        <v>767</v>
      </c>
      <c r="G477" s="9" t="s">
        <v>765</v>
      </c>
      <c r="H477" s="13">
        <v>1.3580000000000001</v>
      </c>
      <c r="I477" s="9" t="s">
        <v>209</v>
      </c>
      <c r="J477" s="9" t="s">
        <v>159</v>
      </c>
      <c r="K477" s="9" t="s">
        <v>1539</v>
      </c>
      <c r="L477" s="9" t="s">
        <v>159</v>
      </c>
      <c r="M477" s="56">
        <v>680</v>
      </c>
      <c r="N477" s="56" t="s">
        <v>545</v>
      </c>
      <c r="O477" s="56" t="s">
        <v>545</v>
      </c>
      <c r="P477" s="56" t="s">
        <v>545</v>
      </c>
      <c r="Q477" s="9">
        <v>2.15</v>
      </c>
      <c r="R477" s="9">
        <v>2.274</v>
      </c>
      <c r="S477" s="10" t="str">
        <f>VLOOKUP($I477,GG!$A$1:$C$23,2,0)</f>
        <v>Peruwelz</v>
      </c>
      <c r="T477" s="10" t="str">
        <f>IF(LEFT(D477,2)="09","Klink.",VLOOKUP($I477,GG!$A$1:$C$23,3,0))</f>
        <v>HV</v>
      </c>
    </row>
    <row r="478" spans="1:20" x14ac:dyDescent="0.2">
      <c r="A478" s="9">
        <v>12700816</v>
      </c>
      <c r="B478" s="9" t="s">
        <v>569</v>
      </c>
      <c r="C478" s="9" t="s">
        <v>764</v>
      </c>
      <c r="D478" s="9" t="s">
        <v>1161</v>
      </c>
      <c r="E478" s="9" t="s">
        <v>1044</v>
      </c>
      <c r="F478" s="9" t="s">
        <v>767</v>
      </c>
      <c r="G478" s="9" t="s">
        <v>765</v>
      </c>
      <c r="H478" s="13">
        <v>1.3580000000000001</v>
      </c>
      <c r="I478" s="9" t="s">
        <v>209</v>
      </c>
      <c r="J478" s="9" t="s">
        <v>159</v>
      </c>
      <c r="K478" s="9" t="s">
        <v>1539</v>
      </c>
      <c r="L478" s="9" t="s">
        <v>159</v>
      </c>
      <c r="M478" s="56">
        <v>680</v>
      </c>
      <c r="N478" s="56" t="s">
        <v>545</v>
      </c>
      <c r="O478" s="56" t="s">
        <v>545</v>
      </c>
      <c r="P478" s="56" t="s">
        <v>545</v>
      </c>
      <c r="Q478" s="9">
        <v>2.2999999999999998</v>
      </c>
      <c r="R478" s="9">
        <v>2.4319999999999999</v>
      </c>
      <c r="S478" s="10" t="str">
        <f>VLOOKUP($I478,GG!$A$1:$C$23,2,0)</f>
        <v>Peruwelz</v>
      </c>
      <c r="T478" s="10" t="str">
        <f>IF(LEFT(D478,2)="09","Klink.",VLOOKUP($I478,GG!$A$1:$C$23,3,0))</f>
        <v>HV</v>
      </c>
    </row>
    <row r="479" spans="1:20" x14ac:dyDescent="0.2">
      <c r="A479" s="9">
        <v>12701500</v>
      </c>
      <c r="B479" s="9" t="s">
        <v>570</v>
      </c>
      <c r="C479" s="9" t="s">
        <v>764</v>
      </c>
      <c r="D479" s="9" t="s">
        <v>1161</v>
      </c>
      <c r="E479" s="9" t="s">
        <v>1061</v>
      </c>
      <c r="F479" s="9" t="s">
        <v>123</v>
      </c>
      <c r="G479" s="9" t="s">
        <v>68</v>
      </c>
      <c r="H479" s="13">
        <v>1</v>
      </c>
      <c r="I479" s="9" t="s">
        <v>209</v>
      </c>
      <c r="J479" s="9" t="s">
        <v>68</v>
      </c>
      <c r="K479" s="9" t="s">
        <v>1539</v>
      </c>
      <c r="L479" s="9" t="s">
        <v>68</v>
      </c>
      <c r="M479" s="56">
        <v>900</v>
      </c>
      <c r="N479" s="56" t="s">
        <v>545</v>
      </c>
      <c r="O479" s="56" t="s">
        <v>545</v>
      </c>
      <c r="P479" s="56" t="s">
        <v>545</v>
      </c>
      <c r="Q479" s="9">
        <v>1.75</v>
      </c>
      <c r="R479" s="9">
        <v>1.85</v>
      </c>
      <c r="S479" s="10" t="str">
        <f>VLOOKUP($I479,GG!$A$1:$C$23,2,0)</f>
        <v>Peruwelz</v>
      </c>
      <c r="T479" s="10" t="str">
        <f>IF(LEFT(D479,2)="09","Klink.",VLOOKUP($I479,GG!$A$1:$C$23,3,0))</f>
        <v>HV</v>
      </c>
    </row>
    <row r="480" spans="1:20" x14ac:dyDescent="0.2">
      <c r="A480" s="9">
        <v>12701568</v>
      </c>
      <c r="B480" s="9" t="s">
        <v>571</v>
      </c>
      <c r="C480" s="9" t="s">
        <v>764</v>
      </c>
      <c r="D480" s="9" t="s">
        <v>1161</v>
      </c>
      <c r="E480" s="9" t="s">
        <v>1061</v>
      </c>
      <c r="F480" s="9" t="s">
        <v>124</v>
      </c>
      <c r="G480" s="9" t="s">
        <v>765</v>
      </c>
      <c r="H480" s="13">
        <v>0.75600000000000001</v>
      </c>
      <c r="I480" s="9" t="s">
        <v>209</v>
      </c>
      <c r="J480" s="9" t="s">
        <v>159</v>
      </c>
      <c r="K480" s="9" t="s">
        <v>1539</v>
      </c>
      <c r="L480" s="9" t="s">
        <v>159</v>
      </c>
      <c r="M480" s="56">
        <v>1016</v>
      </c>
      <c r="N480" s="56" t="s">
        <v>545</v>
      </c>
      <c r="O480" s="56" t="s">
        <v>545</v>
      </c>
      <c r="P480" s="56" t="s">
        <v>545</v>
      </c>
      <c r="Q480" s="9">
        <v>1.2</v>
      </c>
      <c r="R480" s="9">
        <v>1.272</v>
      </c>
      <c r="S480" s="10" t="str">
        <f>VLOOKUP($I480,GG!$A$1:$C$23,2,0)</f>
        <v>Peruwelz</v>
      </c>
      <c r="T480" s="10" t="str">
        <f>IF(LEFT(D480,2)="09","Klink.",VLOOKUP($I480,GG!$A$1:$C$23,3,0))</f>
        <v>HV</v>
      </c>
    </row>
    <row r="481" spans="1:20" x14ac:dyDescent="0.2">
      <c r="A481" s="9">
        <v>12701816</v>
      </c>
      <c r="B481" s="9" t="s">
        <v>572</v>
      </c>
      <c r="C481" s="9" t="s">
        <v>764</v>
      </c>
      <c r="D481" s="9" t="s">
        <v>1161</v>
      </c>
      <c r="E481" s="9" t="s">
        <v>1061</v>
      </c>
      <c r="F481" s="9" t="s">
        <v>767</v>
      </c>
      <c r="G481" s="9" t="s">
        <v>765</v>
      </c>
      <c r="H481" s="13">
        <v>1.3580000000000001</v>
      </c>
      <c r="I481" s="9" t="s">
        <v>209</v>
      </c>
      <c r="J481" s="9" t="s">
        <v>159</v>
      </c>
      <c r="K481" s="9" t="s">
        <v>1539</v>
      </c>
      <c r="L481" s="9" t="s">
        <v>159</v>
      </c>
      <c r="M481" s="56">
        <v>680</v>
      </c>
      <c r="N481" s="56" t="s">
        <v>545</v>
      </c>
      <c r="O481" s="56" t="s">
        <v>545</v>
      </c>
      <c r="P481" s="56" t="s">
        <v>545</v>
      </c>
      <c r="Q481" s="9">
        <v>1.96</v>
      </c>
      <c r="R481" s="9">
        <v>2.0699999999999998</v>
      </c>
      <c r="S481" s="10" t="str">
        <f>VLOOKUP($I481,GG!$A$1:$C$23,2,0)</f>
        <v>Peruwelz</v>
      </c>
      <c r="T481" s="10" t="str">
        <f>IF(LEFT(D481,2)="09","Klink.",VLOOKUP($I481,GG!$A$1:$C$23,3,0))</f>
        <v>HV</v>
      </c>
    </row>
    <row r="482" spans="1:20" x14ac:dyDescent="0.2">
      <c r="A482" s="9">
        <v>12701868</v>
      </c>
      <c r="B482" s="9" t="s">
        <v>573</v>
      </c>
      <c r="C482" s="9" t="s">
        <v>764</v>
      </c>
      <c r="D482" s="9" t="s">
        <v>1161</v>
      </c>
      <c r="E482" s="9" t="s">
        <v>1061</v>
      </c>
      <c r="F482" s="9" t="s">
        <v>124</v>
      </c>
      <c r="G482" s="9" t="s">
        <v>765</v>
      </c>
      <c r="H482" s="13">
        <v>0.75600000000000001</v>
      </c>
      <c r="I482" s="9" t="s">
        <v>209</v>
      </c>
      <c r="J482" s="9" t="s">
        <v>159</v>
      </c>
      <c r="K482" s="9" t="s">
        <v>1539</v>
      </c>
      <c r="L482" s="9" t="s">
        <v>159</v>
      </c>
      <c r="M482" s="56">
        <v>1016</v>
      </c>
      <c r="N482" s="56" t="s">
        <v>545</v>
      </c>
      <c r="O482" s="56" t="s">
        <v>545</v>
      </c>
      <c r="P482" s="56" t="s">
        <v>545</v>
      </c>
      <c r="Q482" s="9">
        <v>1.18</v>
      </c>
      <c r="R482" s="9">
        <v>1.25</v>
      </c>
      <c r="S482" s="10" t="str">
        <f>VLOOKUP($I482,GG!$A$1:$C$23,2,0)</f>
        <v>Peruwelz</v>
      </c>
      <c r="T482" s="10" t="str">
        <f>IF(LEFT(D482,2)="09","Klink.",VLOOKUP($I482,GG!$A$1:$C$23,3,0))</f>
        <v>HV</v>
      </c>
    </row>
    <row r="483" spans="1:20" x14ac:dyDescent="0.2">
      <c r="A483" s="9">
        <v>12701908</v>
      </c>
      <c r="B483" s="9" t="s">
        <v>574</v>
      </c>
      <c r="C483" s="9" t="s">
        <v>764</v>
      </c>
      <c r="D483" s="9" t="s">
        <v>1161</v>
      </c>
      <c r="E483" s="9" t="s">
        <v>1061</v>
      </c>
      <c r="F483" s="9" t="s">
        <v>123</v>
      </c>
      <c r="G483" s="9" t="s">
        <v>765</v>
      </c>
      <c r="H483" s="13">
        <v>1</v>
      </c>
      <c r="I483" s="9" t="s">
        <v>209</v>
      </c>
      <c r="J483" s="9" t="s">
        <v>159</v>
      </c>
      <c r="K483" s="9" t="s">
        <v>1539</v>
      </c>
      <c r="L483" s="9" t="s">
        <v>159</v>
      </c>
      <c r="M483" s="56">
        <v>900</v>
      </c>
      <c r="N483" s="56" t="s">
        <v>545</v>
      </c>
      <c r="O483" s="56" t="s">
        <v>545</v>
      </c>
      <c r="P483" s="56" t="s">
        <v>545</v>
      </c>
      <c r="Q483" s="9">
        <v>1.8</v>
      </c>
      <c r="R483" s="9">
        <v>1.9</v>
      </c>
      <c r="S483" s="10" t="str">
        <f>VLOOKUP($I483,GG!$A$1:$C$23,2,0)</f>
        <v>Peruwelz</v>
      </c>
      <c r="T483" s="10" t="str">
        <f>IF(LEFT(D483,2)="09","Klink.",VLOOKUP($I483,GG!$A$1:$C$23,3,0))</f>
        <v>HV</v>
      </c>
    </row>
    <row r="484" spans="1:20" x14ac:dyDescent="0.2">
      <c r="A484" s="9">
        <v>12702116</v>
      </c>
      <c r="B484" s="9" t="s">
        <v>575</v>
      </c>
      <c r="C484" s="9" t="s">
        <v>764</v>
      </c>
      <c r="D484" s="9" t="s">
        <v>1161</v>
      </c>
      <c r="E484" s="9" t="s">
        <v>1131</v>
      </c>
      <c r="F484" s="9" t="s">
        <v>767</v>
      </c>
      <c r="G484" s="9" t="s">
        <v>765</v>
      </c>
      <c r="H484" s="13">
        <v>1.3580000000000001</v>
      </c>
      <c r="I484" s="9" t="s">
        <v>209</v>
      </c>
      <c r="J484" s="9" t="s">
        <v>159</v>
      </c>
      <c r="K484" s="9" t="s">
        <v>1539</v>
      </c>
      <c r="L484" s="9" t="s">
        <v>159</v>
      </c>
      <c r="M484" s="56">
        <v>680</v>
      </c>
      <c r="N484" s="56" t="s">
        <v>545</v>
      </c>
      <c r="O484" s="56" t="s">
        <v>545</v>
      </c>
      <c r="P484" s="56" t="s">
        <v>545</v>
      </c>
      <c r="Q484" s="9">
        <v>2.2200000000000002</v>
      </c>
      <c r="R484" s="9">
        <v>2.35</v>
      </c>
      <c r="S484" s="10" t="str">
        <f>VLOOKUP($I484,GG!$A$1:$C$23,2,0)</f>
        <v>Peruwelz</v>
      </c>
      <c r="T484" s="10" t="str">
        <f>IF(LEFT(D484,2)="09","Klink.",VLOOKUP($I484,GG!$A$1:$C$23,3,0))</f>
        <v>HV</v>
      </c>
    </row>
    <row r="485" spans="1:20" x14ac:dyDescent="0.2">
      <c r="A485" s="9">
        <v>12702216</v>
      </c>
      <c r="B485" s="9" t="s">
        <v>576</v>
      </c>
      <c r="C485" s="9" t="s">
        <v>764</v>
      </c>
      <c r="D485" s="9" t="s">
        <v>1161</v>
      </c>
      <c r="E485" s="9" t="s">
        <v>1044</v>
      </c>
      <c r="F485" s="9" t="s">
        <v>767</v>
      </c>
      <c r="G485" s="9" t="s">
        <v>765</v>
      </c>
      <c r="H485" s="13">
        <v>1.3580000000000001</v>
      </c>
      <c r="I485" s="9" t="s">
        <v>209</v>
      </c>
      <c r="J485" s="9" t="s">
        <v>159</v>
      </c>
      <c r="K485" s="9" t="s">
        <v>1539</v>
      </c>
      <c r="L485" s="9" t="s">
        <v>159</v>
      </c>
      <c r="M485" s="56">
        <v>680</v>
      </c>
      <c r="N485" s="56" t="s">
        <v>545</v>
      </c>
      <c r="O485" s="56" t="s">
        <v>545</v>
      </c>
      <c r="P485" s="56" t="s">
        <v>545</v>
      </c>
      <c r="Q485" s="9">
        <v>2.2200000000000002</v>
      </c>
      <c r="R485" s="9">
        <v>2.35</v>
      </c>
      <c r="S485" s="10" t="str">
        <f>VLOOKUP($I485,GG!$A$1:$C$23,2,0)</f>
        <v>Peruwelz</v>
      </c>
      <c r="T485" s="10" t="str">
        <f>IF(LEFT(D485,2)="09","Klink.",VLOOKUP($I485,GG!$A$1:$C$23,3,0))</f>
        <v>HV</v>
      </c>
    </row>
    <row r="486" spans="1:20" x14ac:dyDescent="0.2">
      <c r="A486" s="9">
        <v>12702416</v>
      </c>
      <c r="B486" s="9" t="s">
        <v>93</v>
      </c>
      <c r="C486" s="9" t="s">
        <v>764</v>
      </c>
      <c r="D486" s="9" t="s">
        <v>1161</v>
      </c>
      <c r="E486" s="9" t="s">
        <v>1044</v>
      </c>
      <c r="F486" s="9" t="s">
        <v>767</v>
      </c>
      <c r="G486" s="9" t="s">
        <v>765</v>
      </c>
      <c r="H486" s="13">
        <v>1.3580000000000001</v>
      </c>
      <c r="I486" s="9" t="s">
        <v>209</v>
      </c>
      <c r="J486" s="9" t="s">
        <v>159</v>
      </c>
      <c r="K486" s="9" t="s">
        <v>1539</v>
      </c>
      <c r="L486" s="9" t="s">
        <v>159</v>
      </c>
      <c r="M486" s="56">
        <v>680</v>
      </c>
      <c r="N486" s="56" t="s">
        <v>545</v>
      </c>
      <c r="O486" s="56" t="s">
        <v>545</v>
      </c>
      <c r="P486" s="56" t="s">
        <v>545</v>
      </c>
      <c r="Q486" s="9">
        <v>2.2200000000000002</v>
      </c>
      <c r="R486" s="9">
        <v>2.35</v>
      </c>
      <c r="S486" s="10" t="str">
        <f>VLOOKUP($I486,GG!$A$1:$C$23,2,0)</f>
        <v>Peruwelz</v>
      </c>
      <c r="T486" s="10" t="str">
        <f>IF(LEFT(D486,2)="09","Klink.",VLOOKUP($I486,GG!$A$1:$C$23,3,0))</f>
        <v>HV</v>
      </c>
    </row>
    <row r="487" spans="1:20" x14ac:dyDescent="0.2">
      <c r="A487" s="9">
        <v>12702616</v>
      </c>
      <c r="B487" s="9" t="s">
        <v>727</v>
      </c>
      <c r="C487" s="9" t="s">
        <v>764</v>
      </c>
      <c r="D487" s="9" t="s">
        <v>1161</v>
      </c>
      <c r="E487" s="9" t="s">
        <v>1044</v>
      </c>
      <c r="F487" s="9" t="s">
        <v>767</v>
      </c>
      <c r="G487" s="9" t="s">
        <v>765</v>
      </c>
      <c r="H487" s="13">
        <v>1.3580000000000001</v>
      </c>
      <c r="I487" s="9" t="s">
        <v>209</v>
      </c>
      <c r="J487" s="9" t="s">
        <v>159</v>
      </c>
      <c r="K487" s="9" t="s">
        <v>1539</v>
      </c>
      <c r="L487" s="9" t="s">
        <v>159</v>
      </c>
      <c r="M487" s="56">
        <v>680</v>
      </c>
      <c r="N487" s="56" t="s">
        <v>545</v>
      </c>
      <c r="O487" s="56" t="s">
        <v>545</v>
      </c>
      <c r="P487" s="56" t="s">
        <v>545</v>
      </c>
      <c r="Q487" s="9">
        <v>2.2200000000000002</v>
      </c>
      <c r="R487" s="9">
        <v>2.35</v>
      </c>
      <c r="S487" s="10" t="str">
        <f>VLOOKUP($I487,GG!$A$1:$C$23,2,0)</f>
        <v>Peruwelz</v>
      </c>
      <c r="T487" s="10" t="str">
        <f>IF(LEFT(D487,2)="09","Klink.",VLOOKUP($I487,GG!$A$1:$C$23,3,0))</f>
        <v>HV</v>
      </c>
    </row>
    <row r="488" spans="1:20" x14ac:dyDescent="0.2">
      <c r="A488" s="9">
        <v>12702816</v>
      </c>
      <c r="B488" s="9" t="s">
        <v>578</v>
      </c>
      <c r="C488" s="9" t="s">
        <v>764</v>
      </c>
      <c r="D488" s="9" t="s">
        <v>1161</v>
      </c>
      <c r="E488" s="9" t="s">
        <v>1061</v>
      </c>
      <c r="F488" s="9" t="s">
        <v>767</v>
      </c>
      <c r="G488" s="9" t="s">
        <v>765</v>
      </c>
      <c r="H488" s="13">
        <v>1.3580000000000001</v>
      </c>
      <c r="I488" s="9" t="s">
        <v>209</v>
      </c>
      <c r="J488" s="9" t="s">
        <v>159</v>
      </c>
      <c r="K488" s="9" t="s">
        <v>1539</v>
      </c>
      <c r="L488" s="9" t="s">
        <v>159</v>
      </c>
      <c r="M488" s="56">
        <v>680</v>
      </c>
      <c r="N488" s="56" t="s">
        <v>545</v>
      </c>
      <c r="O488" s="56" t="s">
        <v>545</v>
      </c>
      <c r="P488" s="56" t="s">
        <v>545</v>
      </c>
      <c r="Q488" s="9">
        <v>2.2999999999999998</v>
      </c>
      <c r="R488" s="9">
        <v>2.4319999999999999</v>
      </c>
      <c r="S488" s="10" t="str">
        <f>VLOOKUP($I488,GG!$A$1:$C$23,2,0)</f>
        <v>Peruwelz</v>
      </c>
      <c r="T488" s="10" t="str">
        <f>IF(LEFT(D488,2)="09","Klink.",VLOOKUP($I488,GG!$A$1:$C$23,3,0))</f>
        <v>HV</v>
      </c>
    </row>
    <row r="489" spans="1:20" x14ac:dyDescent="0.2">
      <c r="A489" s="9">
        <v>12703216</v>
      </c>
      <c r="B489" s="9" t="s">
        <v>287</v>
      </c>
      <c r="C489" s="9" t="s">
        <v>764</v>
      </c>
      <c r="D489" s="9" t="s">
        <v>1161</v>
      </c>
      <c r="E489" s="9" t="s">
        <v>1131</v>
      </c>
      <c r="F489" s="9" t="s">
        <v>767</v>
      </c>
      <c r="G489" s="9" t="s">
        <v>765</v>
      </c>
      <c r="H489" s="13">
        <v>1.3580000000000001</v>
      </c>
      <c r="I489" s="9" t="s">
        <v>209</v>
      </c>
      <c r="J489" s="9" t="s">
        <v>159</v>
      </c>
      <c r="K489" s="9" t="s">
        <v>1539</v>
      </c>
      <c r="L489" s="9" t="s">
        <v>159</v>
      </c>
      <c r="M489" s="56">
        <v>680</v>
      </c>
      <c r="N489" s="56" t="s">
        <v>545</v>
      </c>
      <c r="O489" s="56" t="s">
        <v>545</v>
      </c>
      <c r="P489" s="56" t="s">
        <v>545</v>
      </c>
      <c r="Q489" s="9">
        <v>2.2200000000000002</v>
      </c>
      <c r="R489" s="9">
        <v>2.35</v>
      </c>
      <c r="S489" s="10" t="str">
        <f>VLOOKUP($I489,GG!$A$1:$C$23,2,0)</f>
        <v>Peruwelz</v>
      </c>
      <c r="T489" s="10" t="str">
        <f>IF(LEFT(D489,2)="09","Klink.",VLOOKUP($I489,GG!$A$1:$C$23,3,0))</f>
        <v>HV</v>
      </c>
    </row>
    <row r="490" spans="1:20" x14ac:dyDescent="0.2">
      <c r="A490" s="9">
        <v>12704216</v>
      </c>
      <c r="B490" s="9" t="s">
        <v>579</v>
      </c>
      <c r="C490" s="9" t="s">
        <v>764</v>
      </c>
      <c r="D490" s="9" t="s">
        <v>1161</v>
      </c>
      <c r="E490" s="9" t="s">
        <v>1044</v>
      </c>
      <c r="F490" s="9" t="s">
        <v>767</v>
      </c>
      <c r="G490" s="9" t="s">
        <v>765</v>
      </c>
      <c r="H490" s="13">
        <v>1.3580000000000001</v>
      </c>
      <c r="I490" s="9" t="s">
        <v>209</v>
      </c>
      <c r="J490" s="9" t="s">
        <v>159</v>
      </c>
      <c r="K490" s="9" t="s">
        <v>1539</v>
      </c>
      <c r="L490" s="9" t="s">
        <v>159</v>
      </c>
      <c r="M490" s="56">
        <v>680</v>
      </c>
      <c r="N490" s="56" t="s">
        <v>545</v>
      </c>
      <c r="O490" s="56" t="s">
        <v>545</v>
      </c>
      <c r="P490" s="56" t="s">
        <v>545</v>
      </c>
      <c r="Q490" s="9">
        <v>2.2200000000000002</v>
      </c>
      <c r="R490" s="9">
        <v>2.35</v>
      </c>
      <c r="S490" s="10" t="str">
        <f>VLOOKUP($I490,GG!$A$1:$C$23,2,0)</f>
        <v>Peruwelz</v>
      </c>
      <c r="T490" s="10" t="str">
        <f>IF(LEFT(D490,2)="09","Klink.",VLOOKUP($I490,GG!$A$1:$C$23,3,0))</f>
        <v>HV</v>
      </c>
    </row>
    <row r="491" spans="1:20" x14ac:dyDescent="0.2">
      <c r="A491" s="9">
        <v>12704716</v>
      </c>
      <c r="B491" s="9" t="s">
        <v>580</v>
      </c>
      <c r="C491" s="9" t="s">
        <v>764</v>
      </c>
      <c r="D491" s="9" t="s">
        <v>1161</v>
      </c>
      <c r="E491" s="9" t="s">
        <v>1061</v>
      </c>
      <c r="F491" s="9" t="s">
        <v>767</v>
      </c>
      <c r="G491" s="9" t="s">
        <v>765</v>
      </c>
      <c r="H491" s="13">
        <v>1.3580000000000001</v>
      </c>
      <c r="I491" s="9" t="s">
        <v>209</v>
      </c>
      <c r="J491" s="9" t="s">
        <v>159</v>
      </c>
      <c r="K491" s="9" t="s">
        <v>1539</v>
      </c>
      <c r="L491" s="9" t="s">
        <v>159</v>
      </c>
      <c r="M491" s="56">
        <v>680</v>
      </c>
      <c r="N491" s="56" t="s">
        <v>545</v>
      </c>
      <c r="O491" s="56" t="s">
        <v>545</v>
      </c>
      <c r="P491" s="56" t="s">
        <v>545</v>
      </c>
      <c r="Q491" s="9">
        <v>2</v>
      </c>
      <c r="R491" s="9">
        <v>2.12</v>
      </c>
      <c r="S491" s="10" t="str">
        <f>VLOOKUP($I491,GG!$A$1:$C$23,2,0)</f>
        <v>Peruwelz</v>
      </c>
      <c r="T491" s="10" t="str">
        <f>IF(LEFT(D491,2)="09","Klink.",VLOOKUP($I491,GG!$A$1:$C$23,3,0))</f>
        <v>HV</v>
      </c>
    </row>
    <row r="492" spans="1:20" x14ac:dyDescent="0.2">
      <c r="A492" s="9">
        <v>12704768</v>
      </c>
      <c r="B492" s="9" t="s">
        <v>581</v>
      </c>
      <c r="C492" s="9" t="s">
        <v>764</v>
      </c>
      <c r="D492" s="9" t="s">
        <v>1161</v>
      </c>
      <c r="E492" s="9" t="s">
        <v>1061</v>
      </c>
      <c r="F492" s="9" t="s">
        <v>124</v>
      </c>
      <c r="G492" s="9" t="s">
        <v>765</v>
      </c>
      <c r="H492" s="13">
        <v>0.75600000000000001</v>
      </c>
      <c r="I492" s="9" t="s">
        <v>209</v>
      </c>
      <c r="J492" s="9" t="s">
        <v>159</v>
      </c>
      <c r="K492" s="9" t="s">
        <v>1539</v>
      </c>
      <c r="L492" s="9" t="s">
        <v>159</v>
      </c>
      <c r="M492" s="56">
        <v>1016</v>
      </c>
      <c r="N492" s="56" t="s">
        <v>545</v>
      </c>
      <c r="O492" s="56" t="s">
        <v>545</v>
      </c>
      <c r="P492" s="56" t="s">
        <v>545</v>
      </c>
      <c r="Q492" s="9">
        <v>1.22</v>
      </c>
      <c r="R492" s="9">
        <v>1.29</v>
      </c>
      <c r="S492" s="10" t="str">
        <f>VLOOKUP($I492,GG!$A$1:$C$23,2,0)</f>
        <v>Peruwelz</v>
      </c>
      <c r="T492" s="10" t="str">
        <f>IF(LEFT(D492,2)="09","Klink.",VLOOKUP($I492,GG!$A$1:$C$23,3,0))</f>
        <v>HV</v>
      </c>
    </row>
    <row r="493" spans="1:20" x14ac:dyDescent="0.2">
      <c r="A493" s="9">
        <v>12705316</v>
      </c>
      <c r="B493" s="9" t="s">
        <v>728</v>
      </c>
      <c r="C493" s="9" t="s">
        <v>764</v>
      </c>
      <c r="D493" s="9" t="s">
        <v>1161</v>
      </c>
      <c r="E493" s="9" t="s">
        <v>1044</v>
      </c>
      <c r="F493" s="9" t="s">
        <v>767</v>
      </c>
      <c r="G493" s="9" t="s">
        <v>765</v>
      </c>
      <c r="H493" s="13">
        <v>1.3580000000000001</v>
      </c>
      <c r="I493" s="9" t="s">
        <v>209</v>
      </c>
      <c r="J493" s="9" t="s">
        <v>159</v>
      </c>
      <c r="K493" s="9" t="s">
        <v>1539</v>
      </c>
      <c r="L493" s="9" t="s">
        <v>159</v>
      </c>
      <c r="M493" s="56">
        <v>680</v>
      </c>
      <c r="N493" s="56" t="s">
        <v>545</v>
      </c>
      <c r="O493" s="56" t="s">
        <v>545</v>
      </c>
      <c r="P493" s="56" t="s">
        <v>545</v>
      </c>
      <c r="Q493" s="9">
        <v>2.2999999999999998</v>
      </c>
      <c r="R493" s="9">
        <v>2.4319999999999999</v>
      </c>
      <c r="S493" s="10" t="str">
        <f>VLOOKUP($I493,GG!$A$1:$C$23,2,0)</f>
        <v>Peruwelz</v>
      </c>
      <c r="T493" s="10" t="str">
        <f>IF(LEFT(D493,2)="09","Klink.",VLOOKUP($I493,GG!$A$1:$C$23,3,0))</f>
        <v>HV</v>
      </c>
    </row>
    <row r="494" spans="1:20" x14ac:dyDescent="0.2">
      <c r="A494" s="9">
        <v>12706616</v>
      </c>
      <c r="B494" s="9" t="s">
        <v>729</v>
      </c>
      <c r="C494" s="9" t="s">
        <v>764</v>
      </c>
      <c r="D494" s="9" t="s">
        <v>1161</v>
      </c>
      <c r="E494" s="9" t="s">
        <v>1044</v>
      </c>
      <c r="F494" s="9" t="s">
        <v>767</v>
      </c>
      <c r="G494" s="9" t="s">
        <v>765</v>
      </c>
      <c r="H494" s="13">
        <v>1.3580000000000001</v>
      </c>
      <c r="I494" s="9" t="s">
        <v>209</v>
      </c>
      <c r="J494" s="9" t="s">
        <v>159</v>
      </c>
      <c r="K494" s="9" t="s">
        <v>1539</v>
      </c>
      <c r="L494" s="9" t="s">
        <v>159</v>
      </c>
      <c r="M494" s="56">
        <v>680</v>
      </c>
      <c r="N494" s="56" t="s">
        <v>545</v>
      </c>
      <c r="O494" s="56" t="s">
        <v>545</v>
      </c>
      <c r="P494" s="56" t="s">
        <v>545</v>
      </c>
      <c r="Q494" s="9">
        <v>2.04</v>
      </c>
      <c r="R494" s="9">
        <v>2.1589999999999998</v>
      </c>
      <c r="S494" s="10" t="str">
        <f>VLOOKUP($I494,GG!$A$1:$C$23,2,0)</f>
        <v>Peruwelz</v>
      </c>
      <c r="T494" s="10" t="str">
        <f>IF(LEFT(D494,2)="09","Klink.",VLOOKUP($I494,GG!$A$1:$C$23,3,0))</f>
        <v>HV</v>
      </c>
    </row>
    <row r="495" spans="1:20" x14ac:dyDescent="0.2">
      <c r="A495" s="9">
        <v>12706816</v>
      </c>
      <c r="B495" s="9" t="s">
        <v>51</v>
      </c>
      <c r="C495" s="9" t="s">
        <v>764</v>
      </c>
      <c r="D495" s="9" t="s">
        <v>1161</v>
      </c>
      <c r="E495" s="9" t="s">
        <v>1044</v>
      </c>
      <c r="F495" s="9" t="s">
        <v>767</v>
      </c>
      <c r="G495" s="9" t="s">
        <v>765</v>
      </c>
      <c r="H495" s="13">
        <v>1.3580000000000001</v>
      </c>
      <c r="I495" s="9" t="s">
        <v>209</v>
      </c>
      <c r="J495" s="9" t="s">
        <v>159</v>
      </c>
      <c r="K495" s="9" t="s">
        <v>1539</v>
      </c>
      <c r="L495" s="9" t="s">
        <v>159</v>
      </c>
      <c r="M495" s="56">
        <v>680</v>
      </c>
      <c r="N495" s="56" t="s">
        <v>545</v>
      </c>
      <c r="O495" s="56" t="s">
        <v>545</v>
      </c>
      <c r="P495" s="56" t="s">
        <v>545</v>
      </c>
      <c r="Q495" s="9">
        <v>2.04</v>
      </c>
      <c r="R495" s="9">
        <v>2.1589999999999998</v>
      </c>
      <c r="S495" s="10" t="str">
        <f>VLOOKUP($I495,GG!$A$1:$C$23,2,0)</f>
        <v>Peruwelz</v>
      </c>
      <c r="T495" s="10" t="str">
        <f>IF(LEFT(D495,2)="09","Klink.",VLOOKUP($I495,GG!$A$1:$C$23,3,0))</f>
        <v>HV</v>
      </c>
    </row>
    <row r="496" spans="1:20" x14ac:dyDescent="0.2">
      <c r="A496" s="9">
        <v>12706908</v>
      </c>
      <c r="B496" s="9" t="s">
        <v>339</v>
      </c>
      <c r="C496" s="9" t="s">
        <v>764</v>
      </c>
      <c r="D496" s="9" t="s">
        <v>1161</v>
      </c>
      <c r="E496" s="9" t="s">
        <v>1132</v>
      </c>
      <c r="F496" s="9" t="s">
        <v>123</v>
      </c>
      <c r="G496" s="9" t="s">
        <v>765</v>
      </c>
      <c r="H496" s="13">
        <v>1</v>
      </c>
      <c r="I496" s="9" t="s">
        <v>209</v>
      </c>
      <c r="J496" s="9" t="s">
        <v>159</v>
      </c>
      <c r="K496" s="9" t="s">
        <v>1539</v>
      </c>
      <c r="L496" s="9" t="s">
        <v>159</v>
      </c>
      <c r="M496" s="56">
        <v>900</v>
      </c>
      <c r="N496" s="56" t="s">
        <v>545</v>
      </c>
      <c r="O496" s="56" t="s">
        <v>545</v>
      </c>
      <c r="P496" s="56" t="s">
        <v>545</v>
      </c>
      <c r="Q496" s="9">
        <v>1.77</v>
      </c>
      <c r="R496" s="9">
        <v>1.87</v>
      </c>
      <c r="S496" s="10" t="str">
        <f>VLOOKUP($I496,GG!$A$1:$C$23,2,0)</f>
        <v>Peruwelz</v>
      </c>
      <c r="T496" s="10" t="str">
        <f>IF(LEFT(D496,2)="09","Klink.",VLOOKUP($I496,GG!$A$1:$C$23,3,0))</f>
        <v>HV</v>
      </c>
    </row>
    <row r="497" spans="1:20" x14ac:dyDescent="0.2">
      <c r="A497" s="9">
        <v>12706916</v>
      </c>
      <c r="B497" s="9" t="s">
        <v>36</v>
      </c>
      <c r="C497" s="9" t="s">
        <v>764</v>
      </c>
      <c r="D497" s="9" t="s">
        <v>1161</v>
      </c>
      <c r="E497" s="9" t="s">
        <v>1132</v>
      </c>
      <c r="F497" s="9" t="s">
        <v>767</v>
      </c>
      <c r="G497" s="9" t="s">
        <v>765</v>
      </c>
      <c r="H497" s="13">
        <v>1.3580000000000001</v>
      </c>
      <c r="I497" s="9" t="s">
        <v>209</v>
      </c>
      <c r="J497" s="9" t="s">
        <v>159</v>
      </c>
      <c r="K497" s="9" t="s">
        <v>1539</v>
      </c>
      <c r="L497" s="9" t="s">
        <v>159</v>
      </c>
      <c r="M497" s="56">
        <v>680</v>
      </c>
      <c r="N497" s="56" t="s">
        <v>545</v>
      </c>
      <c r="O497" s="56" t="s">
        <v>545</v>
      </c>
      <c r="P497" s="56" t="s">
        <v>545</v>
      </c>
      <c r="Q497" s="9">
        <v>2.2200000000000002</v>
      </c>
      <c r="R497" s="9">
        <v>2.35</v>
      </c>
      <c r="S497" s="10" t="str">
        <f>VLOOKUP($I497,GG!$A$1:$C$23,2,0)</f>
        <v>Peruwelz</v>
      </c>
      <c r="T497" s="10" t="str">
        <f>IF(LEFT(D497,2)="09","Klink.",VLOOKUP($I497,GG!$A$1:$C$23,3,0))</f>
        <v>HV</v>
      </c>
    </row>
    <row r="498" spans="1:20" x14ac:dyDescent="0.2">
      <c r="A498" s="9">
        <v>12706960</v>
      </c>
      <c r="B498" s="9" t="s">
        <v>1404</v>
      </c>
      <c r="C498" s="9" t="s">
        <v>764</v>
      </c>
      <c r="D498" s="9" t="s">
        <v>1161</v>
      </c>
      <c r="E498" s="9" t="s">
        <v>1132</v>
      </c>
      <c r="F498" s="9" t="s">
        <v>124</v>
      </c>
      <c r="G498" s="9" t="s">
        <v>68</v>
      </c>
      <c r="H498" s="13">
        <v>0.75600000000000001</v>
      </c>
      <c r="I498" s="9" t="s">
        <v>209</v>
      </c>
      <c r="J498" s="9" t="s">
        <v>68</v>
      </c>
      <c r="K498" s="9" t="s">
        <v>1539</v>
      </c>
      <c r="L498" s="9" t="s">
        <v>68</v>
      </c>
      <c r="M498" s="56">
        <v>996</v>
      </c>
      <c r="N498" s="56" t="s">
        <v>545</v>
      </c>
      <c r="O498" s="56" t="s">
        <v>545</v>
      </c>
      <c r="P498" s="56" t="s">
        <v>545</v>
      </c>
      <c r="Q498" s="9">
        <v>1.3</v>
      </c>
      <c r="R498" s="9">
        <v>1.38</v>
      </c>
      <c r="S498" s="10" t="str">
        <f>VLOOKUP($I498,GG!$A$1:$C$23,2,0)</f>
        <v>Peruwelz</v>
      </c>
      <c r="T498" s="10" t="str">
        <f>IF(LEFT(D498,2)="09","Klink.",VLOOKUP($I498,GG!$A$1:$C$23,3,0))</f>
        <v>HV</v>
      </c>
    </row>
    <row r="499" spans="1:20" x14ac:dyDescent="0.2">
      <c r="A499" s="9">
        <v>12707012</v>
      </c>
      <c r="B499" s="9" t="s">
        <v>859</v>
      </c>
      <c r="C499" s="9" t="s">
        <v>764</v>
      </c>
      <c r="D499" s="9" t="s">
        <v>1161</v>
      </c>
      <c r="E499" s="9" t="s">
        <v>1044</v>
      </c>
      <c r="F499" s="9" t="s">
        <v>767</v>
      </c>
      <c r="G499" s="9" t="s">
        <v>68</v>
      </c>
      <c r="H499" s="13">
        <v>1.3580000000000001</v>
      </c>
      <c r="I499" s="9" t="s">
        <v>209</v>
      </c>
      <c r="J499" s="9" t="s">
        <v>68</v>
      </c>
      <c r="K499" s="9" t="s">
        <v>1539</v>
      </c>
      <c r="L499" s="9" t="s">
        <v>68</v>
      </c>
      <c r="M499" s="56">
        <v>680</v>
      </c>
      <c r="N499" s="56" t="s">
        <v>545</v>
      </c>
      <c r="O499" s="56" t="s">
        <v>545</v>
      </c>
      <c r="P499" s="56" t="s">
        <v>545</v>
      </c>
      <c r="Q499" s="9">
        <v>2.1800000000000002</v>
      </c>
      <c r="R499" s="9">
        <v>2.21</v>
      </c>
      <c r="S499" s="10" t="str">
        <f>VLOOKUP($I499,GG!$A$1:$C$23,2,0)</f>
        <v>Peruwelz</v>
      </c>
      <c r="T499" s="10" t="str">
        <f>IF(LEFT(D499,2)="09","Klink.",VLOOKUP($I499,GG!$A$1:$C$23,3,0))</f>
        <v>HV</v>
      </c>
    </row>
    <row r="500" spans="1:20" x14ac:dyDescent="0.2">
      <c r="A500" s="9">
        <v>12707268</v>
      </c>
      <c r="B500" s="9" t="s">
        <v>128</v>
      </c>
      <c r="C500" s="9" t="s">
        <v>764</v>
      </c>
      <c r="D500" s="9" t="s">
        <v>1161</v>
      </c>
      <c r="E500" s="9" t="s">
        <v>1044</v>
      </c>
      <c r="F500" s="9" t="s">
        <v>124</v>
      </c>
      <c r="G500" s="9" t="s">
        <v>765</v>
      </c>
      <c r="H500" s="13">
        <v>0.75600000000000001</v>
      </c>
      <c r="I500" s="9" t="s">
        <v>209</v>
      </c>
      <c r="J500" s="9" t="s">
        <v>159</v>
      </c>
      <c r="K500" s="9" t="s">
        <v>1539</v>
      </c>
      <c r="L500" s="9" t="s">
        <v>159</v>
      </c>
      <c r="M500" s="56">
        <v>996</v>
      </c>
      <c r="N500" s="56" t="s">
        <v>545</v>
      </c>
      <c r="O500" s="56" t="s">
        <v>545</v>
      </c>
      <c r="P500" s="56" t="s">
        <v>545</v>
      </c>
      <c r="Q500" s="9">
        <v>1.24</v>
      </c>
      <c r="R500" s="9">
        <v>1.3149999999999999</v>
      </c>
      <c r="S500" s="10" t="str">
        <f>VLOOKUP($I500,GG!$A$1:$C$23,2,0)</f>
        <v>Peruwelz</v>
      </c>
      <c r="T500" s="10" t="str">
        <f>IF(LEFT(D500,2)="09","Klink.",VLOOKUP($I500,GG!$A$1:$C$23,3,0))</f>
        <v>HV</v>
      </c>
    </row>
    <row r="501" spans="1:20" x14ac:dyDescent="0.2">
      <c r="A501" s="9">
        <v>12707316</v>
      </c>
      <c r="B501" s="9" t="s">
        <v>340</v>
      </c>
      <c r="C501" s="9" t="s">
        <v>764</v>
      </c>
      <c r="D501" s="9" t="s">
        <v>1161</v>
      </c>
      <c r="E501" s="9" t="s">
        <v>1044</v>
      </c>
      <c r="F501" s="9" t="s">
        <v>767</v>
      </c>
      <c r="G501" s="9" t="s">
        <v>765</v>
      </c>
      <c r="H501" s="13">
        <v>1.3580000000000001</v>
      </c>
      <c r="I501" s="9" t="s">
        <v>209</v>
      </c>
      <c r="J501" s="9" t="s">
        <v>159</v>
      </c>
      <c r="K501" s="9" t="s">
        <v>1539</v>
      </c>
      <c r="L501" s="9" t="s">
        <v>159</v>
      </c>
      <c r="M501" s="56">
        <v>680</v>
      </c>
      <c r="N501" s="56" t="s">
        <v>545</v>
      </c>
      <c r="O501" s="56" t="s">
        <v>545</v>
      </c>
      <c r="P501" s="56" t="s">
        <v>545</v>
      </c>
      <c r="Q501" s="9">
        <v>2.2000000000000002</v>
      </c>
      <c r="R501" s="9">
        <v>2.23</v>
      </c>
      <c r="S501" s="10" t="str">
        <f>VLOOKUP($I501,GG!$A$1:$C$23,2,0)</f>
        <v>Peruwelz</v>
      </c>
      <c r="T501" s="10" t="str">
        <f>IF(LEFT(D501,2)="09","Klink.",VLOOKUP($I501,GG!$A$1:$C$23,3,0))</f>
        <v>HV</v>
      </c>
    </row>
    <row r="502" spans="1:20" x14ac:dyDescent="0.2">
      <c r="A502" s="9">
        <v>12707400</v>
      </c>
      <c r="B502" s="9" t="s">
        <v>1271</v>
      </c>
      <c r="C502" s="9" t="s">
        <v>764</v>
      </c>
      <c r="D502" s="9" t="s">
        <v>1161</v>
      </c>
      <c r="E502" s="9" t="s">
        <v>1044</v>
      </c>
      <c r="F502" s="9" t="s">
        <v>123</v>
      </c>
      <c r="G502" s="9" t="s">
        <v>68</v>
      </c>
      <c r="H502" s="13">
        <v>1</v>
      </c>
      <c r="I502" s="9" t="s">
        <v>209</v>
      </c>
      <c r="J502" s="9" t="s">
        <v>68</v>
      </c>
      <c r="K502" s="9" t="s">
        <v>1539</v>
      </c>
      <c r="L502" s="9" t="s">
        <v>68</v>
      </c>
      <c r="M502" s="56">
        <v>900</v>
      </c>
      <c r="N502" s="56" t="s">
        <v>545</v>
      </c>
      <c r="O502" s="56" t="s">
        <v>545</v>
      </c>
      <c r="P502" s="56" t="s">
        <v>545</v>
      </c>
      <c r="Q502" s="9">
        <v>1.67</v>
      </c>
      <c r="R502" s="9">
        <v>1.766</v>
      </c>
      <c r="S502" s="10" t="str">
        <f>VLOOKUP($I502,GG!$A$1:$C$23,2,0)</f>
        <v>Peruwelz</v>
      </c>
      <c r="T502" s="10" t="str">
        <f>IF(LEFT(D502,2)="09","Klink.",VLOOKUP($I502,GG!$A$1:$C$23,3,0))</f>
        <v>HV</v>
      </c>
    </row>
    <row r="503" spans="1:20" x14ac:dyDescent="0.2">
      <c r="A503" s="9">
        <v>12707416</v>
      </c>
      <c r="B503" s="9" t="s">
        <v>860</v>
      </c>
      <c r="C503" s="9" t="s">
        <v>764</v>
      </c>
      <c r="D503" s="9" t="s">
        <v>1161</v>
      </c>
      <c r="E503" s="9" t="s">
        <v>1044</v>
      </c>
      <c r="F503" s="9" t="s">
        <v>767</v>
      </c>
      <c r="G503" s="9" t="s">
        <v>765</v>
      </c>
      <c r="H503" s="13">
        <v>1.3580000000000001</v>
      </c>
      <c r="I503" s="9" t="s">
        <v>209</v>
      </c>
      <c r="J503" s="9" t="s">
        <v>159</v>
      </c>
      <c r="K503" s="9" t="s">
        <v>1539</v>
      </c>
      <c r="L503" s="9" t="s">
        <v>159</v>
      </c>
      <c r="M503" s="56">
        <v>680</v>
      </c>
      <c r="N503" s="56" t="s">
        <v>545</v>
      </c>
      <c r="O503" s="56" t="s">
        <v>545</v>
      </c>
      <c r="P503" s="56" t="s">
        <v>545</v>
      </c>
      <c r="Q503" s="9">
        <v>2.1080000000000001</v>
      </c>
      <c r="R503" s="9">
        <v>2.23</v>
      </c>
      <c r="S503" s="10" t="str">
        <f>VLOOKUP($I503,GG!$A$1:$C$23,2,0)</f>
        <v>Peruwelz</v>
      </c>
      <c r="T503" s="10" t="str">
        <f>IF(LEFT(D503,2)="09","Klink.",VLOOKUP($I503,GG!$A$1:$C$23,3,0))</f>
        <v>HV</v>
      </c>
    </row>
    <row r="504" spans="1:20" x14ac:dyDescent="0.2">
      <c r="A504" s="9">
        <v>12707468</v>
      </c>
      <c r="B504" s="9" t="s">
        <v>332</v>
      </c>
      <c r="C504" s="9" t="s">
        <v>764</v>
      </c>
      <c r="D504" s="9" t="s">
        <v>1161</v>
      </c>
      <c r="E504" s="9" t="s">
        <v>1044</v>
      </c>
      <c r="F504" s="9" t="s">
        <v>124</v>
      </c>
      <c r="G504" s="9" t="s">
        <v>765</v>
      </c>
      <c r="H504" s="13">
        <v>0.75600000000000001</v>
      </c>
      <c r="I504" s="9" t="s">
        <v>209</v>
      </c>
      <c r="J504" s="9" t="s">
        <v>159</v>
      </c>
      <c r="K504" s="9" t="s">
        <v>1539</v>
      </c>
      <c r="L504" s="9" t="s">
        <v>159</v>
      </c>
      <c r="M504" s="56">
        <v>1016</v>
      </c>
      <c r="N504" s="56" t="s">
        <v>545</v>
      </c>
      <c r="O504" s="56" t="s">
        <v>545</v>
      </c>
      <c r="P504" s="56" t="s">
        <v>545</v>
      </c>
      <c r="Q504" s="9">
        <v>1.24</v>
      </c>
      <c r="R504" s="9">
        <v>1.31</v>
      </c>
      <c r="S504" s="10" t="str">
        <f>VLOOKUP($I504,GG!$A$1:$C$23,2,0)</f>
        <v>Peruwelz</v>
      </c>
      <c r="T504" s="10" t="str">
        <f>IF(LEFT(D504,2)="09","Klink.",VLOOKUP($I504,GG!$A$1:$C$23,3,0))</f>
        <v>HV</v>
      </c>
    </row>
    <row r="505" spans="1:20" x14ac:dyDescent="0.2">
      <c r="A505" s="9">
        <v>12707716</v>
      </c>
      <c r="B505" s="9" t="s">
        <v>1540</v>
      </c>
      <c r="C505" s="9" t="s">
        <v>764</v>
      </c>
      <c r="D505" s="9" t="s">
        <v>1161</v>
      </c>
      <c r="E505" s="9" t="s">
        <v>1044</v>
      </c>
      <c r="F505" s="9" t="s">
        <v>767</v>
      </c>
      <c r="G505" s="9" t="s">
        <v>765</v>
      </c>
      <c r="H505" s="13">
        <v>1.3580000000000001</v>
      </c>
      <c r="I505" s="9" t="s">
        <v>209</v>
      </c>
      <c r="J505" s="9" t="s">
        <v>159</v>
      </c>
      <c r="K505" s="9" t="s">
        <v>1539</v>
      </c>
      <c r="L505" s="9" t="s">
        <v>159</v>
      </c>
      <c r="M505" s="56">
        <v>680</v>
      </c>
      <c r="N505" s="56" t="s">
        <v>545</v>
      </c>
      <c r="O505" s="56" t="s">
        <v>545</v>
      </c>
      <c r="P505" s="56" t="s">
        <v>545</v>
      </c>
      <c r="Q505" s="9">
        <v>2.2999999999999998</v>
      </c>
      <c r="R505" s="9">
        <v>2.4319999999999999</v>
      </c>
      <c r="S505" s="10" t="str">
        <f>VLOOKUP($I505,GG!$A$1:$C$23,2,0)</f>
        <v>Peruwelz</v>
      </c>
      <c r="T505" s="10" t="str">
        <f>IF(LEFT(D505,2)="09","Klink.",VLOOKUP($I505,GG!$A$1:$C$23,3,0))</f>
        <v>HV</v>
      </c>
    </row>
    <row r="506" spans="1:20" x14ac:dyDescent="0.2">
      <c r="A506" s="9">
        <v>12707916</v>
      </c>
      <c r="B506" s="9" t="s">
        <v>730</v>
      </c>
      <c r="C506" s="9" t="s">
        <v>764</v>
      </c>
      <c r="D506" s="9" t="s">
        <v>1161</v>
      </c>
      <c r="E506" s="9" t="s">
        <v>1044</v>
      </c>
      <c r="F506" s="9" t="s">
        <v>767</v>
      </c>
      <c r="G506" s="9" t="s">
        <v>765</v>
      </c>
      <c r="H506" s="13">
        <v>1.3580000000000001</v>
      </c>
      <c r="I506" s="9" t="s">
        <v>209</v>
      </c>
      <c r="J506" s="9" t="s">
        <v>159</v>
      </c>
      <c r="K506" s="9" t="s">
        <v>1539</v>
      </c>
      <c r="L506" s="9" t="s">
        <v>159</v>
      </c>
      <c r="M506" s="56">
        <v>680</v>
      </c>
      <c r="N506" s="56" t="s">
        <v>545</v>
      </c>
      <c r="O506" s="56" t="s">
        <v>545</v>
      </c>
      <c r="P506" s="56" t="s">
        <v>545</v>
      </c>
      <c r="Q506" s="9">
        <v>2.19</v>
      </c>
      <c r="R506" s="9">
        <v>2.3199999999999998</v>
      </c>
      <c r="S506" s="10" t="str">
        <f>VLOOKUP($I506,GG!$A$1:$C$23,2,0)</f>
        <v>Peruwelz</v>
      </c>
      <c r="T506" s="10" t="str">
        <f>IF(LEFT(D506,2)="09","Klink.",VLOOKUP($I506,GG!$A$1:$C$23,3,0))</f>
        <v>HV</v>
      </c>
    </row>
    <row r="507" spans="1:20" x14ac:dyDescent="0.2">
      <c r="A507" s="9">
        <v>12708112</v>
      </c>
      <c r="B507" s="9" t="s">
        <v>1272</v>
      </c>
      <c r="C507" s="9" t="s">
        <v>764</v>
      </c>
      <c r="D507" s="9" t="s">
        <v>1161</v>
      </c>
      <c r="E507" s="9" t="s">
        <v>1131</v>
      </c>
      <c r="F507" s="9" t="s">
        <v>767</v>
      </c>
      <c r="G507" s="9" t="s">
        <v>68</v>
      </c>
      <c r="H507" s="13">
        <v>1.3580000000000001</v>
      </c>
      <c r="I507" s="9" t="s">
        <v>209</v>
      </c>
      <c r="J507" s="9" t="s">
        <v>68</v>
      </c>
      <c r="K507" s="9" t="s">
        <v>1539</v>
      </c>
      <c r="L507" s="9" t="s">
        <v>68</v>
      </c>
      <c r="M507" s="56">
        <v>680</v>
      </c>
      <c r="N507" s="56" t="s">
        <v>545</v>
      </c>
      <c r="O507" s="56" t="s">
        <v>545</v>
      </c>
      <c r="P507" s="56" t="s">
        <v>545</v>
      </c>
      <c r="Q507" s="9">
        <v>2.19</v>
      </c>
      <c r="R507" s="9">
        <v>2.3199999999999998</v>
      </c>
      <c r="S507" s="10" t="str">
        <f>VLOOKUP($I507,GG!$A$1:$C$23,2,0)</f>
        <v>Peruwelz</v>
      </c>
      <c r="T507" s="10" t="str">
        <f>IF(LEFT(D507,2)="09","Klink.",VLOOKUP($I507,GG!$A$1:$C$23,3,0))</f>
        <v>HV</v>
      </c>
    </row>
    <row r="508" spans="1:20" x14ac:dyDescent="0.2">
      <c r="A508" s="9">
        <v>12708216</v>
      </c>
      <c r="B508" s="9" t="s">
        <v>280</v>
      </c>
      <c r="C508" s="9" t="s">
        <v>764</v>
      </c>
      <c r="D508" s="9" t="s">
        <v>1161</v>
      </c>
      <c r="E508" s="9" t="s">
        <v>1131</v>
      </c>
      <c r="F508" s="9" t="s">
        <v>767</v>
      </c>
      <c r="G508" s="9" t="s">
        <v>765</v>
      </c>
      <c r="H508" s="13">
        <v>1.3580000000000001</v>
      </c>
      <c r="I508" s="9" t="s">
        <v>209</v>
      </c>
      <c r="J508" s="9" t="s">
        <v>159</v>
      </c>
      <c r="K508" s="9" t="s">
        <v>1539</v>
      </c>
      <c r="L508" s="9" t="s">
        <v>159</v>
      </c>
      <c r="M508" s="56">
        <v>680</v>
      </c>
      <c r="N508" s="56" t="s">
        <v>545</v>
      </c>
      <c r="O508" s="56" t="s">
        <v>545</v>
      </c>
      <c r="P508" s="56" t="s">
        <v>545</v>
      </c>
      <c r="Q508" s="9">
        <v>2.19</v>
      </c>
      <c r="R508" s="9">
        <v>2.3199999999999998</v>
      </c>
      <c r="S508" s="10" t="str">
        <f>VLOOKUP($I508,GG!$A$1:$C$23,2,0)</f>
        <v>Peruwelz</v>
      </c>
      <c r="T508" s="10" t="str">
        <f>IF(LEFT(D508,2)="09","Klink.",VLOOKUP($I508,GG!$A$1:$C$23,3,0))</f>
        <v>HV</v>
      </c>
    </row>
    <row r="509" spans="1:20" x14ac:dyDescent="0.2">
      <c r="A509" s="9">
        <v>12708316</v>
      </c>
      <c r="B509" s="9" t="s">
        <v>289</v>
      </c>
      <c r="C509" s="9" t="s">
        <v>764</v>
      </c>
      <c r="D509" s="9" t="s">
        <v>1161</v>
      </c>
      <c r="E509" s="9" t="s">
        <v>1044</v>
      </c>
      <c r="F509" s="9" t="s">
        <v>767</v>
      </c>
      <c r="G509" s="9" t="s">
        <v>765</v>
      </c>
      <c r="H509" s="13">
        <v>1.3580000000000001</v>
      </c>
      <c r="I509" s="9" t="s">
        <v>209</v>
      </c>
      <c r="J509" s="9" t="s">
        <v>159</v>
      </c>
      <c r="K509" s="9" t="s">
        <v>1539</v>
      </c>
      <c r="L509" s="9" t="s">
        <v>159</v>
      </c>
      <c r="M509" s="56">
        <v>680</v>
      </c>
      <c r="N509" s="56" t="s">
        <v>545</v>
      </c>
      <c r="O509" s="56" t="s">
        <v>545</v>
      </c>
      <c r="P509" s="56" t="s">
        <v>545</v>
      </c>
      <c r="Q509" s="9">
        <v>2.19</v>
      </c>
      <c r="R509" s="9">
        <v>2.3199999999999998</v>
      </c>
      <c r="S509" s="10" t="str">
        <f>VLOOKUP($I509,GG!$A$1:$C$23,2,0)</f>
        <v>Peruwelz</v>
      </c>
      <c r="T509" s="10" t="str">
        <f>IF(LEFT(D509,2)="09","Klink.",VLOOKUP($I509,GG!$A$1:$C$23,3,0))</f>
        <v>HV</v>
      </c>
    </row>
    <row r="510" spans="1:20" x14ac:dyDescent="0.2">
      <c r="A510" s="9">
        <v>12708416</v>
      </c>
      <c r="B510" s="9" t="s">
        <v>345</v>
      </c>
      <c r="C510" s="9" t="s">
        <v>764</v>
      </c>
      <c r="D510" s="9" t="s">
        <v>1161</v>
      </c>
      <c r="E510" s="9" t="s">
        <v>1044</v>
      </c>
      <c r="F510" s="9" t="s">
        <v>767</v>
      </c>
      <c r="G510" s="9" t="s">
        <v>765</v>
      </c>
      <c r="H510" s="13">
        <v>1.3580000000000001</v>
      </c>
      <c r="I510" s="9" t="s">
        <v>209</v>
      </c>
      <c r="J510" s="9" t="s">
        <v>159</v>
      </c>
      <c r="K510" s="9" t="s">
        <v>1539</v>
      </c>
      <c r="L510" s="9" t="s">
        <v>159</v>
      </c>
      <c r="M510" s="56">
        <v>680</v>
      </c>
      <c r="N510" s="56" t="s">
        <v>545</v>
      </c>
      <c r="O510" s="56" t="s">
        <v>545</v>
      </c>
      <c r="P510" s="56" t="s">
        <v>545</v>
      </c>
      <c r="Q510" s="9">
        <v>1.95</v>
      </c>
      <c r="R510" s="9">
        <v>2.06</v>
      </c>
      <c r="S510" s="10" t="str">
        <f>VLOOKUP($I510,GG!$A$1:$C$23,2,0)</f>
        <v>Peruwelz</v>
      </c>
      <c r="T510" s="10" t="str">
        <f>IF(LEFT(D510,2)="09","Klink.",VLOOKUP($I510,GG!$A$1:$C$23,3,0))</f>
        <v>HV</v>
      </c>
    </row>
    <row r="511" spans="1:20" x14ac:dyDescent="0.2">
      <c r="A511" s="9">
        <v>12708468</v>
      </c>
      <c r="B511" s="9" t="s">
        <v>346</v>
      </c>
      <c r="C511" s="9" t="s">
        <v>764</v>
      </c>
      <c r="D511" s="9" t="s">
        <v>1161</v>
      </c>
      <c r="E511" s="9" t="s">
        <v>1044</v>
      </c>
      <c r="F511" s="9" t="s">
        <v>124</v>
      </c>
      <c r="G511" s="9" t="s">
        <v>765</v>
      </c>
      <c r="H511" s="13">
        <v>0.75600000000000001</v>
      </c>
      <c r="I511" s="9" t="s">
        <v>209</v>
      </c>
      <c r="J511" s="9" t="s">
        <v>159</v>
      </c>
      <c r="K511" s="9" t="s">
        <v>1539</v>
      </c>
      <c r="L511" s="9" t="s">
        <v>159</v>
      </c>
      <c r="M511" s="56">
        <v>1016</v>
      </c>
      <c r="N511" s="56" t="s">
        <v>545</v>
      </c>
      <c r="O511" s="56" t="s">
        <v>545</v>
      </c>
      <c r="P511" s="56" t="s">
        <v>545</v>
      </c>
      <c r="Q511" s="9">
        <v>1.22</v>
      </c>
      <c r="R511" s="9">
        <v>1.2929999999999999</v>
      </c>
      <c r="S511" s="10" t="str">
        <f>VLOOKUP($I511,GG!$A$1:$C$23,2,0)</f>
        <v>Peruwelz</v>
      </c>
      <c r="T511" s="10" t="str">
        <f>IF(LEFT(D511,2)="09","Klink.",VLOOKUP($I511,GG!$A$1:$C$23,3,0))</f>
        <v>HV</v>
      </c>
    </row>
    <row r="512" spans="1:20" x14ac:dyDescent="0.2">
      <c r="A512" s="9">
        <v>12708516</v>
      </c>
      <c r="B512" s="9" t="s">
        <v>348</v>
      </c>
      <c r="C512" s="9" t="s">
        <v>764</v>
      </c>
      <c r="D512" s="9" t="s">
        <v>1161</v>
      </c>
      <c r="E512" s="9" t="s">
        <v>1044</v>
      </c>
      <c r="F512" s="9" t="s">
        <v>767</v>
      </c>
      <c r="G512" s="9" t="s">
        <v>765</v>
      </c>
      <c r="H512" s="13">
        <v>1.3580000000000001</v>
      </c>
      <c r="I512" s="9" t="s">
        <v>209</v>
      </c>
      <c r="J512" s="9" t="s">
        <v>159</v>
      </c>
      <c r="K512" s="9" t="s">
        <v>1539</v>
      </c>
      <c r="L512" s="9" t="s">
        <v>159</v>
      </c>
      <c r="M512" s="56">
        <v>680</v>
      </c>
      <c r="N512" s="56" t="s">
        <v>545</v>
      </c>
      <c r="O512" s="56" t="s">
        <v>545</v>
      </c>
      <c r="P512" s="56" t="s">
        <v>545</v>
      </c>
      <c r="Q512" s="9">
        <v>1.95</v>
      </c>
      <c r="R512" s="9">
        <v>2.06</v>
      </c>
      <c r="S512" s="10" t="str">
        <f>VLOOKUP($I512,GG!$A$1:$C$23,2,0)</f>
        <v>Peruwelz</v>
      </c>
      <c r="T512" s="10" t="str">
        <f>IF(LEFT(D512,2)="09","Klink.",VLOOKUP($I512,GG!$A$1:$C$23,3,0))</f>
        <v>HV</v>
      </c>
    </row>
    <row r="513" spans="1:20" x14ac:dyDescent="0.2">
      <c r="A513" s="9">
        <v>12708568</v>
      </c>
      <c r="B513" s="9" t="s">
        <v>349</v>
      </c>
      <c r="C513" s="9" t="s">
        <v>764</v>
      </c>
      <c r="D513" s="9" t="s">
        <v>1161</v>
      </c>
      <c r="E513" s="9" t="s">
        <v>1044</v>
      </c>
      <c r="F513" s="9" t="s">
        <v>124</v>
      </c>
      <c r="G513" s="9" t="s">
        <v>765</v>
      </c>
      <c r="H513" s="13">
        <v>0.75600000000000001</v>
      </c>
      <c r="I513" s="9" t="s">
        <v>209</v>
      </c>
      <c r="J513" s="9" t="s">
        <v>159</v>
      </c>
      <c r="K513" s="9" t="s">
        <v>1539</v>
      </c>
      <c r="L513" s="9" t="s">
        <v>159</v>
      </c>
      <c r="M513" s="56">
        <v>1016</v>
      </c>
      <c r="N513" s="56" t="s">
        <v>545</v>
      </c>
      <c r="O513" s="56" t="s">
        <v>545</v>
      </c>
      <c r="P513" s="56" t="s">
        <v>545</v>
      </c>
      <c r="Q513" s="9">
        <v>1.22</v>
      </c>
      <c r="R513" s="9">
        <v>1.2929999999999999</v>
      </c>
      <c r="S513" s="10" t="str">
        <f>VLOOKUP($I513,GG!$A$1:$C$23,2,0)</f>
        <v>Peruwelz</v>
      </c>
      <c r="T513" s="10" t="str">
        <f>IF(LEFT(D513,2)="09","Klink.",VLOOKUP($I513,GG!$A$1:$C$23,3,0))</f>
        <v>HV</v>
      </c>
    </row>
    <row r="514" spans="1:20" x14ac:dyDescent="0.2">
      <c r="A514" s="9">
        <v>12708616</v>
      </c>
      <c r="B514" s="9" t="s">
        <v>344</v>
      </c>
      <c r="C514" s="9" t="s">
        <v>764</v>
      </c>
      <c r="D514" s="9" t="s">
        <v>1161</v>
      </c>
      <c r="E514" s="9" t="s">
        <v>1044</v>
      </c>
      <c r="F514" s="9" t="s">
        <v>767</v>
      </c>
      <c r="G514" s="9" t="s">
        <v>765</v>
      </c>
      <c r="H514" s="13">
        <v>1.3580000000000001</v>
      </c>
      <c r="I514" s="9" t="s">
        <v>209</v>
      </c>
      <c r="J514" s="9" t="s">
        <v>159</v>
      </c>
      <c r="K514" s="9" t="s">
        <v>1539</v>
      </c>
      <c r="L514" s="9" t="s">
        <v>159</v>
      </c>
      <c r="M514" s="56">
        <v>680</v>
      </c>
      <c r="N514" s="56" t="s">
        <v>545</v>
      </c>
      <c r="O514" s="56" t="s">
        <v>545</v>
      </c>
      <c r="P514" s="56" t="s">
        <v>545</v>
      </c>
      <c r="Q514" s="9">
        <v>1.95</v>
      </c>
      <c r="R514" s="9">
        <v>2.06</v>
      </c>
      <c r="S514" s="10" t="str">
        <f>VLOOKUP($I514,GG!$A$1:$C$23,2,0)</f>
        <v>Peruwelz</v>
      </c>
      <c r="T514" s="10" t="str">
        <f>IF(LEFT(D514,2)="09","Klink.",VLOOKUP($I514,GG!$A$1:$C$23,3,0))</f>
        <v>HV</v>
      </c>
    </row>
    <row r="515" spans="1:20" x14ac:dyDescent="0.2">
      <c r="A515" s="9">
        <v>12708712</v>
      </c>
      <c r="B515" s="9" t="s">
        <v>1468</v>
      </c>
      <c r="C515" s="9" t="s">
        <v>764</v>
      </c>
      <c r="D515" s="9" t="s">
        <v>1161</v>
      </c>
      <c r="E515" s="9" t="s">
        <v>1044</v>
      </c>
      <c r="F515" s="9" t="s">
        <v>767</v>
      </c>
      <c r="G515" s="9" t="s">
        <v>68</v>
      </c>
      <c r="H515" s="13">
        <v>1.3580000000000001</v>
      </c>
      <c r="I515" s="9" t="s">
        <v>209</v>
      </c>
      <c r="J515" s="9" t="s">
        <v>68</v>
      </c>
      <c r="K515" s="9" t="s">
        <v>1539</v>
      </c>
      <c r="L515" s="9" t="s">
        <v>68</v>
      </c>
      <c r="M515" s="56">
        <v>680</v>
      </c>
      <c r="N515" s="56" t="s">
        <v>545</v>
      </c>
      <c r="O515" s="56" t="s">
        <v>545</v>
      </c>
      <c r="P515" s="56" t="s">
        <v>545</v>
      </c>
      <c r="Q515" s="9">
        <v>2.29</v>
      </c>
      <c r="R515" s="9">
        <v>2.42</v>
      </c>
      <c r="S515" s="10" t="str">
        <f>VLOOKUP($I515,GG!$A$1:$C$23,2,0)</f>
        <v>Peruwelz</v>
      </c>
      <c r="T515" s="10" t="str">
        <f>IF(LEFT(D515,2)="09","Klink.",VLOOKUP($I515,GG!$A$1:$C$23,3,0))</f>
        <v>HV</v>
      </c>
    </row>
    <row r="516" spans="1:20" x14ac:dyDescent="0.2">
      <c r="A516" s="9">
        <v>12710108</v>
      </c>
      <c r="B516" s="9" t="s">
        <v>861</v>
      </c>
      <c r="C516" s="9" t="s">
        <v>764</v>
      </c>
      <c r="D516" s="9" t="s">
        <v>1166</v>
      </c>
      <c r="E516" s="9" t="s">
        <v>1052</v>
      </c>
      <c r="F516" s="9" t="s">
        <v>123</v>
      </c>
      <c r="G516" s="9" t="s">
        <v>765</v>
      </c>
      <c r="H516" s="13">
        <v>1</v>
      </c>
      <c r="I516" s="9" t="s">
        <v>379</v>
      </c>
      <c r="J516" s="9" t="s">
        <v>159</v>
      </c>
      <c r="K516" s="9" t="s">
        <v>1541</v>
      </c>
      <c r="L516" s="9" t="s">
        <v>159</v>
      </c>
      <c r="M516" s="56">
        <v>800</v>
      </c>
      <c r="N516" s="56" t="s">
        <v>545</v>
      </c>
      <c r="O516" s="56" t="s">
        <v>545</v>
      </c>
      <c r="P516" s="56" t="s">
        <v>545</v>
      </c>
      <c r="Q516" s="9">
        <v>1.9</v>
      </c>
      <c r="R516" s="9">
        <v>2.012</v>
      </c>
      <c r="S516" s="10" t="str">
        <f>VLOOKUP($I516,GG!$A$1:$C$23,2,0)</f>
        <v>Peruwelz</v>
      </c>
      <c r="T516" s="10" t="str">
        <f>IF(LEFT(D516,2)="09","Klink.",VLOOKUP($I516,GG!$A$1:$C$23,3,0))</f>
        <v>Rust</v>
      </c>
    </row>
    <row r="517" spans="1:20" x14ac:dyDescent="0.2">
      <c r="A517" s="9">
        <v>12710116</v>
      </c>
      <c r="B517" s="9" t="s">
        <v>731</v>
      </c>
      <c r="C517" s="9" t="s">
        <v>764</v>
      </c>
      <c r="D517" s="9" t="s">
        <v>1166</v>
      </c>
      <c r="E517" s="9" t="s">
        <v>1052</v>
      </c>
      <c r="F517" s="9" t="s">
        <v>767</v>
      </c>
      <c r="G517" s="9" t="s">
        <v>765</v>
      </c>
      <c r="H517" s="13">
        <v>1.3580000000000001</v>
      </c>
      <c r="I517" s="9" t="s">
        <v>379</v>
      </c>
      <c r="J517" s="9" t="s">
        <v>159</v>
      </c>
      <c r="K517" s="9" t="s">
        <v>1541</v>
      </c>
      <c r="L517" s="9" t="s">
        <v>159</v>
      </c>
      <c r="M517" s="56">
        <v>600</v>
      </c>
      <c r="N517" s="56" t="s">
        <v>545</v>
      </c>
      <c r="O517" s="56" t="s">
        <v>545</v>
      </c>
      <c r="P517" s="56" t="s">
        <v>545</v>
      </c>
      <c r="Q517" s="9">
        <v>2.2999999999999998</v>
      </c>
      <c r="R517" s="9">
        <v>2.4380000000000002</v>
      </c>
      <c r="S517" s="10" t="str">
        <f>VLOOKUP($I517,GG!$A$1:$C$23,2,0)</f>
        <v>Peruwelz</v>
      </c>
      <c r="T517" s="10" t="str">
        <f>IF(LEFT(D517,2)="09","Klink.",VLOOKUP($I517,GG!$A$1:$C$23,3,0))</f>
        <v>Rust</v>
      </c>
    </row>
    <row r="518" spans="1:20" x14ac:dyDescent="0.2">
      <c r="A518" s="9">
        <v>12710216</v>
      </c>
      <c r="B518" s="9" t="s">
        <v>862</v>
      </c>
      <c r="C518" s="9" t="s">
        <v>764</v>
      </c>
      <c r="D518" s="9" t="s">
        <v>1166</v>
      </c>
      <c r="E518" s="9" t="s">
        <v>1052</v>
      </c>
      <c r="F518" s="9" t="s">
        <v>767</v>
      </c>
      <c r="G518" s="9" t="s">
        <v>765</v>
      </c>
      <c r="H518" s="13">
        <v>1.3580000000000001</v>
      </c>
      <c r="I518" s="9" t="s">
        <v>379</v>
      </c>
      <c r="J518" s="9" t="s">
        <v>159</v>
      </c>
      <c r="K518" s="9" t="s">
        <v>1541</v>
      </c>
      <c r="L518" s="9" t="s">
        <v>159</v>
      </c>
      <c r="M518" s="56">
        <v>600</v>
      </c>
      <c r="N518" s="56" t="s">
        <v>545</v>
      </c>
      <c r="O518" s="56" t="s">
        <v>545</v>
      </c>
      <c r="P518" s="56" t="s">
        <v>545</v>
      </c>
      <c r="Q518" s="9">
        <v>2.2999999999999998</v>
      </c>
      <c r="R518" s="9">
        <v>2.4380000000000002</v>
      </c>
      <c r="S518" s="10" t="str">
        <f>VLOOKUP($I518,GG!$A$1:$C$23,2,0)</f>
        <v>Peruwelz</v>
      </c>
      <c r="T518" s="10" t="str">
        <f>IF(LEFT(D518,2)="09","Klink.",VLOOKUP($I518,GG!$A$1:$C$23,3,0))</f>
        <v>Rust</v>
      </c>
    </row>
    <row r="519" spans="1:20" x14ac:dyDescent="0.2">
      <c r="A519" s="9">
        <v>12710568</v>
      </c>
      <c r="B519" s="9" t="s">
        <v>555</v>
      </c>
      <c r="C519" s="9" t="s">
        <v>764</v>
      </c>
      <c r="D519" s="9" t="s">
        <v>1050</v>
      </c>
      <c r="E519" s="9" t="s">
        <v>1050</v>
      </c>
      <c r="F519" s="9" t="s">
        <v>124</v>
      </c>
      <c r="G519" s="9" t="s">
        <v>765</v>
      </c>
      <c r="H519" s="13">
        <v>0.75600000000000001</v>
      </c>
      <c r="I519" s="9" t="s">
        <v>379</v>
      </c>
      <c r="J519" s="9" t="s">
        <v>159</v>
      </c>
      <c r="K519" s="9" t="s">
        <v>1541</v>
      </c>
      <c r="L519" s="9" t="s">
        <v>159</v>
      </c>
      <c r="M519" s="56">
        <v>936</v>
      </c>
      <c r="N519" s="56" t="s">
        <v>545</v>
      </c>
      <c r="O519" s="56" t="s">
        <v>545</v>
      </c>
      <c r="P519" s="56" t="s">
        <v>545</v>
      </c>
      <c r="Q519" s="9">
        <v>1.24</v>
      </c>
      <c r="R519" s="9">
        <v>1.32</v>
      </c>
      <c r="S519" s="10" t="str">
        <f>VLOOKUP($I519,GG!$A$1:$C$23,2,0)</f>
        <v>Peruwelz</v>
      </c>
      <c r="T519" s="10" t="str">
        <f>IF(LEFT(D519,2)="09","Klink.",VLOOKUP($I519,GG!$A$1:$C$23,3,0))</f>
        <v>Rust</v>
      </c>
    </row>
    <row r="520" spans="1:20" x14ac:dyDescent="0.2">
      <c r="A520" s="9">
        <v>12710616</v>
      </c>
      <c r="B520" s="9" t="s">
        <v>556</v>
      </c>
      <c r="C520" s="9" t="s">
        <v>764</v>
      </c>
      <c r="D520" s="9" t="s">
        <v>1050</v>
      </c>
      <c r="E520" s="9" t="s">
        <v>1050</v>
      </c>
      <c r="F520" s="9" t="s">
        <v>767</v>
      </c>
      <c r="G520" s="9" t="s">
        <v>765</v>
      </c>
      <c r="H520" s="13">
        <v>1.3580000000000001</v>
      </c>
      <c r="I520" s="9" t="s">
        <v>379</v>
      </c>
      <c r="J520" s="9" t="s">
        <v>159</v>
      </c>
      <c r="K520" s="9" t="s">
        <v>1541</v>
      </c>
      <c r="L520" s="9" t="s">
        <v>159</v>
      </c>
      <c r="M520" s="56">
        <v>600</v>
      </c>
      <c r="N520" s="56" t="s">
        <v>545</v>
      </c>
      <c r="O520" s="56" t="s">
        <v>545</v>
      </c>
      <c r="P520" s="56" t="s">
        <v>545</v>
      </c>
      <c r="Q520" s="9">
        <v>2.04</v>
      </c>
      <c r="R520" s="9">
        <v>2.165</v>
      </c>
      <c r="S520" s="10" t="str">
        <f>VLOOKUP($I520,GG!$A$1:$C$23,2,0)</f>
        <v>Peruwelz</v>
      </c>
      <c r="T520" s="10" t="str">
        <f>IF(LEFT(D520,2)="09","Klink.",VLOOKUP($I520,GG!$A$1:$C$23,3,0))</f>
        <v>Rust</v>
      </c>
    </row>
    <row r="521" spans="1:20" x14ac:dyDescent="0.2">
      <c r="A521" s="9">
        <v>12710716</v>
      </c>
      <c r="B521" s="9" t="s">
        <v>557</v>
      </c>
      <c r="C521" s="9" t="s">
        <v>764</v>
      </c>
      <c r="D521" s="9" t="s">
        <v>1050</v>
      </c>
      <c r="E521" s="9" t="s">
        <v>1050</v>
      </c>
      <c r="F521" s="9" t="s">
        <v>767</v>
      </c>
      <c r="G521" s="9" t="s">
        <v>765</v>
      </c>
      <c r="H521" s="13">
        <v>1.3580000000000001</v>
      </c>
      <c r="I521" s="9" t="s">
        <v>379</v>
      </c>
      <c r="J521" s="9" t="s">
        <v>159</v>
      </c>
      <c r="K521" s="9" t="s">
        <v>1541</v>
      </c>
      <c r="L521" s="9" t="s">
        <v>159</v>
      </c>
      <c r="M521" s="56">
        <v>600</v>
      </c>
      <c r="N521" s="56" t="s">
        <v>545</v>
      </c>
      <c r="O521" s="56" t="s">
        <v>545</v>
      </c>
      <c r="P521" s="56" t="s">
        <v>545</v>
      </c>
      <c r="Q521" s="9">
        <v>2.15</v>
      </c>
      <c r="R521" s="9">
        <v>2.2799999999999998</v>
      </c>
      <c r="S521" s="10" t="str">
        <f>VLOOKUP($I521,GG!$A$1:$C$23,2,0)</f>
        <v>Peruwelz</v>
      </c>
      <c r="T521" s="10" t="str">
        <f>IF(LEFT(D521,2)="09","Klink.",VLOOKUP($I521,GG!$A$1:$C$23,3,0))</f>
        <v>Rust</v>
      </c>
    </row>
    <row r="522" spans="1:20" x14ac:dyDescent="0.2">
      <c r="A522" s="9">
        <v>12710768</v>
      </c>
      <c r="B522" s="9" t="s">
        <v>558</v>
      </c>
      <c r="C522" s="9" t="s">
        <v>764</v>
      </c>
      <c r="D522" s="9" t="s">
        <v>1050</v>
      </c>
      <c r="E522" s="9" t="s">
        <v>1050</v>
      </c>
      <c r="F522" s="9" t="s">
        <v>124</v>
      </c>
      <c r="G522" s="9" t="s">
        <v>765</v>
      </c>
      <c r="H522" s="13">
        <v>0.75600000000000001</v>
      </c>
      <c r="I522" s="9" t="s">
        <v>379</v>
      </c>
      <c r="J522" s="9" t="s">
        <v>159</v>
      </c>
      <c r="K522" s="9" t="s">
        <v>1541</v>
      </c>
      <c r="L522" s="9" t="s">
        <v>159</v>
      </c>
      <c r="M522" s="56">
        <v>936</v>
      </c>
      <c r="N522" s="56" t="s">
        <v>545</v>
      </c>
      <c r="O522" s="56" t="s">
        <v>545</v>
      </c>
      <c r="P522" s="56" t="s">
        <v>545</v>
      </c>
      <c r="Q522" s="9">
        <v>1.19</v>
      </c>
      <c r="R522" s="9">
        <v>1.26</v>
      </c>
      <c r="S522" s="10" t="str">
        <f>VLOOKUP($I522,GG!$A$1:$C$23,2,0)</f>
        <v>Peruwelz</v>
      </c>
      <c r="T522" s="10" t="str">
        <f>IF(LEFT(D522,2)="09","Klink.",VLOOKUP($I522,GG!$A$1:$C$23,3,0))</f>
        <v>Rust</v>
      </c>
    </row>
    <row r="523" spans="1:20" x14ac:dyDescent="0.2">
      <c r="A523" s="9">
        <v>12710816</v>
      </c>
      <c r="B523" s="9" t="s">
        <v>559</v>
      </c>
      <c r="C523" s="9" t="s">
        <v>764</v>
      </c>
      <c r="D523" s="9" t="s">
        <v>1050</v>
      </c>
      <c r="E523" s="9" t="s">
        <v>1050</v>
      </c>
      <c r="F523" s="9" t="s">
        <v>767</v>
      </c>
      <c r="G523" s="9" t="s">
        <v>765</v>
      </c>
      <c r="H523" s="13">
        <v>1.3580000000000001</v>
      </c>
      <c r="I523" s="9" t="s">
        <v>379</v>
      </c>
      <c r="J523" s="9" t="s">
        <v>159</v>
      </c>
      <c r="K523" s="9" t="s">
        <v>1541</v>
      </c>
      <c r="L523" s="9" t="s">
        <v>159</v>
      </c>
      <c r="M523" s="56">
        <v>600</v>
      </c>
      <c r="N523" s="56" t="s">
        <v>545</v>
      </c>
      <c r="O523" s="56" t="s">
        <v>545</v>
      </c>
      <c r="P523" s="56" t="s">
        <v>545</v>
      </c>
      <c r="Q523" s="9">
        <v>2.04</v>
      </c>
      <c r="R523" s="9">
        <v>2.165</v>
      </c>
      <c r="S523" s="10" t="str">
        <f>VLOOKUP($I523,GG!$A$1:$C$23,2,0)</f>
        <v>Peruwelz</v>
      </c>
      <c r="T523" s="10" t="str">
        <f>IF(LEFT(D523,2)="09","Klink.",VLOOKUP($I523,GG!$A$1:$C$23,3,0))</f>
        <v>Rust</v>
      </c>
    </row>
    <row r="524" spans="1:20" x14ac:dyDescent="0.2">
      <c r="A524" s="9">
        <v>12710913</v>
      </c>
      <c r="B524" s="9" t="s">
        <v>948</v>
      </c>
      <c r="C524" s="9" t="s">
        <v>764</v>
      </c>
      <c r="D524" s="9" t="s">
        <v>1050</v>
      </c>
      <c r="E524" s="9" t="s">
        <v>1050</v>
      </c>
      <c r="F524" s="9" t="s">
        <v>767</v>
      </c>
      <c r="G524" s="9" t="s">
        <v>68</v>
      </c>
      <c r="H524" s="13">
        <v>1.3580000000000001</v>
      </c>
      <c r="I524" s="9" t="s">
        <v>379</v>
      </c>
      <c r="J524" s="9" t="s">
        <v>68</v>
      </c>
      <c r="K524" s="9" t="s">
        <v>1541</v>
      </c>
      <c r="L524" s="9" t="s">
        <v>68</v>
      </c>
      <c r="M524" s="56">
        <v>600</v>
      </c>
      <c r="N524" s="56" t="s">
        <v>545</v>
      </c>
      <c r="O524" s="56" t="s">
        <v>545</v>
      </c>
      <c r="P524" s="56" t="s">
        <v>545</v>
      </c>
      <c r="Q524" s="9">
        <v>1.96</v>
      </c>
      <c r="R524" s="9">
        <v>2.08</v>
      </c>
      <c r="S524" s="10" t="str">
        <f>VLOOKUP($I524,GG!$A$1:$C$23,2,0)</f>
        <v>Peruwelz</v>
      </c>
      <c r="T524" s="10" t="str">
        <f>IF(LEFT(D524,2)="09","Klink.",VLOOKUP($I524,GG!$A$1:$C$23,3,0))</f>
        <v>Rust</v>
      </c>
    </row>
    <row r="525" spans="1:20" x14ac:dyDescent="0.2">
      <c r="A525" s="9">
        <v>12710914</v>
      </c>
      <c r="B525" s="9" t="s">
        <v>949</v>
      </c>
      <c r="C525" s="9" t="s">
        <v>764</v>
      </c>
      <c r="D525" s="9" t="s">
        <v>1050</v>
      </c>
      <c r="E525" s="9" t="s">
        <v>1050</v>
      </c>
      <c r="F525" s="9" t="s">
        <v>767</v>
      </c>
      <c r="G525" s="9" t="s">
        <v>68</v>
      </c>
      <c r="H525" s="13">
        <v>1.3580000000000001</v>
      </c>
      <c r="I525" s="9" t="s">
        <v>379</v>
      </c>
      <c r="J525" s="9" t="s">
        <v>68</v>
      </c>
      <c r="K525" s="9" t="s">
        <v>1541</v>
      </c>
      <c r="L525" s="9" t="s">
        <v>68</v>
      </c>
      <c r="M525" s="56">
        <v>600</v>
      </c>
      <c r="N525" s="56" t="s">
        <v>545</v>
      </c>
      <c r="O525" s="56" t="s">
        <v>545</v>
      </c>
      <c r="P525" s="56" t="s">
        <v>545</v>
      </c>
      <c r="Q525" s="9">
        <v>1.96</v>
      </c>
      <c r="R525" s="9">
        <v>2.08</v>
      </c>
      <c r="S525" s="10" t="str">
        <f>VLOOKUP($I525,GG!$A$1:$C$23,2,0)</f>
        <v>Peruwelz</v>
      </c>
      <c r="T525" s="10" t="str">
        <f>IF(LEFT(D525,2)="09","Klink.",VLOOKUP($I525,GG!$A$1:$C$23,3,0))</f>
        <v>Rust</v>
      </c>
    </row>
    <row r="526" spans="1:20" x14ac:dyDescent="0.2">
      <c r="A526" s="9">
        <v>12710916</v>
      </c>
      <c r="B526" s="9" t="s">
        <v>560</v>
      </c>
      <c r="C526" s="9" t="s">
        <v>764</v>
      </c>
      <c r="D526" s="9" t="s">
        <v>1050</v>
      </c>
      <c r="E526" s="9" t="s">
        <v>1050</v>
      </c>
      <c r="F526" s="9" t="s">
        <v>767</v>
      </c>
      <c r="G526" s="9" t="s">
        <v>765</v>
      </c>
      <c r="H526" s="13">
        <v>1.3580000000000001</v>
      </c>
      <c r="I526" s="9" t="s">
        <v>379</v>
      </c>
      <c r="J526" s="9" t="s">
        <v>159</v>
      </c>
      <c r="K526" s="9" t="s">
        <v>1541</v>
      </c>
      <c r="L526" s="9" t="s">
        <v>159</v>
      </c>
      <c r="M526" s="56">
        <v>600</v>
      </c>
      <c r="N526" s="56" t="s">
        <v>545</v>
      </c>
      <c r="O526" s="56" t="s">
        <v>545</v>
      </c>
      <c r="P526" s="56" t="s">
        <v>545</v>
      </c>
      <c r="Q526" s="9">
        <v>2.12</v>
      </c>
      <c r="R526" s="9">
        <v>2.2490000000000001</v>
      </c>
      <c r="S526" s="10" t="str">
        <f>VLOOKUP($I526,GG!$A$1:$C$23,2,0)</f>
        <v>Peruwelz</v>
      </c>
      <c r="T526" s="10" t="str">
        <f>IF(LEFT(D526,2)="09","Klink.",VLOOKUP($I526,GG!$A$1:$C$23,3,0))</f>
        <v>Rust</v>
      </c>
    </row>
    <row r="527" spans="1:20" x14ac:dyDescent="0.2">
      <c r="A527" s="9">
        <v>12710968</v>
      </c>
      <c r="B527" s="9" t="s">
        <v>561</v>
      </c>
      <c r="C527" s="9" t="s">
        <v>764</v>
      </c>
      <c r="D527" s="9" t="s">
        <v>1050</v>
      </c>
      <c r="E527" s="9" t="s">
        <v>1050</v>
      </c>
      <c r="F527" s="9" t="s">
        <v>124</v>
      </c>
      <c r="G527" s="9" t="s">
        <v>765</v>
      </c>
      <c r="H527" s="13">
        <v>0.75600000000000001</v>
      </c>
      <c r="I527" s="9" t="s">
        <v>379</v>
      </c>
      <c r="J527" s="9" t="s">
        <v>159</v>
      </c>
      <c r="K527" s="9" t="s">
        <v>1541</v>
      </c>
      <c r="L527" s="9" t="s">
        <v>159</v>
      </c>
      <c r="M527" s="56">
        <v>936</v>
      </c>
      <c r="N527" s="56" t="s">
        <v>545</v>
      </c>
      <c r="O527" s="56" t="s">
        <v>545</v>
      </c>
      <c r="P527" s="56" t="s">
        <v>545</v>
      </c>
      <c r="Q527" s="9">
        <v>1.22</v>
      </c>
      <c r="R527" s="9">
        <v>1.2949999999999999</v>
      </c>
      <c r="S527" s="10" t="str">
        <f>VLOOKUP($I527,GG!$A$1:$C$23,2,0)</f>
        <v>Peruwelz</v>
      </c>
      <c r="T527" s="10" t="str">
        <f>IF(LEFT(D527,2)="09","Klink.",VLOOKUP($I527,GG!$A$1:$C$23,3,0))</f>
        <v>Rust</v>
      </c>
    </row>
    <row r="528" spans="1:20" x14ac:dyDescent="0.2">
      <c r="A528" s="9">
        <v>12711113</v>
      </c>
      <c r="B528" s="9" t="s">
        <v>950</v>
      </c>
      <c r="C528" s="9" t="s">
        <v>764</v>
      </c>
      <c r="D528" s="9" t="s">
        <v>1050</v>
      </c>
      <c r="E528" s="9" t="s">
        <v>1050</v>
      </c>
      <c r="F528" s="9" t="s">
        <v>767</v>
      </c>
      <c r="G528" s="9" t="s">
        <v>68</v>
      </c>
      <c r="H528" s="13">
        <v>1.3580000000000001</v>
      </c>
      <c r="I528" s="9" t="s">
        <v>379</v>
      </c>
      <c r="J528" s="9" t="s">
        <v>68</v>
      </c>
      <c r="K528" s="9" t="s">
        <v>1541</v>
      </c>
      <c r="L528" s="9" t="s">
        <v>68</v>
      </c>
      <c r="M528" s="56">
        <v>600</v>
      </c>
      <c r="N528" s="56" t="s">
        <v>545</v>
      </c>
      <c r="O528" s="56" t="s">
        <v>545</v>
      </c>
      <c r="P528" s="56" t="s">
        <v>545</v>
      </c>
      <c r="Q528" s="9">
        <v>2</v>
      </c>
      <c r="R528" s="9">
        <v>2.12</v>
      </c>
      <c r="S528" s="10" t="str">
        <f>VLOOKUP($I528,GG!$A$1:$C$23,2,0)</f>
        <v>Peruwelz</v>
      </c>
      <c r="T528" s="10" t="str">
        <f>IF(LEFT(D528,2)="09","Klink.",VLOOKUP($I528,GG!$A$1:$C$23,3,0))</f>
        <v>Rust</v>
      </c>
    </row>
    <row r="529" spans="1:20" x14ac:dyDescent="0.2">
      <c r="A529" s="9">
        <v>12711116</v>
      </c>
      <c r="B529" s="9" t="s">
        <v>562</v>
      </c>
      <c r="C529" s="9" t="s">
        <v>764</v>
      </c>
      <c r="D529" s="9" t="s">
        <v>1050</v>
      </c>
      <c r="E529" s="9" t="s">
        <v>1050</v>
      </c>
      <c r="F529" s="9" t="s">
        <v>767</v>
      </c>
      <c r="G529" s="9" t="s">
        <v>765</v>
      </c>
      <c r="H529" s="13">
        <v>1.3580000000000001</v>
      </c>
      <c r="I529" s="9" t="s">
        <v>379</v>
      </c>
      <c r="J529" s="9" t="s">
        <v>159</v>
      </c>
      <c r="K529" s="9" t="s">
        <v>1541</v>
      </c>
      <c r="L529" s="9" t="s">
        <v>159</v>
      </c>
      <c r="M529" s="56">
        <v>600</v>
      </c>
      <c r="N529" s="56" t="s">
        <v>545</v>
      </c>
      <c r="O529" s="56" t="s">
        <v>545</v>
      </c>
      <c r="P529" s="56" t="s">
        <v>545</v>
      </c>
      <c r="Q529" s="9">
        <v>2.15</v>
      </c>
      <c r="R529" s="9">
        <v>2.2799999999999998</v>
      </c>
      <c r="S529" s="10" t="str">
        <f>VLOOKUP($I529,GG!$A$1:$C$23,2,0)</f>
        <v>Peruwelz</v>
      </c>
      <c r="T529" s="10" t="str">
        <f>IF(LEFT(D529,2)="09","Klink.",VLOOKUP($I529,GG!$A$1:$C$23,3,0))</f>
        <v>Rust</v>
      </c>
    </row>
    <row r="530" spans="1:20" x14ac:dyDescent="0.2">
      <c r="A530" s="9">
        <v>12711168</v>
      </c>
      <c r="B530" s="9" t="s">
        <v>563</v>
      </c>
      <c r="C530" s="9" t="s">
        <v>764</v>
      </c>
      <c r="D530" s="9" t="s">
        <v>1050</v>
      </c>
      <c r="E530" s="9" t="s">
        <v>1050</v>
      </c>
      <c r="F530" s="9" t="s">
        <v>124</v>
      </c>
      <c r="G530" s="9" t="s">
        <v>765</v>
      </c>
      <c r="H530" s="13">
        <v>0.75600000000000001</v>
      </c>
      <c r="I530" s="9" t="s">
        <v>379</v>
      </c>
      <c r="J530" s="9" t="s">
        <v>159</v>
      </c>
      <c r="K530" s="9" t="s">
        <v>1541</v>
      </c>
      <c r="L530" s="9" t="s">
        <v>159</v>
      </c>
      <c r="M530" s="56">
        <v>936</v>
      </c>
      <c r="N530" s="56" t="s">
        <v>545</v>
      </c>
      <c r="O530" s="56" t="s">
        <v>545</v>
      </c>
      <c r="P530" s="56" t="s">
        <v>545</v>
      </c>
      <c r="Q530" s="9">
        <v>1.21</v>
      </c>
      <c r="R530" s="9">
        <v>1.28</v>
      </c>
      <c r="S530" s="10" t="str">
        <f>VLOOKUP($I530,GG!$A$1:$C$23,2,0)</f>
        <v>Peruwelz</v>
      </c>
      <c r="T530" s="10" t="str">
        <f>IF(LEFT(D530,2)="09","Klink.",VLOOKUP($I530,GG!$A$1:$C$23,3,0))</f>
        <v>Rust</v>
      </c>
    </row>
    <row r="531" spans="1:20" x14ac:dyDescent="0.2">
      <c r="A531" s="9">
        <v>12712812</v>
      </c>
      <c r="B531" s="9" t="s">
        <v>210</v>
      </c>
      <c r="C531" s="9" t="s">
        <v>764</v>
      </c>
      <c r="D531" s="9" t="s">
        <v>1050</v>
      </c>
      <c r="E531" s="9" t="s">
        <v>1050</v>
      </c>
      <c r="F531" s="9" t="s">
        <v>767</v>
      </c>
      <c r="G531" s="9" t="s">
        <v>68</v>
      </c>
      <c r="H531" s="13">
        <v>1.3580000000000001</v>
      </c>
      <c r="I531" s="9" t="s">
        <v>379</v>
      </c>
      <c r="J531" s="9" t="s">
        <v>68</v>
      </c>
      <c r="K531" s="9" t="s">
        <v>1541</v>
      </c>
      <c r="L531" s="9" t="s">
        <v>68</v>
      </c>
      <c r="M531" s="56">
        <v>600</v>
      </c>
      <c r="N531" s="56" t="s">
        <v>545</v>
      </c>
      <c r="O531" s="56" t="s">
        <v>545</v>
      </c>
      <c r="P531" s="56" t="s">
        <v>545</v>
      </c>
      <c r="Q531" s="9">
        <v>2.2999999999999998</v>
      </c>
      <c r="R531" s="9">
        <v>2.4380000000000002</v>
      </c>
      <c r="S531" s="10" t="str">
        <f>VLOOKUP($I531,GG!$A$1:$C$23,2,0)</f>
        <v>Peruwelz</v>
      </c>
      <c r="T531" s="10" t="str">
        <f>IF(LEFT(D531,2)="09","Klink.",VLOOKUP($I531,GG!$A$1:$C$23,3,0))</f>
        <v>Rust</v>
      </c>
    </row>
    <row r="532" spans="1:20" x14ac:dyDescent="0.2">
      <c r="A532" s="9">
        <v>12714216</v>
      </c>
      <c r="B532" s="9" t="s">
        <v>732</v>
      </c>
      <c r="C532" s="9" t="s">
        <v>764</v>
      </c>
      <c r="D532" s="9" t="s">
        <v>1050</v>
      </c>
      <c r="E532" s="9" t="s">
        <v>1050</v>
      </c>
      <c r="F532" s="9" t="s">
        <v>767</v>
      </c>
      <c r="G532" s="9" t="s">
        <v>765</v>
      </c>
      <c r="H532" s="13">
        <v>1.3580000000000001</v>
      </c>
      <c r="I532" s="9" t="s">
        <v>379</v>
      </c>
      <c r="J532" s="9" t="s">
        <v>159</v>
      </c>
      <c r="K532" s="9" t="s">
        <v>1541</v>
      </c>
      <c r="L532" s="9" t="s">
        <v>159</v>
      </c>
      <c r="M532" s="56">
        <v>600</v>
      </c>
      <c r="N532" s="56" t="s">
        <v>545</v>
      </c>
      <c r="O532" s="56" t="s">
        <v>545</v>
      </c>
      <c r="P532" s="56" t="s">
        <v>545</v>
      </c>
      <c r="Q532" s="9">
        <v>2.2999999999999998</v>
      </c>
      <c r="R532" s="9">
        <v>2.4380000000000002</v>
      </c>
      <c r="S532" s="10" t="str">
        <f>VLOOKUP($I532,GG!$A$1:$C$23,2,0)</f>
        <v>Peruwelz</v>
      </c>
      <c r="T532" s="10" t="str">
        <f>IF(LEFT(D532,2)="09","Klink.",VLOOKUP($I532,GG!$A$1:$C$23,3,0))</f>
        <v>Rust</v>
      </c>
    </row>
    <row r="533" spans="1:20" x14ac:dyDescent="0.2">
      <c r="A533" s="9">
        <v>12714268</v>
      </c>
      <c r="B533" s="9" t="s">
        <v>219</v>
      </c>
      <c r="C533" s="9" t="s">
        <v>764</v>
      </c>
      <c r="D533" s="9" t="s">
        <v>1050</v>
      </c>
      <c r="E533" s="9" t="s">
        <v>1050</v>
      </c>
      <c r="F533" s="9" t="s">
        <v>124</v>
      </c>
      <c r="G533" s="9" t="s">
        <v>765</v>
      </c>
      <c r="H533" s="13">
        <v>0.75600000000000001</v>
      </c>
      <c r="I533" s="9" t="s">
        <v>379</v>
      </c>
      <c r="J533" s="9" t="s">
        <v>159</v>
      </c>
      <c r="K533" s="9" t="s">
        <v>1541</v>
      </c>
      <c r="L533" s="9" t="s">
        <v>159</v>
      </c>
      <c r="M533" s="56">
        <v>936</v>
      </c>
      <c r="N533" s="56" t="s">
        <v>545</v>
      </c>
      <c r="O533" s="56" t="s">
        <v>545</v>
      </c>
      <c r="P533" s="56" t="s">
        <v>545</v>
      </c>
      <c r="Q533" s="9">
        <v>1.419</v>
      </c>
      <c r="R533" s="9">
        <v>1.44</v>
      </c>
      <c r="S533" s="10" t="str">
        <f>VLOOKUP($I533,GG!$A$1:$C$23,2,0)</f>
        <v>Peruwelz</v>
      </c>
      <c r="T533" s="10" t="str">
        <f>IF(LEFT(D533,2)="09","Klink.",VLOOKUP($I533,GG!$A$1:$C$23,3,0))</f>
        <v>Rust</v>
      </c>
    </row>
    <row r="534" spans="1:20" x14ac:dyDescent="0.2">
      <c r="A534" s="9">
        <v>12714368</v>
      </c>
      <c r="B534" s="9" t="s">
        <v>17</v>
      </c>
      <c r="C534" s="9" t="s">
        <v>764</v>
      </c>
      <c r="D534" s="9" t="s">
        <v>1062</v>
      </c>
      <c r="E534" s="9" t="s">
        <v>1062</v>
      </c>
      <c r="F534" s="9" t="s">
        <v>124</v>
      </c>
      <c r="G534" s="9" t="s">
        <v>765</v>
      </c>
      <c r="H534" s="13">
        <v>0.75600000000000001</v>
      </c>
      <c r="I534" s="9" t="s">
        <v>379</v>
      </c>
      <c r="J534" s="9" t="s">
        <v>159</v>
      </c>
      <c r="K534" s="9" t="s">
        <v>1541</v>
      </c>
      <c r="L534" s="9" t="s">
        <v>159</v>
      </c>
      <c r="M534" s="56">
        <v>950</v>
      </c>
      <c r="N534" s="56" t="s">
        <v>545</v>
      </c>
      <c r="O534" s="56" t="s">
        <v>545</v>
      </c>
      <c r="P534" s="56" t="s">
        <v>545</v>
      </c>
      <c r="Q534" s="9">
        <v>1.2290000000000001</v>
      </c>
      <c r="R534" s="9">
        <v>1.2729999999999999</v>
      </c>
      <c r="S534" s="10" t="str">
        <f>VLOOKUP($I534,GG!$A$1:$C$23,2,0)</f>
        <v>Peruwelz</v>
      </c>
      <c r="T534" s="10" t="str">
        <f>IF(LEFT(D534,2)="09","Klink.",VLOOKUP($I534,GG!$A$1:$C$23,3,0))</f>
        <v>Rust</v>
      </c>
    </row>
    <row r="535" spans="1:20" x14ac:dyDescent="0.2">
      <c r="A535" s="9">
        <v>12714460</v>
      </c>
      <c r="B535" s="9" t="s">
        <v>588</v>
      </c>
      <c r="C535" s="9" t="s">
        <v>764</v>
      </c>
      <c r="D535" s="9" t="s">
        <v>1062</v>
      </c>
      <c r="E535" s="9" t="s">
        <v>1062</v>
      </c>
      <c r="F535" s="9" t="s">
        <v>124</v>
      </c>
      <c r="G535" s="9" t="s">
        <v>68</v>
      </c>
      <c r="H535" s="13">
        <v>0.75600000000000001</v>
      </c>
      <c r="I535" s="9" t="s">
        <v>379</v>
      </c>
      <c r="J535" s="9" t="s">
        <v>68</v>
      </c>
      <c r="K535" s="9" t="s">
        <v>1541</v>
      </c>
      <c r="L535" s="9" t="s">
        <v>68</v>
      </c>
      <c r="M535" s="56">
        <v>950</v>
      </c>
      <c r="N535" s="56" t="s">
        <v>545</v>
      </c>
      <c r="O535" s="56" t="s">
        <v>545</v>
      </c>
      <c r="P535" s="56" t="s">
        <v>545</v>
      </c>
      <c r="Q535" s="9">
        <v>1.2290000000000001</v>
      </c>
      <c r="R535" s="9">
        <v>1.2729999999999999</v>
      </c>
      <c r="S535" s="10" t="str">
        <f>VLOOKUP($I535,GG!$A$1:$C$23,2,0)</f>
        <v>Peruwelz</v>
      </c>
      <c r="T535" s="10" t="str">
        <f>IF(LEFT(D535,2)="09","Klink.",VLOOKUP($I535,GG!$A$1:$C$23,3,0))</f>
        <v>Rust</v>
      </c>
    </row>
    <row r="536" spans="1:20" x14ac:dyDescent="0.2">
      <c r="A536" s="9">
        <v>12714760</v>
      </c>
      <c r="B536" s="9" t="s">
        <v>314</v>
      </c>
      <c r="C536" s="9" t="s">
        <v>764</v>
      </c>
      <c r="D536" s="9" t="s">
        <v>1062</v>
      </c>
      <c r="E536" s="9" t="s">
        <v>1062</v>
      </c>
      <c r="F536" s="9" t="s">
        <v>124</v>
      </c>
      <c r="G536" s="9" t="s">
        <v>68</v>
      </c>
      <c r="H536" s="13">
        <v>0.75600000000000001</v>
      </c>
      <c r="I536" s="9" t="s">
        <v>379</v>
      </c>
      <c r="J536" s="9" t="s">
        <v>68</v>
      </c>
      <c r="K536" s="9" t="s">
        <v>1541</v>
      </c>
      <c r="L536" s="9" t="s">
        <v>68</v>
      </c>
      <c r="M536" s="56">
        <v>950</v>
      </c>
      <c r="N536" s="56">
        <v>960</v>
      </c>
      <c r="O536" s="56" t="s">
        <v>545</v>
      </c>
      <c r="P536" s="56" t="s">
        <v>545</v>
      </c>
      <c r="Q536" s="9">
        <v>1.29</v>
      </c>
      <c r="R536" s="9">
        <v>1.3</v>
      </c>
      <c r="S536" s="10" t="str">
        <f>VLOOKUP($I536,GG!$A$1:$C$23,2,0)</f>
        <v>Peruwelz</v>
      </c>
      <c r="T536" s="10" t="str">
        <f>IF(LEFT(D536,2)="09","Klink.",VLOOKUP($I536,GG!$A$1:$C$23,3,0))</f>
        <v>Rust</v>
      </c>
    </row>
    <row r="537" spans="1:20" x14ac:dyDescent="0.2">
      <c r="A537" s="9">
        <v>12715718</v>
      </c>
      <c r="B537" s="9" t="s">
        <v>1405</v>
      </c>
      <c r="C537" s="9" t="s">
        <v>764</v>
      </c>
      <c r="D537" s="9" t="s">
        <v>1051</v>
      </c>
      <c r="E537" s="9" t="s">
        <v>1051</v>
      </c>
      <c r="F537" s="9" t="s">
        <v>767</v>
      </c>
      <c r="G537" s="9" t="s">
        <v>765</v>
      </c>
      <c r="H537" s="13">
        <v>1.3580000000000001</v>
      </c>
      <c r="I537" s="9" t="s">
        <v>379</v>
      </c>
      <c r="J537" s="9" t="s">
        <v>159</v>
      </c>
      <c r="K537" s="9" t="s">
        <v>1541</v>
      </c>
      <c r="L537" s="9" t="s">
        <v>159</v>
      </c>
      <c r="M537" s="56">
        <v>600</v>
      </c>
      <c r="N537" s="56" t="s">
        <v>545</v>
      </c>
      <c r="O537" s="56" t="s">
        <v>545</v>
      </c>
      <c r="P537" s="56" t="s">
        <v>545</v>
      </c>
      <c r="Q537" s="9">
        <v>1.96</v>
      </c>
      <c r="R537" s="9">
        <v>2.08</v>
      </c>
      <c r="S537" s="10" t="str">
        <f>VLOOKUP($I537,GG!$A$1:$C$23,2,0)</f>
        <v>Peruwelz</v>
      </c>
      <c r="T537" s="10" t="str">
        <f>IF(LEFT(D537,2)="09","Klink.",VLOOKUP($I537,GG!$A$1:$C$23,3,0))</f>
        <v>Rust</v>
      </c>
    </row>
    <row r="538" spans="1:20" x14ac:dyDescent="0.2">
      <c r="A538" s="9">
        <v>12715916</v>
      </c>
      <c r="B538" s="9" t="s">
        <v>951</v>
      </c>
      <c r="C538" s="9" t="s">
        <v>764</v>
      </c>
      <c r="D538" s="9" t="s">
        <v>1051</v>
      </c>
      <c r="E538" s="9" t="s">
        <v>1051</v>
      </c>
      <c r="F538" s="9" t="s">
        <v>767</v>
      </c>
      <c r="G538" s="9" t="s">
        <v>765</v>
      </c>
      <c r="H538" s="13">
        <v>1.3580000000000001</v>
      </c>
      <c r="I538" s="9" t="s">
        <v>379</v>
      </c>
      <c r="J538" s="9" t="s">
        <v>159</v>
      </c>
      <c r="K538" s="9" t="s">
        <v>1541</v>
      </c>
      <c r="L538" s="9" t="s">
        <v>159</v>
      </c>
      <c r="M538" s="56">
        <v>600</v>
      </c>
      <c r="N538" s="56" t="s">
        <v>545</v>
      </c>
      <c r="O538" s="56" t="s">
        <v>545</v>
      </c>
      <c r="P538" s="56" t="s">
        <v>545</v>
      </c>
      <c r="Q538" s="9">
        <v>2.2690000000000001</v>
      </c>
      <c r="R538" s="9">
        <v>2.3519999999999999</v>
      </c>
      <c r="S538" s="10" t="str">
        <f>VLOOKUP($I538,GG!$A$1:$C$23,2,0)</f>
        <v>Peruwelz</v>
      </c>
      <c r="T538" s="10" t="str">
        <f>IF(LEFT(D538,2)="09","Klink.",VLOOKUP($I538,GG!$A$1:$C$23,3,0))</f>
        <v>Rust</v>
      </c>
    </row>
    <row r="539" spans="1:20" x14ac:dyDescent="0.2">
      <c r="A539" s="9">
        <v>12716118</v>
      </c>
      <c r="B539" s="9" t="s">
        <v>733</v>
      </c>
      <c r="C539" s="9" t="s">
        <v>764</v>
      </c>
      <c r="D539" s="9" t="s">
        <v>1050</v>
      </c>
      <c r="E539" s="9" t="s">
        <v>1050</v>
      </c>
      <c r="F539" s="9" t="s">
        <v>767</v>
      </c>
      <c r="G539" s="9" t="s">
        <v>765</v>
      </c>
      <c r="H539" s="13">
        <v>1.3580000000000001</v>
      </c>
      <c r="I539" s="9" t="s">
        <v>379</v>
      </c>
      <c r="J539" s="9" t="s">
        <v>159</v>
      </c>
      <c r="K539" s="9" t="s">
        <v>1541</v>
      </c>
      <c r="L539" s="9" t="s">
        <v>159</v>
      </c>
      <c r="M539" s="56">
        <v>600</v>
      </c>
      <c r="N539" s="56" t="s">
        <v>545</v>
      </c>
      <c r="O539" s="56" t="s">
        <v>545</v>
      </c>
      <c r="P539" s="56" t="s">
        <v>545</v>
      </c>
      <c r="Q539" s="9">
        <v>2.1779999999999999</v>
      </c>
      <c r="R539" s="9">
        <v>2.2559999999999998</v>
      </c>
      <c r="S539" s="10" t="str">
        <f>VLOOKUP($I539,GG!$A$1:$C$23,2,0)</f>
        <v>Peruwelz</v>
      </c>
      <c r="T539" s="10" t="str">
        <f>IF(LEFT(D539,2)="09","Klink.",VLOOKUP($I539,GG!$A$1:$C$23,3,0))</f>
        <v>Rust</v>
      </c>
    </row>
    <row r="540" spans="1:20" x14ac:dyDescent="0.2">
      <c r="A540" s="9">
        <v>12716210</v>
      </c>
      <c r="B540" s="9" t="s">
        <v>734</v>
      </c>
      <c r="C540" s="9" t="s">
        <v>764</v>
      </c>
      <c r="D540" s="9" t="s">
        <v>1050</v>
      </c>
      <c r="E540" s="9" t="s">
        <v>1050</v>
      </c>
      <c r="F540" s="9" t="s">
        <v>767</v>
      </c>
      <c r="G540" s="9" t="s">
        <v>68</v>
      </c>
      <c r="H540" s="13">
        <v>1.3580000000000001</v>
      </c>
      <c r="I540" s="9" t="s">
        <v>379</v>
      </c>
      <c r="J540" s="9" t="s">
        <v>68</v>
      </c>
      <c r="K540" s="9" t="s">
        <v>1541</v>
      </c>
      <c r="L540" s="9" t="s">
        <v>68</v>
      </c>
      <c r="M540" s="56">
        <v>600</v>
      </c>
      <c r="N540" s="56" t="s">
        <v>545</v>
      </c>
      <c r="O540" s="56" t="s">
        <v>545</v>
      </c>
      <c r="P540" s="56" t="s">
        <v>545</v>
      </c>
      <c r="Q540" s="9">
        <v>2.1779999999999999</v>
      </c>
      <c r="R540" s="9">
        <v>2.2559999999999998</v>
      </c>
      <c r="S540" s="10" t="str">
        <f>VLOOKUP($I540,GG!$A$1:$C$23,2,0)</f>
        <v>Peruwelz</v>
      </c>
      <c r="T540" s="10" t="str">
        <f>IF(LEFT(D540,2)="09","Klink.",VLOOKUP($I540,GG!$A$1:$C$23,3,0))</f>
        <v>Rust</v>
      </c>
    </row>
    <row r="541" spans="1:20" x14ac:dyDescent="0.2">
      <c r="A541" s="9">
        <v>12716310</v>
      </c>
      <c r="B541" s="9" t="s">
        <v>735</v>
      </c>
      <c r="C541" s="9" t="s">
        <v>764</v>
      </c>
      <c r="D541" s="9" t="s">
        <v>1051</v>
      </c>
      <c r="E541" s="9" t="s">
        <v>1051</v>
      </c>
      <c r="F541" s="9" t="s">
        <v>767</v>
      </c>
      <c r="G541" s="9" t="s">
        <v>765</v>
      </c>
      <c r="H541" s="13">
        <v>1.3580000000000001</v>
      </c>
      <c r="I541" s="9" t="s">
        <v>379</v>
      </c>
      <c r="J541" s="9" t="s">
        <v>159</v>
      </c>
      <c r="K541" s="9" t="s">
        <v>1541</v>
      </c>
      <c r="L541" s="9" t="s">
        <v>159</v>
      </c>
      <c r="M541" s="56">
        <v>600</v>
      </c>
      <c r="N541" s="56" t="s">
        <v>545</v>
      </c>
      <c r="O541" s="56" t="s">
        <v>545</v>
      </c>
      <c r="P541" s="56" t="s">
        <v>545</v>
      </c>
      <c r="Q541" s="9">
        <v>2.2000000000000002</v>
      </c>
      <c r="R541" s="9">
        <v>2.31</v>
      </c>
      <c r="S541" s="10" t="str">
        <f>VLOOKUP($I541,GG!$A$1:$C$23,2,0)</f>
        <v>Peruwelz</v>
      </c>
      <c r="T541" s="10" t="str">
        <f>IF(LEFT(D541,2)="09","Klink.",VLOOKUP($I541,GG!$A$1:$C$23,3,0))</f>
        <v>Rust</v>
      </c>
    </row>
    <row r="542" spans="1:20" x14ac:dyDescent="0.2">
      <c r="A542" s="9">
        <v>12716448</v>
      </c>
      <c r="B542" s="9" t="s">
        <v>1488</v>
      </c>
      <c r="C542" s="9" t="s">
        <v>764</v>
      </c>
      <c r="D542" s="9" t="s">
        <v>1064</v>
      </c>
      <c r="E542" s="9" t="s">
        <v>1064</v>
      </c>
      <c r="F542" s="9" t="s">
        <v>1489</v>
      </c>
      <c r="G542" s="9" t="s">
        <v>765</v>
      </c>
      <c r="H542" s="13">
        <v>0.81599999999999995</v>
      </c>
      <c r="I542" s="9" t="s">
        <v>379</v>
      </c>
      <c r="J542" s="9" t="s">
        <v>159</v>
      </c>
      <c r="K542" s="9" t="s">
        <v>1541</v>
      </c>
      <c r="L542" s="9" t="s">
        <v>159</v>
      </c>
      <c r="M542" s="56">
        <v>966</v>
      </c>
      <c r="N542" s="56" t="s">
        <v>545</v>
      </c>
      <c r="O542" s="56" t="s">
        <v>545</v>
      </c>
      <c r="P542" s="56" t="s">
        <v>545</v>
      </c>
      <c r="Q542" s="9">
        <v>1.37</v>
      </c>
      <c r="R542" s="9">
        <v>1.38</v>
      </c>
      <c r="S542" s="10" t="str">
        <f>VLOOKUP($I542,GG!$A$1:$C$23,2,0)</f>
        <v>Peruwelz</v>
      </c>
      <c r="T542" s="10" t="str">
        <f>IF(LEFT(D542,2)="09","Klink.",VLOOKUP($I542,GG!$A$1:$C$23,3,0))</f>
        <v>Rust</v>
      </c>
    </row>
    <row r="543" spans="1:20" x14ac:dyDescent="0.2">
      <c r="A543" s="9">
        <v>12716548</v>
      </c>
      <c r="B543" s="9" t="s">
        <v>1490</v>
      </c>
      <c r="C543" s="9" t="s">
        <v>764</v>
      </c>
      <c r="D543" s="9" t="s">
        <v>1064</v>
      </c>
      <c r="E543" s="9" t="s">
        <v>1064</v>
      </c>
      <c r="F543" s="9" t="s">
        <v>1489</v>
      </c>
      <c r="G543" s="9" t="s">
        <v>765</v>
      </c>
      <c r="H543" s="13">
        <v>0.81599999999999995</v>
      </c>
      <c r="I543" s="9" t="s">
        <v>379</v>
      </c>
      <c r="J543" s="9" t="s">
        <v>159</v>
      </c>
      <c r="K543" s="9" t="s">
        <v>1541</v>
      </c>
      <c r="L543" s="9" t="s">
        <v>159</v>
      </c>
      <c r="M543" s="56">
        <v>966</v>
      </c>
      <c r="N543" s="56" t="s">
        <v>545</v>
      </c>
      <c r="O543" s="56" t="s">
        <v>545</v>
      </c>
      <c r="P543" s="56" t="s">
        <v>545</v>
      </c>
      <c r="Q543" s="9">
        <v>1.37</v>
      </c>
      <c r="R543" s="9">
        <v>1.38</v>
      </c>
      <c r="S543" s="10" t="str">
        <f>VLOOKUP($I543,GG!$A$1:$C$23,2,0)</f>
        <v>Peruwelz</v>
      </c>
      <c r="T543" s="10" t="str">
        <f>IF(LEFT(D543,2)="09","Klink.",VLOOKUP($I543,GG!$A$1:$C$23,3,0))</f>
        <v>Rust</v>
      </c>
    </row>
    <row r="544" spans="1:20" x14ac:dyDescent="0.2">
      <c r="A544" s="9">
        <v>12716648</v>
      </c>
      <c r="B544" s="9" t="s">
        <v>1491</v>
      </c>
      <c r="C544" s="9" t="s">
        <v>764</v>
      </c>
      <c r="D544" s="9" t="s">
        <v>1064</v>
      </c>
      <c r="E544" s="9" t="s">
        <v>1064</v>
      </c>
      <c r="F544" s="9" t="s">
        <v>1489</v>
      </c>
      <c r="G544" s="9" t="s">
        <v>765</v>
      </c>
      <c r="H544" s="13">
        <v>0.81599999999999995</v>
      </c>
      <c r="I544" s="9" t="s">
        <v>379</v>
      </c>
      <c r="J544" s="9" t="s">
        <v>159</v>
      </c>
      <c r="K544" s="9" t="s">
        <v>1541</v>
      </c>
      <c r="L544" s="9" t="s">
        <v>159</v>
      </c>
      <c r="M544" s="56">
        <v>966</v>
      </c>
      <c r="N544" s="56" t="s">
        <v>545</v>
      </c>
      <c r="O544" s="56" t="s">
        <v>545</v>
      </c>
      <c r="P544" s="56" t="s">
        <v>545</v>
      </c>
      <c r="Q544" s="9">
        <v>1.37</v>
      </c>
      <c r="R544" s="9">
        <v>1.38</v>
      </c>
      <c r="S544" s="10" t="str">
        <f>VLOOKUP($I544,GG!$A$1:$C$23,2,0)</f>
        <v>Peruwelz</v>
      </c>
      <c r="T544" s="10" t="str">
        <f>IF(LEFT(D544,2)="09","Klink.",VLOOKUP($I544,GG!$A$1:$C$23,3,0))</f>
        <v>Rust</v>
      </c>
    </row>
    <row r="545" spans="1:20" x14ac:dyDescent="0.2">
      <c r="A545" s="9">
        <v>12716748</v>
      </c>
      <c r="B545" s="9" t="s">
        <v>1492</v>
      </c>
      <c r="C545" s="9" t="s">
        <v>764</v>
      </c>
      <c r="D545" s="9" t="s">
        <v>1064</v>
      </c>
      <c r="E545" s="9" t="s">
        <v>1064</v>
      </c>
      <c r="F545" s="9" t="s">
        <v>1489</v>
      </c>
      <c r="G545" s="9" t="s">
        <v>765</v>
      </c>
      <c r="H545" s="13">
        <v>0.81599999999999995</v>
      </c>
      <c r="I545" s="9" t="s">
        <v>379</v>
      </c>
      <c r="J545" s="9" t="s">
        <v>159</v>
      </c>
      <c r="K545" s="9" t="s">
        <v>1541</v>
      </c>
      <c r="L545" s="9" t="s">
        <v>159</v>
      </c>
      <c r="M545" s="56">
        <v>966</v>
      </c>
      <c r="N545" s="56" t="s">
        <v>545</v>
      </c>
      <c r="O545" s="56" t="s">
        <v>545</v>
      </c>
      <c r="P545" s="56" t="s">
        <v>545</v>
      </c>
      <c r="Q545" s="9">
        <v>1.37</v>
      </c>
      <c r="R545" s="9">
        <v>1.38</v>
      </c>
      <c r="S545" s="10" t="str">
        <f>VLOOKUP($I545,GG!$A$1:$C$23,2,0)</f>
        <v>Peruwelz</v>
      </c>
      <c r="T545" s="10" t="str">
        <f>IF(LEFT(D545,2)="09","Klink.",VLOOKUP($I545,GG!$A$1:$C$23,3,0))</f>
        <v>Rust</v>
      </c>
    </row>
    <row r="546" spans="1:20" x14ac:dyDescent="0.2">
      <c r="A546" s="9">
        <v>12716848</v>
      </c>
      <c r="B546" s="9" t="s">
        <v>1493</v>
      </c>
      <c r="C546" s="9" t="s">
        <v>764</v>
      </c>
      <c r="D546" s="9" t="s">
        <v>1064</v>
      </c>
      <c r="E546" s="9" t="s">
        <v>1064</v>
      </c>
      <c r="F546" s="9" t="s">
        <v>1489</v>
      </c>
      <c r="G546" s="9" t="s">
        <v>765</v>
      </c>
      <c r="H546" s="13">
        <v>0.81599999999999995</v>
      </c>
      <c r="I546" s="9" t="s">
        <v>379</v>
      </c>
      <c r="J546" s="9" t="s">
        <v>159</v>
      </c>
      <c r="K546" s="9" t="s">
        <v>1541</v>
      </c>
      <c r="L546" s="9" t="s">
        <v>159</v>
      </c>
      <c r="M546" s="56">
        <v>966</v>
      </c>
      <c r="N546" s="56" t="s">
        <v>545</v>
      </c>
      <c r="O546" s="56" t="s">
        <v>545</v>
      </c>
      <c r="P546" s="56" t="s">
        <v>545</v>
      </c>
      <c r="Q546" s="9">
        <v>1.37</v>
      </c>
      <c r="R546" s="9">
        <v>1.38</v>
      </c>
      <c r="S546" s="10" t="str">
        <f>VLOOKUP($I546,GG!$A$1:$C$23,2,0)</f>
        <v>Peruwelz</v>
      </c>
      <c r="T546" s="10" t="str">
        <f>IF(LEFT(D546,2)="09","Klink.",VLOOKUP($I546,GG!$A$1:$C$23,3,0))</f>
        <v>Rust</v>
      </c>
    </row>
    <row r="547" spans="1:20" x14ac:dyDescent="0.2">
      <c r="A547" s="9">
        <v>12716948</v>
      </c>
      <c r="B547" s="9" t="s">
        <v>1494</v>
      </c>
      <c r="C547" s="9" t="s">
        <v>764</v>
      </c>
      <c r="D547" s="9" t="s">
        <v>1064</v>
      </c>
      <c r="E547" s="9" t="s">
        <v>1064</v>
      </c>
      <c r="F547" s="9" t="s">
        <v>1489</v>
      </c>
      <c r="G547" s="9" t="s">
        <v>765</v>
      </c>
      <c r="H547" s="13">
        <v>0.81599999999999995</v>
      </c>
      <c r="I547" s="9" t="s">
        <v>379</v>
      </c>
      <c r="J547" s="9" t="s">
        <v>159</v>
      </c>
      <c r="K547" s="9" t="s">
        <v>1541</v>
      </c>
      <c r="L547" s="9" t="s">
        <v>159</v>
      </c>
      <c r="M547" s="56">
        <v>966</v>
      </c>
      <c r="N547" s="56" t="s">
        <v>545</v>
      </c>
      <c r="O547" s="56" t="s">
        <v>545</v>
      </c>
      <c r="P547" s="56" t="s">
        <v>545</v>
      </c>
      <c r="Q547" s="9">
        <v>1.37</v>
      </c>
      <c r="R547" s="9">
        <v>1.38</v>
      </c>
      <c r="S547" s="10" t="str">
        <f>VLOOKUP($I547,GG!$A$1:$C$23,2,0)</f>
        <v>Peruwelz</v>
      </c>
      <c r="T547" s="10" t="str">
        <f>IF(LEFT(D547,2)="09","Klink.",VLOOKUP($I547,GG!$A$1:$C$23,3,0))</f>
        <v>Rust</v>
      </c>
    </row>
    <row r="548" spans="1:20" x14ac:dyDescent="0.2">
      <c r="A548" s="9">
        <v>12717048</v>
      </c>
      <c r="B548" s="9" t="s">
        <v>1495</v>
      </c>
      <c r="C548" s="9" t="s">
        <v>764</v>
      </c>
      <c r="D548" s="9" t="s">
        <v>1064</v>
      </c>
      <c r="E548" s="9" t="s">
        <v>1064</v>
      </c>
      <c r="F548" s="9" t="s">
        <v>1489</v>
      </c>
      <c r="G548" s="9" t="s">
        <v>765</v>
      </c>
      <c r="H548" s="13">
        <v>0.81599999999999995</v>
      </c>
      <c r="I548" s="9" t="s">
        <v>379</v>
      </c>
      <c r="J548" s="9" t="s">
        <v>159</v>
      </c>
      <c r="K548" s="9" t="s">
        <v>1541</v>
      </c>
      <c r="L548" s="9" t="s">
        <v>159</v>
      </c>
      <c r="M548" s="56">
        <v>966</v>
      </c>
      <c r="N548" s="56" t="s">
        <v>545</v>
      </c>
      <c r="O548" s="56" t="s">
        <v>545</v>
      </c>
      <c r="P548" s="56" t="s">
        <v>545</v>
      </c>
      <c r="Q548" s="9">
        <v>1.37</v>
      </c>
      <c r="R548" s="9">
        <v>1.38</v>
      </c>
      <c r="S548" s="10" t="str">
        <f>VLOOKUP($I548,GG!$A$1:$C$23,2,0)</f>
        <v>Peruwelz</v>
      </c>
      <c r="T548" s="10" t="str">
        <f>IF(LEFT(D548,2)="09","Klink.",VLOOKUP($I548,GG!$A$1:$C$23,3,0))</f>
        <v>Rust</v>
      </c>
    </row>
    <row r="549" spans="1:20" x14ac:dyDescent="0.2">
      <c r="A549" s="9">
        <v>12717148</v>
      </c>
      <c r="B549" s="9" t="s">
        <v>1496</v>
      </c>
      <c r="C549" s="9" t="s">
        <v>764</v>
      </c>
      <c r="D549" s="9" t="s">
        <v>1064</v>
      </c>
      <c r="E549" s="9" t="s">
        <v>1064</v>
      </c>
      <c r="F549" s="9" t="s">
        <v>1489</v>
      </c>
      <c r="G549" s="9" t="s">
        <v>765</v>
      </c>
      <c r="H549" s="13">
        <v>0.81599999999999995</v>
      </c>
      <c r="I549" s="9" t="s">
        <v>379</v>
      </c>
      <c r="J549" s="9" t="s">
        <v>159</v>
      </c>
      <c r="K549" s="9" t="s">
        <v>1541</v>
      </c>
      <c r="L549" s="9" t="s">
        <v>159</v>
      </c>
      <c r="M549" s="56">
        <v>966</v>
      </c>
      <c r="N549" s="56" t="s">
        <v>545</v>
      </c>
      <c r="O549" s="56" t="s">
        <v>545</v>
      </c>
      <c r="P549" s="56" t="s">
        <v>545</v>
      </c>
      <c r="Q549" s="9">
        <v>1.37</v>
      </c>
      <c r="R549" s="9">
        <v>1.38</v>
      </c>
      <c r="S549" s="10" t="str">
        <f>VLOOKUP($I549,GG!$A$1:$C$23,2,0)</f>
        <v>Peruwelz</v>
      </c>
      <c r="T549" s="10" t="str">
        <f>IF(LEFT(D549,2)="09","Klink.",VLOOKUP($I549,GG!$A$1:$C$23,3,0))</f>
        <v>Rust</v>
      </c>
    </row>
    <row r="550" spans="1:20" x14ac:dyDescent="0.2">
      <c r="A550" s="9">
        <v>12718016</v>
      </c>
      <c r="B550" s="9" t="s">
        <v>863</v>
      </c>
      <c r="C550" s="9" t="s">
        <v>764</v>
      </c>
      <c r="D550" s="9" t="s">
        <v>1062</v>
      </c>
      <c r="E550" s="9" t="s">
        <v>1062</v>
      </c>
      <c r="F550" s="9" t="s">
        <v>767</v>
      </c>
      <c r="G550" s="9" t="s">
        <v>765</v>
      </c>
      <c r="H550" s="13">
        <v>1.3580000000000001</v>
      </c>
      <c r="I550" s="9" t="s">
        <v>379</v>
      </c>
      <c r="J550" s="9" t="s">
        <v>159</v>
      </c>
      <c r="K550" s="9" t="s">
        <v>1541</v>
      </c>
      <c r="L550" s="9" t="s">
        <v>159</v>
      </c>
      <c r="M550" s="56">
        <v>600</v>
      </c>
      <c r="N550" s="56" t="s">
        <v>545</v>
      </c>
      <c r="O550" s="56" t="s">
        <v>545</v>
      </c>
      <c r="P550" s="56" t="s">
        <v>545</v>
      </c>
      <c r="Q550" s="9">
        <v>1.96</v>
      </c>
      <c r="R550" s="9">
        <v>2.08</v>
      </c>
      <c r="S550" s="10" t="str">
        <f>VLOOKUP($I550,GG!$A$1:$C$23,2,0)</f>
        <v>Peruwelz</v>
      </c>
      <c r="T550" s="10" t="str">
        <f>IF(LEFT(D550,2)="09","Klink.",VLOOKUP($I550,GG!$A$1:$C$23,3,0))</f>
        <v>Rust</v>
      </c>
    </row>
    <row r="551" spans="1:20" x14ac:dyDescent="0.2">
      <c r="A551" s="9">
        <v>12718068</v>
      </c>
      <c r="B551" s="9" t="s">
        <v>675</v>
      </c>
      <c r="C551" s="9" t="s">
        <v>764</v>
      </c>
      <c r="D551" s="9" t="s">
        <v>1062</v>
      </c>
      <c r="E551" s="9" t="s">
        <v>1062</v>
      </c>
      <c r="F551" s="9" t="s">
        <v>124</v>
      </c>
      <c r="G551" s="9" t="s">
        <v>765</v>
      </c>
      <c r="H551" s="13">
        <v>0.75600000000000001</v>
      </c>
      <c r="I551" s="9" t="s">
        <v>379</v>
      </c>
      <c r="J551" s="9" t="s">
        <v>159</v>
      </c>
      <c r="K551" s="9" t="s">
        <v>1541</v>
      </c>
      <c r="L551" s="9" t="s">
        <v>159</v>
      </c>
      <c r="M551" s="56">
        <v>936</v>
      </c>
      <c r="N551" s="56">
        <v>810</v>
      </c>
      <c r="O551" s="56" t="s">
        <v>545</v>
      </c>
      <c r="P551" s="56" t="s">
        <v>545</v>
      </c>
      <c r="Q551" s="9">
        <v>1.18</v>
      </c>
      <c r="R551" s="9">
        <v>1.25</v>
      </c>
      <c r="S551" s="10" t="str">
        <f>VLOOKUP($I551,GG!$A$1:$C$23,2,0)</f>
        <v>Peruwelz</v>
      </c>
      <c r="T551" s="10" t="str">
        <f>IF(LEFT(D551,2)="09","Klink.",VLOOKUP($I551,GG!$A$1:$C$23,3,0))</f>
        <v>Rust</v>
      </c>
    </row>
    <row r="552" spans="1:20" x14ac:dyDescent="0.2">
      <c r="A552" s="9">
        <v>12750812</v>
      </c>
      <c r="B552" s="9" t="s">
        <v>256</v>
      </c>
      <c r="C552" s="9" t="s">
        <v>764</v>
      </c>
      <c r="D552" s="9" t="s">
        <v>211</v>
      </c>
      <c r="E552" s="9" t="s">
        <v>211</v>
      </c>
      <c r="F552" s="9" t="s">
        <v>767</v>
      </c>
      <c r="G552" s="9" t="s">
        <v>68</v>
      </c>
      <c r="H552" s="13">
        <v>1.3580000000000001</v>
      </c>
      <c r="I552" s="9" t="s">
        <v>212</v>
      </c>
      <c r="J552" s="9" t="s">
        <v>68</v>
      </c>
      <c r="K552" s="9" t="s">
        <v>1542</v>
      </c>
      <c r="L552" s="9" t="s">
        <v>68</v>
      </c>
      <c r="M552" s="56">
        <v>620</v>
      </c>
      <c r="N552" s="56" t="s">
        <v>545</v>
      </c>
      <c r="O552" s="56" t="s">
        <v>545</v>
      </c>
      <c r="P552" s="56" t="s">
        <v>545</v>
      </c>
      <c r="Q552" s="9">
        <v>2.2280000000000002</v>
      </c>
      <c r="R552" s="9">
        <v>2.3570000000000002</v>
      </c>
      <c r="S552" s="10" t="str">
        <f>VLOOKUP($I552,GG!$A$1:$C$23,2,0)</f>
        <v>Kortemark</v>
      </c>
      <c r="T552" s="10" t="str">
        <f>IF(LEFT(D552,2)="09","Klink.",VLOOKUP($I552,GG!$A$1:$C$23,3,0))</f>
        <v>SP</v>
      </c>
    </row>
    <row r="553" spans="1:20" x14ac:dyDescent="0.2">
      <c r="A553" s="9">
        <v>12751078</v>
      </c>
      <c r="B553" s="9" t="s">
        <v>864</v>
      </c>
      <c r="C553" s="9" t="s">
        <v>764</v>
      </c>
      <c r="D553" s="9" t="s">
        <v>1179</v>
      </c>
      <c r="E553" s="9" t="s">
        <v>1065</v>
      </c>
      <c r="F553" s="9" t="s">
        <v>125</v>
      </c>
      <c r="G553" s="9" t="s">
        <v>765</v>
      </c>
      <c r="H553" s="13">
        <v>0.99299999999999999</v>
      </c>
      <c r="I553" s="9" t="s">
        <v>212</v>
      </c>
      <c r="J553" s="9" t="s">
        <v>159</v>
      </c>
      <c r="K553" s="9" t="s">
        <v>1542</v>
      </c>
      <c r="L553" s="9" t="s">
        <v>159</v>
      </c>
      <c r="M553" s="56">
        <v>700</v>
      </c>
      <c r="N553" s="56" t="s">
        <v>545</v>
      </c>
      <c r="O553" s="56" t="s">
        <v>545</v>
      </c>
      <c r="P553" s="56" t="s">
        <v>545</v>
      </c>
      <c r="Q553" s="9">
        <v>1.5309999999999999</v>
      </c>
      <c r="R553" s="9">
        <v>1.6160000000000001</v>
      </c>
      <c r="S553" s="10" t="str">
        <f>VLOOKUP($I553,GG!$A$1:$C$23,2,0)</f>
        <v>Kortemark</v>
      </c>
      <c r="T553" s="10" t="str">
        <f>IF(LEFT(D553,2)="09","Klink.",VLOOKUP($I553,GG!$A$1:$C$23,3,0))</f>
        <v>SP</v>
      </c>
    </row>
    <row r="554" spans="1:20" x14ac:dyDescent="0.2">
      <c r="A554" s="9">
        <v>12753170</v>
      </c>
      <c r="B554" s="9" t="s">
        <v>1103</v>
      </c>
      <c r="C554" s="9" t="s">
        <v>764</v>
      </c>
      <c r="D554" s="9" t="s">
        <v>1169</v>
      </c>
      <c r="E554" s="9" t="s">
        <v>1053</v>
      </c>
      <c r="F554" s="9" t="s">
        <v>125</v>
      </c>
      <c r="G554" s="9" t="s">
        <v>68</v>
      </c>
      <c r="H554" s="13">
        <v>0.99299999999999999</v>
      </c>
      <c r="I554" s="9" t="s">
        <v>212</v>
      </c>
      <c r="J554" s="9" t="s">
        <v>68</v>
      </c>
      <c r="K554" s="9" t="s">
        <v>1542</v>
      </c>
      <c r="L554" s="9" t="s">
        <v>68</v>
      </c>
      <c r="M554" s="56">
        <v>845</v>
      </c>
      <c r="N554" s="56">
        <v>820</v>
      </c>
      <c r="O554" s="56" t="s">
        <v>545</v>
      </c>
      <c r="P554" s="56" t="s">
        <v>545</v>
      </c>
      <c r="Q554" s="9">
        <v>1.47</v>
      </c>
      <c r="R554" s="9">
        <v>1.56</v>
      </c>
      <c r="S554" s="10" t="str">
        <f>VLOOKUP($I554,GG!$A$1:$C$23,2,0)</f>
        <v>Kortemark</v>
      </c>
      <c r="T554" s="10" t="str">
        <f>IF(LEFT(D554,2)="09","Klink.",VLOOKUP($I554,GG!$A$1:$C$23,3,0))</f>
        <v>SP</v>
      </c>
    </row>
    <row r="555" spans="1:20" x14ac:dyDescent="0.2">
      <c r="A555" s="9">
        <v>12753378</v>
      </c>
      <c r="B555" s="9" t="s">
        <v>736</v>
      </c>
      <c r="C555" s="9" t="s">
        <v>764</v>
      </c>
      <c r="D555" s="9" t="s">
        <v>1179</v>
      </c>
      <c r="E555" s="9" t="s">
        <v>1065</v>
      </c>
      <c r="F555" s="9" t="s">
        <v>125</v>
      </c>
      <c r="G555" s="9" t="s">
        <v>765</v>
      </c>
      <c r="H555" s="13">
        <v>0.99299999999999999</v>
      </c>
      <c r="I555" s="9" t="s">
        <v>212</v>
      </c>
      <c r="J555" s="9" t="s">
        <v>159</v>
      </c>
      <c r="K555" s="9" t="s">
        <v>1542</v>
      </c>
      <c r="L555" s="9" t="s">
        <v>159</v>
      </c>
      <c r="M555" s="56">
        <v>700</v>
      </c>
      <c r="N555" s="56" t="s">
        <v>545</v>
      </c>
      <c r="O555" s="56" t="s">
        <v>545</v>
      </c>
      <c r="P555" s="56" t="s">
        <v>545</v>
      </c>
      <c r="Q555" s="9">
        <v>1.48</v>
      </c>
      <c r="R555" s="9">
        <v>1.57</v>
      </c>
      <c r="S555" s="10" t="str">
        <f>VLOOKUP($I555,GG!$A$1:$C$23,2,0)</f>
        <v>Kortemark</v>
      </c>
      <c r="T555" s="10" t="str">
        <f>IF(LEFT(D555,2)="09","Klink.",VLOOKUP($I555,GG!$A$1:$C$23,3,0))</f>
        <v>SP</v>
      </c>
    </row>
    <row r="556" spans="1:20" x14ac:dyDescent="0.2">
      <c r="A556" s="9">
        <v>12754012</v>
      </c>
      <c r="B556" s="9" t="s">
        <v>257</v>
      </c>
      <c r="C556" s="9" t="s">
        <v>764</v>
      </c>
      <c r="D556" s="9" t="s">
        <v>211</v>
      </c>
      <c r="E556" s="9" t="s">
        <v>211</v>
      </c>
      <c r="F556" s="9" t="s">
        <v>767</v>
      </c>
      <c r="G556" s="9" t="s">
        <v>68</v>
      </c>
      <c r="H556" s="13">
        <v>1.3580000000000001</v>
      </c>
      <c r="I556" s="9" t="s">
        <v>212</v>
      </c>
      <c r="J556" s="9" t="s">
        <v>68</v>
      </c>
      <c r="K556" s="9" t="s">
        <v>1542</v>
      </c>
      <c r="L556" s="9" t="s">
        <v>68</v>
      </c>
      <c r="M556" s="56">
        <v>620</v>
      </c>
      <c r="N556" s="56" t="s">
        <v>545</v>
      </c>
      <c r="O556" s="56" t="s">
        <v>545</v>
      </c>
      <c r="P556" s="56" t="s">
        <v>545</v>
      </c>
      <c r="Q556" s="9">
        <v>2.399</v>
      </c>
      <c r="R556" s="9">
        <v>2.536</v>
      </c>
      <c r="S556" s="10" t="str">
        <f>VLOOKUP($I556,GG!$A$1:$C$23,2,0)</f>
        <v>Kortemark</v>
      </c>
      <c r="T556" s="10" t="str">
        <f>IF(LEFT(D556,2)="09","Klink.",VLOOKUP($I556,GG!$A$1:$C$23,3,0))</f>
        <v>SP</v>
      </c>
    </row>
    <row r="557" spans="1:20" x14ac:dyDescent="0.2">
      <c r="A557" s="9">
        <v>12758114</v>
      </c>
      <c r="B557" s="9" t="s">
        <v>1513</v>
      </c>
      <c r="C557" s="9" t="s">
        <v>764</v>
      </c>
      <c r="D557" s="9" t="s">
        <v>1169</v>
      </c>
      <c r="E557" s="9" t="s">
        <v>1053</v>
      </c>
      <c r="F557" s="9" t="s">
        <v>1514</v>
      </c>
      <c r="G557" s="9" t="s">
        <v>765</v>
      </c>
      <c r="H557" s="13">
        <v>1.532</v>
      </c>
      <c r="I557" s="9" t="s">
        <v>212</v>
      </c>
      <c r="J557" s="9" t="s">
        <v>159</v>
      </c>
      <c r="K557" s="9" t="s">
        <v>1542</v>
      </c>
      <c r="L557" s="9" t="s">
        <v>159</v>
      </c>
      <c r="M557" s="56">
        <v>555</v>
      </c>
      <c r="N557" s="56" t="s">
        <v>545</v>
      </c>
      <c r="O557" s="56" t="s">
        <v>545</v>
      </c>
      <c r="P557" s="56" t="s">
        <v>545</v>
      </c>
      <c r="Q557" s="9">
        <v>2.06</v>
      </c>
      <c r="R557" s="9">
        <v>2.19</v>
      </c>
      <c r="S557" s="10" t="str">
        <f>VLOOKUP($I557,GG!$A$1:$C$23,2,0)</f>
        <v>Kortemark</v>
      </c>
      <c r="T557" s="10" t="str">
        <f>IF(LEFT(D557,2)="09","Klink.",VLOOKUP($I557,GG!$A$1:$C$23,3,0))</f>
        <v>SP</v>
      </c>
    </row>
    <row r="558" spans="1:20" x14ac:dyDescent="0.2">
      <c r="A558" s="9">
        <v>12758118</v>
      </c>
      <c r="B558" s="9" t="s">
        <v>610</v>
      </c>
      <c r="C558" s="9" t="s">
        <v>764</v>
      </c>
      <c r="D558" s="9" t="s">
        <v>1169</v>
      </c>
      <c r="E558" s="9" t="s">
        <v>1053</v>
      </c>
      <c r="F558" s="9" t="s">
        <v>767</v>
      </c>
      <c r="G558" s="9" t="s">
        <v>765</v>
      </c>
      <c r="H558" s="13">
        <v>1.3580000000000001</v>
      </c>
      <c r="I558" s="9" t="s">
        <v>212</v>
      </c>
      <c r="J558" s="9" t="s">
        <v>159</v>
      </c>
      <c r="K558" s="9" t="s">
        <v>1542</v>
      </c>
      <c r="L558" s="9" t="s">
        <v>159</v>
      </c>
      <c r="M558" s="56">
        <v>620</v>
      </c>
      <c r="N558" s="56" t="s">
        <v>545</v>
      </c>
      <c r="O558" s="56" t="s">
        <v>545</v>
      </c>
      <c r="P558" s="56" t="s">
        <v>545</v>
      </c>
      <c r="Q558" s="9">
        <v>1.86</v>
      </c>
      <c r="R558" s="9">
        <v>1.97</v>
      </c>
      <c r="S558" s="10" t="str">
        <f>VLOOKUP($I558,GG!$A$1:$C$23,2,0)</f>
        <v>Kortemark</v>
      </c>
      <c r="T558" s="10" t="str">
        <f>IF(LEFT(D558,2)="09","Klink.",VLOOKUP($I558,GG!$A$1:$C$23,3,0))</f>
        <v>SP</v>
      </c>
    </row>
    <row r="559" spans="1:20" x14ac:dyDescent="0.2">
      <c r="A559" s="9">
        <v>12758188</v>
      </c>
      <c r="B559" s="9" t="s">
        <v>865</v>
      </c>
      <c r="C559" s="9" t="s">
        <v>764</v>
      </c>
      <c r="D559" s="9" t="s">
        <v>1179</v>
      </c>
      <c r="E559" s="9" t="s">
        <v>1065</v>
      </c>
      <c r="F559" s="9" t="s">
        <v>126</v>
      </c>
      <c r="G559" s="9" t="s">
        <v>765</v>
      </c>
      <c r="H559" s="13">
        <v>1.385</v>
      </c>
      <c r="I559" s="9" t="s">
        <v>212</v>
      </c>
      <c r="J559" s="9" t="s">
        <v>159</v>
      </c>
      <c r="K559" s="9" t="s">
        <v>1542</v>
      </c>
      <c r="L559" s="9" t="s">
        <v>159</v>
      </c>
      <c r="M559" s="56">
        <v>500</v>
      </c>
      <c r="N559" s="56" t="s">
        <v>545</v>
      </c>
      <c r="O559" s="56" t="s">
        <v>545</v>
      </c>
      <c r="P559" s="56" t="s">
        <v>545</v>
      </c>
      <c r="Q559" s="9">
        <v>2.06</v>
      </c>
      <c r="R559" s="9">
        <v>2.19</v>
      </c>
      <c r="S559" s="10" t="str">
        <f>VLOOKUP($I559,GG!$A$1:$C$23,2,0)</f>
        <v>Kortemark</v>
      </c>
      <c r="T559" s="10" t="str">
        <f>IF(LEFT(D559,2)="09","Klink.",VLOOKUP($I559,GG!$A$1:$C$23,3,0))</f>
        <v>SP</v>
      </c>
    </row>
    <row r="560" spans="1:20" x14ac:dyDescent="0.2">
      <c r="A560" s="9">
        <v>12760010</v>
      </c>
      <c r="B560" s="9" t="s">
        <v>737</v>
      </c>
      <c r="C560" s="9" t="s">
        <v>764</v>
      </c>
      <c r="D560" s="9" t="s">
        <v>1169</v>
      </c>
      <c r="E560" s="9" t="s">
        <v>1053</v>
      </c>
      <c r="F560" s="9" t="s">
        <v>371</v>
      </c>
      <c r="G560" s="9" t="s">
        <v>68</v>
      </c>
      <c r="H560" s="13">
        <v>2.1240000000000001</v>
      </c>
      <c r="I560" s="9" t="s">
        <v>212</v>
      </c>
      <c r="J560" s="9" t="s">
        <v>68</v>
      </c>
      <c r="K560" s="9" t="s">
        <v>1542</v>
      </c>
      <c r="L560" s="9" t="s">
        <v>68</v>
      </c>
      <c r="M560" s="56">
        <v>432</v>
      </c>
      <c r="N560" s="56">
        <v>432</v>
      </c>
      <c r="O560" s="56" t="s">
        <v>545</v>
      </c>
      <c r="P560" s="56" t="s">
        <v>545</v>
      </c>
      <c r="Q560" s="9">
        <v>3.3559999999999999</v>
      </c>
      <c r="R560" s="9">
        <v>3.5489999999999999</v>
      </c>
      <c r="S560" s="10" t="str">
        <f>VLOOKUP($I560,GG!$A$1:$C$23,2,0)</f>
        <v>Kortemark</v>
      </c>
      <c r="T560" s="10" t="str">
        <f>IF(LEFT(D560,2)="09","Klink.",VLOOKUP($I560,GG!$A$1:$C$23,3,0))</f>
        <v>SP</v>
      </c>
    </row>
    <row r="561" spans="1:20" x14ac:dyDescent="0.2">
      <c r="A561" s="9">
        <v>12760210</v>
      </c>
      <c r="B561" s="9" t="s">
        <v>866</v>
      </c>
      <c r="C561" s="9" t="s">
        <v>764</v>
      </c>
      <c r="D561" s="9" t="s">
        <v>1169</v>
      </c>
      <c r="E561" s="9" t="s">
        <v>1053</v>
      </c>
      <c r="F561" s="9" t="s">
        <v>371</v>
      </c>
      <c r="G561" s="9" t="s">
        <v>68</v>
      </c>
      <c r="H561" s="13">
        <v>2.1240000000000001</v>
      </c>
      <c r="I561" s="9" t="s">
        <v>212</v>
      </c>
      <c r="J561" s="9" t="s">
        <v>68</v>
      </c>
      <c r="K561" s="9" t="s">
        <v>1542</v>
      </c>
      <c r="L561" s="9" t="s">
        <v>68</v>
      </c>
      <c r="M561" s="56">
        <v>456</v>
      </c>
      <c r="N561" s="56">
        <v>432</v>
      </c>
      <c r="O561" s="56" t="s">
        <v>545</v>
      </c>
      <c r="P561" s="56" t="s">
        <v>545</v>
      </c>
      <c r="Q561" s="9">
        <v>3.456</v>
      </c>
      <c r="R561" s="9">
        <v>3.6539999999999999</v>
      </c>
      <c r="S561" s="10" t="str">
        <f>VLOOKUP($I561,GG!$A$1:$C$23,2,0)</f>
        <v>Kortemark</v>
      </c>
      <c r="T561" s="10" t="str">
        <f>IF(LEFT(D561,2)="09","Klink.",VLOOKUP($I561,GG!$A$1:$C$23,3,0))</f>
        <v>SP</v>
      </c>
    </row>
    <row r="562" spans="1:20" x14ac:dyDescent="0.2">
      <c r="A562" s="9">
        <v>12760260</v>
      </c>
      <c r="B562" s="9" t="s">
        <v>690</v>
      </c>
      <c r="C562" s="9" t="s">
        <v>764</v>
      </c>
      <c r="D562" s="9" t="s">
        <v>1169</v>
      </c>
      <c r="E562" s="9" t="s">
        <v>1053</v>
      </c>
      <c r="F562" s="9" t="s">
        <v>125</v>
      </c>
      <c r="G562" s="9" t="s">
        <v>68</v>
      </c>
      <c r="H562" s="13">
        <v>0.99299999999999999</v>
      </c>
      <c r="I562" s="9" t="s">
        <v>212</v>
      </c>
      <c r="J562" s="9" t="s">
        <v>68</v>
      </c>
      <c r="K562" s="9" t="s">
        <v>1542</v>
      </c>
      <c r="L562" s="9" t="s">
        <v>68</v>
      </c>
      <c r="M562" s="56">
        <v>845</v>
      </c>
      <c r="N562" s="56" t="s">
        <v>545</v>
      </c>
      <c r="O562" s="56" t="s">
        <v>545</v>
      </c>
      <c r="P562" s="56" t="s">
        <v>545</v>
      </c>
      <c r="Q562" s="9">
        <v>1.6619999999999999</v>
      </c>
      <c r="R562" s="9">
        <v>1.7569999999999999</v>
      </c>
      <c r="S562" s="10" t="str">
        <f>VLOOKUP($I562,GG!$A$1:$C$23,2,0)</f>
        <v>Kortemark</v>
      </c>
      <c r="T562" s="10" t="str">
        <f>IF(LEFT(D562,2)="09","Klink.",VLOOKUP($I562,GG!$A$1:$C$23,3,0))</f>
        <v>SP</v>
      </c>
    </row>
    <row r="563" spans="1:20" x14ac:dyDescent="0.2">
      <c r="A563" s="9">
        <v>12760558</v>
      </c>
      <c r="B563" s="9" t="s">
        <v>1273</v>
      </c>
      <c r="C563" s="9" t="s">
        <v>764</v>
      </c>
      <c r="D563" s="9" t="s">
        <v>199</v>
      </c>
      <c r="E563" s="9" t="s">
        <v>199</v>
      </c>
      <c r="F563" s="9" t="s">
        <v>125</v>
      </c>
      <c r="G563" s="9" t="s">
        <v>765</v>
      </c>
      <c r="H563" s="13">
        <v>0.99299999999999999</v>
      </c>
      <c r="I563" s="9" t="s">
        <v>212</v>
      </c>
      <c r="J563" s="9" t="s">
        <v>159</v>
      </c>
      <c r="K563" s="9" t="s">
        <v>1542</v>
      </c>
      <c r="L563" s="9" t="s">
        <v>159</v>
      </c>
      <c r="M563" s="56">
        <v>820</v>
      </c>
      <c r="N563" s="56">
        <v>845</v>
      </c>
      <c r="O563" s="56" t="s">
        <v>545</v>
      </c>
      <c r="P563" s="56" t="s">
        <v>545</v>
      </c>
      <c r="Q563" s="9">
        <v>1.571</v>
      </c>
      <c r="R563" s="9">
        <v>1.66</v>
      </c>
      <c r="S563" s="10" t="str">
        <f>VLOOKUP($I563,GG!$A$1:$C$23,2,0)</f>
        <v>Kortemark</v>
      </c>
      <c r="T563" s="10" t="str">
        <f>IF(LEFT(D563,2)="09","Klink.",VLOOKUP($I563,GG!$A$1:$C$23,3,0))</f>
        <v>SP</v>
      </c>
    </row>
    <row r="564" spans="1:20" x14ac:dyDescent="0.2">
      <c r="A564" s="9">
        <v>12760618</v>
      </c>
      <c r="B564" s="9" t="s">
        <v>1274</v>
      </c>
      <c r="C564" s="9" t="s">
        <v>764</v>
      </c>
      <c r="D564" s="9" t="s">
        <v>199</v>
      </c>
      <c r="E564" s="9" t="s">
        <v>199</v>
      </c>
      <c r="F564" s="9" t="s">
        <v>371</v>
      </c>
      <c r="G564" s="9" t="s">
        <v>765</v>
      </c>
      <c r="H564" s="13">
        <v>2.1240000000000001</v>
      </c>
      <c r="I564" s="9" t="s">
        <v>212</v>
      </c>
      <c r="J564" s="9" t="s">
        <v>159</v>
      </c>
      <c r="K564" s="9" t="s">
        <v>1542</v>
      </c>
      <c r="L564" s="9" t="s">
        <v>159</v>
      </c>
      <c r="M564" s="56">
        <v>432</v>
      </c>
      <c r="N564" s="56">
        <v>456</v>
      </c>
      <c r="O564" s="56" t="s">
        <v>545</v>
      </c>
      <c r="P564" s="56" t="s">
        <v>545</v>
      </c>
      <c r="Q564" s="9">
        <v>2.9780000000000002</v>
      </c>
      <c r="R564" s="9">
        <v>3.1539999999999999</v>
      </c>
      <c r="S564" s="10" t="str">
        <f>VLOOKUP($I564,GG!$A$1:$C$23,2,0)</f>
        <v>Kortemark</v>
      </c>
      <c r="T564" s="10" t="str">
        <f>IF(LEFT(D564,2)="09","Klink.",VLOOKUP($I564,GG!$A$1:$C$23,3,0))</f>
        <v>SP</v>
      </c>
    </row>
    <row r="565" spans="1:20" x14ac:dyDescent="0.2">
      <c r="A565" s="9">
        <v>12760648</v>
      </c>
      <c r="B565" s="9" t="s">
        <v>1275</v>
      </c>
      <c r="C565" s="9" t="s">
        <v>764</v>
      </c>
      <c r="D565" s="9" t="s">
        <v>199</v>
      </c>
      <c r="E565" s="9" t="s">
        <v>199</v>
      </c>
      <c r="F565" s="9" t="s">
        <v>380</v>
      </c>
      <c r="G565" s="9" t="s">
        <v>765</v>
      </c>
      <c r="H565" s="13">
        <v>3.331</v>
      </c>
      <c r="I565" s="9" t="s">
        <v>212</v>
      </c>
      <c r="J565" s="9" t="s">
        <v>159</v>
      </c>
      <c r="K565" s="9" t="s">
        <v>1542</v>
      </c>
      <c r="L565" s="9" t="s">
        <v>159</v>
      </c>
      <c r="M565" s="56">
        <v>304</v>
      </c>
      <c r="N565" s="56">
        <v>288</v>
      </c>
      <c r="O565" s="56" t="s">
        <v>545</v>
      </c>
      <c r="P565" s="56" t="s">
        <v>545</v>
      </c>
      <c r="Q565" s="9">
        <v>4.7699999999999996</v>
      </c>
      <c r="R565" s="9">
        <v>5.05</v>
      </c>
      <c r="S565" s="10" t="str">
        <f>VLOOKUP($I565,GG!$A$1:$C$23,2,0)</f>
        <v>Kortemark</v>
      </c>
      <c r="T565" s="10" t="str">
        <f>IF(LEFT(D565,2)="09","Klink.",VLOOKUP($I565,GG!$A$1:$C$23,3,0))</f>
        <v>SP</v>
      </c>
    </row>
    <row r="566" spans="1:20" x14ac:dyDescent="0.2">
      <c r="A566" s="9">
        <v>12760657</v>
      </c>
      <c r="B566" s="9" t="s">
        <v>1276</v>
      </c>
      <c r="C566" s="9" t="s">
        <v>764</v>
      </c>
      <c r="D566" s="9" t="s">
        <v>199</v>
      </c>
      <c r="E566" s="9" t="s">
        <v>199</v>
      </c>
      <c r="F566" s="9" t="s">
        <v>125</v>
      </c>
      <c r="G566" s="9" t="s">
        <v>765</v>
      </c>
      <c r="H566" s="13">
        <v>0.99299999999999999</v>
      </c>
      <c r="I566" s="9" t="s">
        <v>212</v>
      </c>
      <c r="J566" s="9" t="s">
        <v>159</v>
      </c>
      <c r="K566" s="9" t="s">
        <v>1542</v>
      </c>
      <c r="L566" s="9" t="s">
        <v>159</v>
      </c>
      <c r="M566" s="56">
        <v>845</v>
      </c>
      <c r="N566" s="56">
        <v>820</v>
      </c>
      <c r="O566" s="56" t="s">
        <v>545</v>
      </c>
      <c r="P566" s="56" t="s">
        <v>545</v>
      </c>
      <c r="Q566" s="9">
        <v>1.47</v>
      </c>
      <c r="R566" s="9">
        <v>1.56</v>
      </c>
      <c r="S566" s="10" t="str">
        <f>VLOOKUP($I566,GG!$A$1:$C$23,2,0)</f>
        <v>Kortemark</v>
      </c>
      <c r="T566" s="10" t="str">
        <f>IF(LEFT(D566,2)="09","Klink.",VLOOKUP($I566,GG!$A$1:$C$23,3,0))</f>
        <v>SP</v>
      </c>
    </row>
    <row r="567" spans="1:20" x14ac:dyDescent="0.2">
      <c r="A567" s="9">
        <v>12760678</v>
      </c>
      <c r="B567" s="9" t="s">
        <v>1277</v>
      </c>
      <c r="C567" s="9" t="s">
        <v>764</v>
      </c>
      <c r="D567" s="9" t="s">
        <v>199</v>
      </c>
      <c r="E567" s="9" t="s">
        <v>199</v>
      </c>
      <c r="F567" s="9" t="s">
        <v>381</v>
      </c>
      <c r="G567" s="9" t="s">
        <v>765</v>
      </c>
      <c r="H567" s="13">
        <v>4.5380000000000003</v>
      </c>
      <c r="I567" s="9" t="s">
        <v>212</v>
      </c>
      <c r="J567" s="9" t="s">
        <v>159</v>
      </c>
      <c r="K567" s="9" t="s">
        <v>1542</v>
      </c>
      <c r="L567" s="9" t="s">
        <v>159</v>
      </c>
      <c r="M567" s="56">
        <v>144</v>
      </c>
      <c r="N567" s="56" t="s">
        <v>545</v>
      </c>
      <c r="O567" s="56" t="s">
        <v>545</v>
      </c>
      <c r="P567" s="56" t="s">
        <v>545</v>
      </c>
      <c r="Q567" s="9">
        <v>5.77</v>
      </c>
      <c r="R567" s="9">
        <v>6.14</v>
      </c>
      <c r="S567" s="10" t="str">
        <f>VLOOKUP($I567,GG!$A$1:$C$23,2,0)</f>
        <v>Kortemark</v>
      </c>
      <c r="T567" s="10" t="str">
        <f>IF(LEFT(D567,2)="09","Klink.",VLOOKUP($I567,GG!$A$1:$C$23,3,0))</f>
        <v>SP</v>
      </c>
    </row>
    <row r="568" spans="1:20" x14ac:dyDescent="0.2">
      <c r="A568" s="9">
        <v>12760688</v>
      </c>
      <c r="B568" s="9" t="s">
        <v>1278</v>
      </c>
      <c r="C568" s="9" t="s">
        <v>764</v>
      </c>
      <c r="D568" s="9" t="s">
        <v>199</v>
      </c>
      <c r="E568" s="9" t="s">
        <v>199</v>
      </c>
      <c r="F568" s="9" t="s">
        <v>126</v>
      </c>
      <c r="G568" s="9" t="s">
        <v>765</v>
      </c>
      <c r="H568" s="13">
        <v>1.385</v>
      </c>
      <c r="I568" s="9" t="s">
        <v>212</v>
      </c>
      <c r="J568" s="9" t="s">
        <v>159</v>
      </c>
      <c r="K568" s="9" t="s">
        <v>1542</v>
      </c>
      <c r="L568" s="9" t="s">
        <v>159</v>
      </c>
      <c r="M568" s="56">
        <v>600</v>
      </c>
      <c r="N568" s="56" t="s">
        <v>545</v>
      </c>
      <c r="O568" s="56" t="s">
        <v>545</v>
      </c>
      <c r="P568" s="56" t="s">
        <v>545</v>
      </c>
      <c r="Q568" s="9">
        <v>2</v>
      </c>
      <c r="R568" s="9">
        <v>2.11</v>
      </c>
      <c r="S568" s="10" t="str">
        <f>VLOOKUP($I568,GG!$A$1:$C$23,2,0)</f>
        <v>Kortemark</v>
      </c>
      <c r="T568" s="10" t="str">
        <f>IF(LEFT(D568,2)="09","Klink.",VLOOKUP($I568,GG!$A$1:$C$23,3,0))</f>
        <v>SP</v>
      </c>
    </row>
    <row r="569" spans="1:20" x14ac:dyDescent="0.2">
      <c r="A569" s="9">
        <v>12760910</v>
      </c>
      <c r="B569" s="9" t="s">
        <v>738</v>
      </c>
      <c r="C569" s="9" t="s">
        <v>764</v>
      </c>
      <c r="D569" s="9" t="s">
        <v>1169</v>
      </c>
      <c r="E569" s="9" t="s">
        <v>1053</v>
      </c>
      <c r="F569" s="9" t="s">
        <v>371</v>
      </c>
      <c r="G569" s="9" t="s">
        <v>68</v>
      </c>
      <c r="H569" s="13">
        <v>2.1240000000000001</v>
      </c>
      <c r="I569" s="9" t="s">
        <v>212</v>
      </c>
      <c r="J569" s="9" t="s">
        <v>68</v>
      </c>
      <c r="K569" s="9" t="s">
        <v>1542</v>
      </c>
      <c r="L569" s="9" t="s">
        <v>68</v>
      </c>
      <c r="M569" s="56">
        <v>432</v>
      </c>
      <c r="N569" s="56" t="s">
        <v>545</v>
      </c>
      <c r="O569" s="56" t="s">
        <v>545</v>
      </c>
      <c r="P569" s="56" t="s">
        <v>545</v>
      </c>
      <c r="Q569" s="9">
        <v>3.032</v>
      </c>
      <c r="R569" s="9">
        <v>3.2090000000000001</v>
      </c>
      <c r="S569" s="10" t="str">
        <f>VLOOKUP($I569,GG!$A$1:$C$23,2,0)</f>
        <v>Kortemark</v>
      </c>
      <c r="T569" s="10" t="str">
        <f>IF(LEFT(D569,2)="09","Klink.",VLOOKUP($I569,GG!$A$1:$C$23,3,0))</f>
        <v>SP</v>
      </c>
    </row>
    <row r="570" spans="1:20" x14ac:dyDescent="0.2">
      <c r="A570" s="9">
        <v>12760970</v>
      </c>
      <c r="B570" s="9" t="s">
        <v>739</v>
      </c>
      <c r="C570" s="9" t="s">
        <v>764</v>
      </c>
      <c r="D570" s="9" t="s">
        <v>1169</v>
      </c>
      <c r="E570" s="9" t="s">
        <v>1053</v>
      </c>
      <c r="F570" s="9" t="s">
        <v>125</v>
      </c>
      <c r="G570" s="9" t="s">
        <v>68</v>
      </c>
      <c r="H570" s="13">
        <v>0.99299999999999999</v>
      </c>
      <c r="I570" s="9" t="s">
        <v>212</v>
      </c>
      <c r="J570" s="9" t="s">
        <v>68</v>
      </c>
      <c r="K570" s="9" t="s">
        <v>1542</v>
      </c>
      <c r="L570" s="9" t="s">
        <v>68</v>
      </c>
      <c r="M570" s="56">
        <v>845</v>
      </c>
      <c r="N570" s="56" t="s">
        <v>545</v>
      </c>
      <c r="O570" s="56" t="s">
        <v>545</v>
      </c>
      <c r="P570" s="56" t="s">
        <v>545</v>
      </c>
      <c r="Q570" s="9">
        <v>1.532</v>
      </c>
      <c r="R570" s="9">
        <v>1.62</v>
      </c>
      <c r="S570" s="10" t="str">
        <f>VLOOKUP($I570,GG!$A$1:$C$23,2,0)</f>
        <v>Kortemark</v>
      </c>
      <c r="T570" s="10" t="str">
        <f>IF(LEFT(D570,2)="09","Klink.",VLOOKUP($I570,GG!$A$1:$C$23,3,0))</f>
        <v>SP</v>
      </c>
    </row>
    <row r="571" spans="1:20" x14ac:dyDescent="0.2">
      <c r="A571" s="9">
        <v>12760995</v>
      </c>
      <c r="B571" s="9" t="s">
        <v>740</v>
      </c>
      <c r="C571" s="9" t="s">
        <v>764</v>
      </c>
      <c r="D571" s="9" t="s">
        <v>1169</v>
      </c>
      <c r="E571" s="9" t="s">
        <v>1053</v>
      </c>
      <c r="F571" s="9" t="s">
        <v>382</v>
      </c>
      <c r="G571" s="9" t="s">
        <v>68</v>
      </c>
      <c r="H571" s="13">
        <v>5.2229999999999999</v>
      </c>
      <c r="I571" s="9" t="s">
        <v>212</v>
      </c>
      <c r="J571" s="9" t="s">
        <v>68</v>
      </c>
      <c r="K571" s="9" t="s">
        <v>1542</v>
      </c>
      <c r="L571" s="9" t="s">
        <v>68</v>
      </c>
      <c r="M571" s="56">
        <v>192</v>
      </c>
      <c r="N571" s="56" t="s">
        <v>545</v>
      </c>
      <c r="O571" s="56" t="s">
        <v>545</v>
      </c>
      <c r="P571" s="56" t="s">
        <v>545</v>
      </c>
      <c r="Q571" s="9">
        <v>7.2539999999999996</v>
      </c>
      <c r="R571" s="9">
        <v>7.6740000000000004</v>
      </c>
      <c r="S571" s="10" t="str">
        <f>VLOOKUP($I571,GG!$A$1:$C$23,2,0)</f>
        <v>Kortemark</v>
      </c>
      <c r="T571" s="10" t="str">
        <f>IF(LEFT(D571,2)="09","Klink.",VLOOKUP($I571,GG!$A$1:$C$23,3,0))</f>
        <v>SP</v>
      </c>
    </row>
    <row r="572" spans="1:20" x14ac:dyDescent="0.2">
      <c r="A572" s="9">
        <v>12762012</v>
      </c>
      <c r="B572" s="9" t="s">
        <v>258</v>
      </c>
      <c r="C572" s="9" t="s">
        <v>764</v>
      </c>
      <c r="D572" s="9" t="s">
        <v>211</v>
      </c>
      <c r="E572" s="9" t="s">
        <v>211</v>
      </c>
      <c r="F572" s="9" t="s">
        <v>767</v>
      </c>
      <c r="G572" s="9" t="s">
        <v>68</v>
      </c>
      <c r="H572" s="13">
        <v>1.3580000000000001</v>
      </c>
      <c r="I572" s="9" t="s">
        <v>212</v>
      </c>
      <c r="J572" s="9" t="s">
        <v>68</v>
      </c>
      <c r="K572" s="9" t="s">
        <v>1542</v>
      </c>
      <c r="L572" s="9" t="s">
        <v>68</v>
      </c>
      <c r="M572" s="56">
        <v>620</v>
      </c>
      <c r="N572" s="56" t="s">
        <v>545</v>
      </c>
      <c r="O572" s="56" t="s">
        <v>545</v>
      </c>
      <c r="P572" s="56" t="s">
        <v>545</v>
      </c>
      <c r="Q572" s="9">
        <v>2.363</v>
      </c>
      <c r="R572" s="9">
        <v>2.4990000000000001</v>
      </c>
      <c r="S572" s="10" t="str">
        <f>VLOOKUP($I572,GG!$A$1:$C$23,2,0)</f>
        <v>Kortemark</v>
      </c>
      <c r="T572" s="10" t="str">
        <f>IF(LEFT(D572,2)="09","Klink.",VLOOKUP($I572,GG!$A$1:$C$23,3,0))</f>
        <v>SP</v>
      </c>
    </row>
    <row r="573" spans="1:20" x14ac:dyDescent="0.2">
      <c r="A573" s="9">
        <v>12762112</v>
      </c>
      <c r="B573" s="9" t="s">
        <v>259</v>
      </c>
      <c r="C573" s="9" t="s">
        <v>764</v>
      </c>
      <c r="D573" s="9" t="s">
        <v>211</v>
      </c>
      <c r="E573" s="9" t="s">
        <v>211</v>
      </c>
      <c r="F573" s="9" t="s">
        <v>767</v>
      </c>
      <c r="G573" s="9" t="s">
        <v>68</v>
      </c>
      <c r="H573" s="13">
        <v>1.3580000000000001</v>
      </c>
      <c r="I573" s="9" t="s">
        <v>212</v>
      </c>
      <c r="J573" s="9" t="s">
        <v>68</v>
      </c>
      <c r="K573" s="9" t="s">
        <v>1542</v>
      </c>
      <c r="L573" s="9" t="s">
        <v>68</v>
      </c>
      <c r="M573" s="56">
        <v>620</v>
      </c>
      <c r="N573" s="56" t="s">
        <v>545</v>
      </c>
      <c r="O573" s="56" t="s">
        <v>545</v>
      </c>
      <c r="P573" s="56" t="s">
        <v>545</v>
      </c>
      <c r="Q573" s="9">
        <v>2.363</v>
      </c>
      <c r="R573" s="9">
        <v>2.4990000000000001</v>
      </c>
      <c r="S573" s="10" t="str">
        <f>VLOOKUP($I573,GG!$A$1:$C$23,2,0)</f>
        <v>Kortemark</v>
      </c>
      <c r="T573" s="10" t="str">
        <f>IF(LEFT(D573,2)="09","Klink.",VLOOKUP($I573,GG!$A$1:$C$23,3,0))</f>
        <v>SP</v>
      </c>
    </row>
    <row r="574" spans="1:20" x14ac:dyDescent="0.2">
      <c r="A574" s="9">
        <v>12762400</v>
      </c>
      <c r="B574" s="9" t="s">
        <v>260</v>
      </c>
      <c r="C574" s="9" t="s">
        <v>764</v>
      </c>
      <c r="D574" s="9" t="s">
        <v>211</v>
      </c>
      <c r="E574" s="9" t="s">
        <v>211</v>
      </c>
      <c r="F574" s="9" t="s">
        <v>123</v>
      </c>
      <c r="G574" s="9" t="s">
        <v>68</v>
      </c>
      <c r="H574" s="13">
        <v>1</v>
      </c>
      <c r="I574" s="9" t="s">
        <v>212</v>
      </c>
      <c r="J574" s="9" t="s">
        <v>68</v>
      </c>
      <c r="K574" s="9" t="s">
        <v>1542</v>
      </c>
      <c r="L574" s="9" t="s">
        <v>68</v>
      </c>
      <c r="M574" s="56">
        <v>800</v>
      </c>
      <c r="N574" s="56" t="s">
        <v>545</v>
      </c>
      <c r="O574" s="56" t="s">
        <v>545</v>
      </c>
      <c r="P574" s="56" t="s">
        <v>545</v>
      </c>
      <c r="Q574" s="9">
        <v>1.724</v>
      </c>
      <c r="R574" s="9">
        <v>1.8240000000000001</v>
      </c>
      <c r="S574" s="10" t="str">
        <f>VLOOKUP($I574,GG!$A$1:$C$23,2,0)</f>
        <v>Kortemark</v>
      </c>
      <c r="T574" s="10" t="str">
        <f>IF(LEFT(D574,2)="09","Klink.",VLOOKUP($I574,GG!$A$1:$C$23,3,0))</f>
        <v>SP</v>
      </c>
    </row>
    <row r="575" spans="1:20" x14ac:dyDescent="0.2">
      <c r="A575" s="9">
        <v>12762416</v>
      </c>
      <c r="B575" s="9" t="s">
        <v>141</v>
      </c>
      <c r="C575" s="9" t="s">
        <v>764</v>
      </c>
      <c r="D575" s="9" t="s">
        <v>211</v>
      </c>
      <c r="E575" s="9" t="s">
        <v>211</v>
      </c>
      <c r="F575" s="9" t="s">
        <v>767</v>
      </c>
      <c r="G575" s="9" t="s">
        <v>765</v>
      </c>
      <c r="H575" s="13">
        <v>1.3580000000000001</v>
      </c>
      <c r="I575" s="9" t="s">
        <v>212</v>
      </c>
      <c r="J575" s="9" t="s">
        <v>159</v>
      </c>
      <c r="K575" s="9" t="s">
        <v>1542</v>
      </c>
      <c r="L575" s="9" t="s">
        <v>159</v>
      </c>
      <c r="M575" s="56">
        <v>620</v>
      </c>
      <c r="N575" s="56" t="s">
        <v>545</v>
      </c>
      <c r="O575" s="56" t="s">
        <v>545</v>
      </c>
      <c r="P575" s="56" t="s">
        <v>545</v>
      </c>
      <c r="Q575" s="9">
        <v>2.3980000000000001</v>
      </c>
      <c r="R575" s="9">
        <v>2.536</v>
      </c>
      <c r="S575" s="10" t="str">
        <f>VLOOKUP($I575,GG!$A$1:$C$23,2,0)</f>
        <v>Kortemark</v>
      </c>
      <c r="T575" s="10" t="str">
        <f>IF(LEFT(D575,2)="09","Klink.",VLOOKUP($I575,GG!$A$1:$C$23,3,0))</f>
        <v>SP</v>
      </c>
    </row>
    <row r="576" spans="1:20" x14ac:dyDescent="0.2">
      <c r="A576" s="9">
        <v>12762500</v>
      </c>
      <c r="B576" s="9" t="s">
        <v>261</v>
      </c>
      <c r="C576" s="9" t="s">
        <v>764</v>
      </c>
      <c r="D576" s="9" t="s">
        <v>211</v>
      </c>
      <c r="E576" s="9" t="s">
        <v>211</v>
      </c>
      <c r="F576" s="9" t="s">
        <v>123</v>
      </c>
      <c r="G576" s="9" t="s">
        <v>68</v>
      </c>
      <c r="H576" s="13">
        <v>1</v>
      </c>
      <c r="I576" s="9" t="s">
        <v>212</v>
      </c>
      <c r="J576" s="9" t="s">
        <v>68</v>
      </c>
      <c r="K576" s="9" t="s">
        <v>1542</v>
      </c>
      <c r="L576" s="9" t="s">
        <v>68</v>
      </c>
      <c r="M576" s="56">
        <v>800</v>
      </c>
      <c r="N576" s="56" t="s">
        <v>545</v>
      </c>
      <c r="O576" s="56" t="s">
        <v>545</v>
      </c>
      <c r="P576" s="56" t="s">
        <v>545</v>
      </c>
      <c r="Q576" s="9">
        <v>1.724</v>
      </c>
      <c r="R576" s="9">
        <v>1.8240000000000001</v>
      </c>
      <c r="S576" s="10" t="str">
        <f>VLOOKUP($I576,GG!$A$1:$C$23,2,0)</f>
        <v>Kortemark</v>
      </c>
      <c r="T576" s="10" t="str">
        <f>IF(LEFT(D576,2)="09","Klink.",VLOOKUP($I576,GG!$A$1:$C$23,3,0))</f>
        <v>SP</v>
      </c>
    </row>
    <row r="577" spans="1:20" x14ac:dyDescent="0.2">
      <c r="A577" s="9">
        <v>12762600</v>
      </c>
      <c r="B577" s="9" t="s">
        <v>262</v>
      </c>
      <c r="C577" s="9" t="s">
        <v>764</v>
      </c>
      <c r="D577" s="9" t="s">
        <v>211</v>
      </c>
      <c r="E577" s="9" t="s">
        <v>211</v>
      </c>
      <c r="F577" s="9" t="s">
        <v>123</v>
      </c>
      <c r="G577" s="9" t="s">
        <v>68</v>
      </c>
      <c r="H577" s="13">
        <v>1</v>
      </c>
      <c r="I577" s="9" t="s">
        <v>212</v>
      </c>
      <c r="J577" s="9" t="s">
        <v>68</v>
      </c>
      <c r="K577" s="9" t="s">
        <v>1542</v>
      </c>
      <c r="L577" s="9" t="s">
        <v>68</v>
      </c>
      <c r="M577" s="56">
        <v>800</v>
      </c>
      <c r="N577" s="56" t="s">
        <v>545</v>
      </c>
      <c r="O577" s="56" t="s">
        <v>545</v>
      </c>
      <c r="P577" s="56" t="s">
        <v>545</v>
      </c>
      <c r="Q577" s="9">
        <v>1.724</v>
      </c>
      <c r="R577" s="9">
        <v>1.8240000000000001</v>
      </c>
      <c r="S577" s="10" t="str">
        <f>VLOOKUP($I577,GG!$A$1:$C$23,2,0)</f>
        <v>Kortemark</v>
      </c>
      <c r="T577" s="10" t="str">
        <f>IF(LEFT(D577,2)="09","Klink.",VLOOKUP($I577,GG!$A$1:$C$23,3,0))</f>
        <v>SP</v>
      </c>
    </row>
    <row r="578" spans="1:20" x14ac:dyDescent="0.2">
      <c r="A578" s="9">
        <v>12762610</v>
      </c>
      <c r="B578" s="9" t="s">
        <v>741</v>
      </c>
      <c r="C578" s="9" t="s">
        <v>764</v>
      </c>
      <c r="D578" s="9" t="s">
        <v>211</v>
      </c>
      <c r="E578" s="9" t="s">
        <v>211</v>
      </c>
      <c r="F578" s="9" t="s">
        <v>371</v>
      </c>
      <c r="G578" s="9" t="s">
        <v>68</v>
      </c>
      <c r="H578" s="13">
        <v>2.1240000000000001</v>
      </c>
      <c r="I578" s="9" t="s">
        <v>212</v>
      </c>
      <c r="J578" s="9" t="s">
        <v>68</v>
      </c>
      <c r="K578" s="9" t="s">
        <v>1542</v>
      </c>
      <c r="L578" s="9" t="s">
        <v>68</v>
      </c>
      <c r="M578" s="56">
        <v>432</v>
      </c>
      <c r="N578" s="56" t="s">
        <v>545</v>
      </c>
      <c r="O578" s="56" t="s">
        <v>545</v>
      </c>
      <c r="P578" s="56" t="s">
        <v>545</v>
      </c>
      <c r="Q578" s="9">
        <v>3.5009999999999999</v>
      </c>
      <c r="R578" s="9">
        <v>3.7029999999999998</v>
      </c>
      <c r="S578" s="10" t="str">
        <f>VLOOKUP($I578,GG!$A$1:$C$23,2,0)</f>
        <v>Kortemark</v>
      </c>
      <c r="T578" s="10" t="str">
        <f>IF(LEFT(D578,2)="09","Klink.",VLOOKUP($I578,GG!$A$1:$C$23,3,0))</f>
        <v>SP</v>
      </c>
    </row>
    <row r="579" spans="1:20" x14ac:dyDescent="0.2">
      <c r="A579" s="9">
        <v>12762688</v>
      </c>
      <c r="B579" s="9" t="s">
        <v>142</v>
      </c>
      <c r="C579" s="9" t="s">
        <v>764</v>
      </c>
      <c r="D579" s="9" t="s">
        <v>211</v>
      </c>
      <c r="E579" s="9" t="s">
        <v>211</v>
      </c>
      <c r="F579" s="9" t="s">
        <v>126</v>
      </c>
      <c r="G579" s="9" t="s">
        <v>765</v>
      </c>
      <c r="H579" s="13">
        <v>1.385</v>
      </c>
      <c r="I579" s="9" t="s">
        <v>212</v>
      </c>
      <c r="J579" s="9" t="s">
        <v>159</v>
      </c>
      <c r="K579" s="9" t="s">
        <v>1542</v>
      </c>
      <c r="L579" s="9" t="s">
        <v>159</v>
      </c>
      <c r="M579" s="56">
        <v>600</v>
      </c>
      <c r="N579" s="56" t="s">
        <v>545</v>
      </c>
      <c r="O579" s="56" t="s">
        <v>545</v>
      </c>
      <c r="P579" s="56" t="s">
        <v>545</v>
      </c>
      <c r="Q579" s="9">
        <v>2.3210000000000002</v>
      </c>
      <c r="R579" s="9">
        <v>2.448</v>
      </c>
      <c r="S579" s="10" t="str">
        <f>VLOOKUP($I579,GG!$A$1:$C$23,2,0)</f>
        <v>Kortemark</v>
      </c>
      <c r="T579" s="10" t="str">
        <f>IF(LEFT(D579,2)="09","Klink.",VLOOKUP($I579,GG!$A$1:$C$23,3,0))</f>
        <v>SP</v>
      </c>
    </row>
    <row r="580" spans="1:20" x14ac:dyDescent="0.2">
      <c r="A580" s="9">
        <v>12762700</v>
      </c>
      <c r="B580" s="9" t="s">
        <v>263</v>
      </c>
      <c r="C580" s="9" t="s">
        <v>764</v>
      </c>
      <c r="D580" s="9" t="s">
        <v>211</v>
      </c>
      <c r="E580" s="9" t="s">
        <v>211</v>
      </c>
      <c r="F580" s="9" t="s">
        <v>123</v>
      </c>
      <c r="G580" s="9" t="s">
        <v>68</v>
      </c>
      <c r="H580" s="13">
        <v>1</v>
      </c>
      <c r="I580" s="9" t="s">
        <v>212</v>
      </c>
      <c r="J580" s="9" t="s">
        <v>68</v>
      </c>
      <c r="K580" s="9" t="s">
        <v>1542</v>
      </c>
      <c r="L580" s="9" t="s">
        <v>68</v>
      </c>
      <c r="M580" s="56">
        <v>800</v>
      </c>
      <c r="N580" s="56" t="s">
        <v>545</v>
      </c>
      <c r="O580" s="56" t="s">
        <v>545</v>
      </c>
      <c r="P580" s="56" t="s">
        <v>545</v>
      </c>
      <c r="Q580" s="9">
        <v>1.74</v>
      </c>
      <c r="R580" s="9">
        <v>1.841</v>
      </c>
      <c r="S580" s="10" t="str">
        <f>VLOOKUP($I580,GG!$A$1:$C$23,2,0)</f>
        <v>Kortemark</v>
      </c>
      <c r="T580" s="10" t="str">
        <f>IF(LEFT(D580,2)="09","Klink.",VLOOKUP($I580,GG!$A$1:$C$23,3,0))</f>
        <v>SP</v>
      </c>
    </row>
    <row r="581" spans="1:20" x14ac:dyDescent="0.2">
      <c r="A581" s="9">
        <v>12762718</v>
      </c>
      <c r="B581" s="9" t="s">
        <v>1279</v>
      </c>
      <c r="C581" s="9" t="s">
        <v>764</v>
      </c>
      <c r="D581" s="9" t="s">
        <v>211</v>
      </c>
      <c r="E581" s="9" t="s">
        <v>211</v>
      </c>
      <c r="F581" s="9" t="s">
        <v>371</v>
      </c>
      <c r="G581" s="9" t="s">
        <v>765</v>
      </c>
      <c r="H581" s="13">
        <v>2.1240000000000001</v>
      </c>
      <c r="I581" s="9" t="s">
        <v>212</v>
      </c>
      <c r="J581" s="9" t="s">
        <v>159</v>
      </c>
      <c r="K581" s="9" t="s">
        <v>1542</v>
      </c>
      <c r="L581" s="9" t="s">
        <v>159</v>
      </c>
      <c r="M581" s="56">
        <v>456</v>
      </c>
      <c r="N581" s="56" t="s">
        <v>545</v>
      </c>
      <c r="O581" s="56" t="s">
        <v>545</v>
      </c>
      <c r="P581" s="56" t="s">
        <v>545</v>
      </c>
      <c r="Q581" s="9">
        <v>3.3969999999999998</v>
      </c>
      <c r="R581" s="9">
        <v>3.593</v>
      </c>
      <c r="S581" s="10" t="str">
        <f>VLOOKUP($I581,GG!$A$1:$C$23,2,0)</f>
        <v>Kortemark</v>
      </c>
      <c r="T581" s="10" t="str">
        <f>IF(LEFT(D581,2)="09","Klink.",VLOOKUP($I581,GG!$A$1:$C$23,3,0))</f>
        <v>SP</v>
      </c>
    </row>
    <row r="582" spans="1:20" x14ac:dyDescent="0.2">
      <c r="A582" s="9">
        <v>12762770</v>
      </c>
      <c r="B582" s="9" t="s">
        <v>305</v>
      </c>
      <c r="C582" s="9" t="s">
        <v>764</v>
      </c>
      <c r="D582" s="9" t="s">
        <v>211</v>
      </c>
      <c r="E582" s="9" t="s">
        <v>211</v>
      </c>
      <c r="F582" s="9" t="s">
        <v>125</v>
      </c>
      <c r="G582" s="9" t="s">
        <v>68</v>
      </c>
      <c r="H582" s="13">
        <v>0.99299999999999999</v>
      </c>
      <c r="I582" s="9" t="s">
        <v>212</v>
      </c>
      <c r="J582" s="9" t="s">
        <v>68</v>
      </c>
      <c r="K582" s="9" t="s">
        <v>1542</v>
      </c>
      <c r="L582" s="9" t="s">
        <v>68</v>
      </c>
      <c r="M582" s="56">
        <v>820</v>
      </c>
      <c r="N582" s="56">
        <v>845</v>
      </c>
      <c r="O582" s="56" t="s">
        <v>545</v>
      </c>
      <c r="P582" s="56" t="s">
        <v>545</v>
      </c>
      <c r="Q582" s="9">
        <v>1.7729999999999999</v>
      </c>
      <c r="R582" s="9">
        <v>1.8720000000000001</v>
      </c>
      <c r="S582" s="10" t="str">
        <f>VLOOKUP($I582,GG!$A$1:$C$23,2,0)</f>
        <v>Kortemark</v>
      </c>
      <c r="T582" s="10" t="str">
        <f>IF(LEFT(D582,2)="09","Klink.",VLOOKUP($I582,GG!$A$1:$C$23,3,0))</f>
        <v>SP</v>
      </c>
    </row>
    <row r="583" spans="1:20" x14ac:dyDescent="0.2">
      <c r="A583" s="9">
        <v>12763112</v>
      </c>
      <c r="B583" s="9" t="s">
        <v>1406</v>
      </c>
      <c r="C583" s="9" t="s">
        <v>764</v>
      </c>
      <c r="D583" s="9" t="s">
        <v>1169</v>
      </c>
      <c r="E583" s="9" t="s">
        <v>1054</v>
      </c>
      <c r="F583" s="9" t="s">
        <v>767</v>
      </c>
      <c r="G583" s="9" t="s">
        <v>68</v>
      </c>
      <c r="H583" s="13">
        <v>1.3580000000000001</v>
      </c>
      <c r="I583" s="9" t="s">
        <v>212</v>
      </c>
      <c r="J583" s="9" t="s">
        <v>68</v>
      </c>
      <c r="K583" s="9" t="s">
        <v>1542</v>
      </c>
      <c r="L583" s="9" t="s">
        <v>68</v>
      </c>
      <c r="M583" s="56">
        <v>620</v>
      </c>
      <c r="N583" s="56" t="s">
        <v>545</v>
      </c>
      <c r="O583" s="56" t="s">
        <v>545</v>
      </c>
      <c r="P583" s="56" t="s">
        <v>545</v>
      </c>
      <c r="Q583" s="9">
        <v>2.33</v>
      </c>
      <c r="R583" s="9">
        <v>2.4700000000000002</v>
      </c>
      <c r="S583" s="10" t="str">
        <f>VLOOKUP($I583,GG!$A$1:$C$23,2,0)</f>
        <v>Kortemark</v>
      </c>
      <c r="T583" s="10" t="str">
        <f>IF(LEFT(D583,2)="09","Klink.",VLOOKUP($I583,GG!$A$1:$C$23,3,0))</f>
        <v>SP</v>
      </c>
    </row>
    <row r="584" spans="1:20" x14ac:dyDescent="0.2">
      <c r="A584" s="9">
        <v>12763160</v>
      </c>
      <c r="B584" s="9" t="s">
        <v>867</v>
      </c>
      <c r="C584" s="9" t="s">
        <v>764</v>
      </c>
      <c r="D584" s="9" t="s">
        <v>1169</v>
      </c>
      <c r="E584" s="9" t="s">
        <v>1054</v>
      </c>
      <c r="F584" s="9" t="s">
        <v>124</v>
      </c>
      <c r="G584" s="9" t="s">
        <v>68</v>
      </c>
      <c r="H584" s="13">
        <v>0.75600000000000001</v>
      </c>
      <c r="I584" s="9" t="s">
        <v>212</v>
      </c>
      <c r="J584" s="9" t="s">
        <v>68</v>
      </c>
      <c r="K584" s="9" t="s">
        <v>1542</v>
      </c>
      <c r="L584" s="9" t="s">
        <v>68</v>
      </c>
      <c r="M584" s="56">
        <v>680</v>
      </c>
      <c r="N584" s="56" t="s">
        <v>545</v>
      </c>
      <c r="O584" s="56" t="s">
        <v>545</v>
      </c>
      <c r="P584" s="56" t="s">
        <v>545</v>
      </c>
      <c r="Q584" s="9">
        <v>1.548</v>
      </c>
      <c r="R584" s="9">
        <v>1.6639999999999999</v>
      </c>
      <c r="S584" s="10" t="str">
        <f>VLOOKUP($I584,GG!$A$1:$C$23,2,0)</f>
        <v>Kortemark</v>
      </c>
      <c r="T584" s="10" t="str">
        <f>IF(LEFT(D584,2)="09","Klink.",VLOOKUP($I584,GG!$A$1:$C$23,3,0))</f>
        <v>SP</v>
      </c>
    </row>
    <row r="585" spans="1:20" x14ac:dyDescent="0.2">
      <c r="A585" s="9">
        <v>12763216</v>
      </c>
      <c r="B585" s="9" t="s">
        <v>868</v>
      </c>
      <c r="C585" s="9" t="s">
        <v>764</v>
      </c>
      <c r="D585" s="9" t="s">
        <v>1169</v>
      </c>
      <c r="E585" s="9" t="s">
        <v>1054</v>
      </c>
      <c r="F585" s="9" t="s">
        <v>767</v>
      </c>
      <c r="G585" s="9" t="s">
        <v>765</v>
      </c>
      <c r="H585" s="13">
        <v>1.3580000000000001</v>
      </c>
      <c r="I585" s="9" t="s">
        <v>212</v>
      </c>
      <c r="J585" s="9" t="s">
        <v>159</v>
      </c>
      <c r="K585" s="9" t="s">
        <v>1542</v>
      </c>
      <c r="L585" s="9" t="s">
        <v>159</v>
      </c>
      <c r="M585" s="56">
        <v>620</v>
      </c>
      <c r="N585" s="56" t="s">
        <v>545</v>
      </c>
      <c r="O585" s="56" t="s">
        <v>545</v>
      </c>
      <c r="P585" s="56" t="s">
        <v>545</v>
      </c>
      <c r="Q585" s="9">
        <v>2.39</v>
      </c>
      <c r="R585" s="9">
        <v>2.52</v>
      </c>
      <c r="S585" s="10" t="str">
        <f>VLOOKUP($I585,GG!$A$1:$C$23,2,0)</f>
        <v>Kortemark</v>
      </c>
      <c r="T585" s="10" t="str">
        <f>IF(LEFT(D585,2)="09","Klink.",VLOOKUP($I585,GG!$A$1:$C$23,3,0))</f>
        <v>SP</v>
      </c>
    </row>
    <row r="586" spans="1:20" x14ac:dyDescent="0.2">
      <c r="A586" s="9">
        <v>12763630</v>
      </c>
      <c r="B586" s="9" t="s">
        <v>1280</v>
      </c>
      <c r="C586" s="9" t="s">
        <v>764</v>
      </c>
      <c r="D586" s="9" t="s">
        <v>1169</v>
      </c>
      <c r="E586" s="9" t="s">
        <v>1054</v>
      </c>
      <c r="F586" s="9" t="s">
        <v>127</v>
      </c>
      <c r="G586" s="9" t="s">
        <v>68</v>
      </c>
      <c r="H586" s="13">
        <v>0.67500000000000004</v>
      </c>
      <c r="I586" s="9" t="s">
        <v>212</v>
      </c>
      <c r="J586" s="9" t="s">
        <v>68</v>
      </c>
      <c r="K586" s="9" t="s">
        <v>1542</v>
      </c>
      <c r="L586" s="9" t="s">
        <v>68</v>
      </c>
      <c r="M586" s="56">
        <v>1152</v>
      </c>
      <c r="N586" s="56" t="s">
        <v>545</v>
      </c>
      <c r="O586" s="56" t="s">
        <v>545</v>
      </c>
      <c r="P586" s="56" t="s">
        <v>545</v>
      </c>
      <c r="Q586" s="9">
        <v>1.1000000000000001</v>
      </c>
      <c r="R586" s="9">
        <v>1.1399999999999999</v>
      </c>
      <c r="S586" s="10" t="str">
        <f>VLOOKUP($I586,GG!$A$1:$C$23,2,0)</f>
        <v>Kortemark</v>
      </c>
      <c r="T586" s="10" t="str">
        <f>IF(LEFT(D586,2)="09","Klink.",VLOOKUP($I586,GG!$A$1:$C$23,3,0))</f>
        <v>SP</v>
      </c>
    </row>
    <row r="587" spans="1:20" x14ac:dyDescent="0.2">
      <c r="A587" s="9">
        <v>12764917</v>
      </c>
      <c r="B587" s="9" t="s">
        <v>869</v>
      </c>
      <c r="C587" s="9" t="s">
        <v>764</v>
      </c>
      <c r="D587" s="9" t="s">
        <v>213</v>
      </c>
      <c r="E587" s="9" t="s">
        <v>213</v>
      </c>
      <c r="F587" s="9" t="s">
        <v>370</v>
      </c>
      <c r="G587" s="9" t="s">
        <v>765</v>
      </c>
      <c r="H587" s="13">
        <v>1.1579999999999999</v>
      </c>
      <c r="I587" s="9" t="s">
        <v>212</v>
      </c>
      <c r="J587" s="9" t="s">
        <v>159</v>
      </c>
      <c r="K587" s="9" t="s">
        <v>1542</v>
      </c>
      <c r="L587" s="9" t="s">
        <v>159</v>
      </c>
      <c r="M587" s="56">
        <v>804</v>
      </c>
      <c r="N587" s="56">
        <v>744</v>
      </c>
      <c r="O587" s="56" t="s">
        <v>545</v>
      </c>
      <c r="P587" s="56" t="s">
        <v>545</v>
      </c>
      <c r="Q587" s="9">
        <v>1.9630000000000001</v>
      </c>
      <c r="R587" s="9">
        <v>2.0659999999999998</v>
      </c>
      <c r="S587" s="10" t="str">
        <f>VLOOKUP($I587,GG!$A$1:$C$23,2,0)</f>
        <v>Kortemark</v>
      </c>
      <c r="T587" s="10" t="str">
        <f>IF(LEFT(D587,2)="09","Klink.",VLOOKUP($I587,GG!$A$1:$C$23,3,0))</f>
        <v>SP</v>
      </c>
    </row>
    <row r="588" spans="1:20" x14ac:dyDescent="0.2">
      <c r="A588" s="9">
        <v>12764970</v>
      </c>
      <c r="B588" s="9" t="s">
        <v>534</v>
      </c>
      <c r="C588" s="9" t="s">
        <v>764</v>
      </c>
      <c r="D588" s="9" t="s">
        <v>213</v>
      </c>
      <c r="E588" s="9" t="s">
        <v>213</v>
      </c>
      <c r="F588" s="9" t="s">
        <v>125</v>
      </c>
      <c r="G588" s="9" t="s">
        <v>68</v>
      </c>
      <c r="H588" s="13">
        <v>0.99299999999999999</v>
      </c>
      <c r="I588" s="9" t="s">
        <v>212</v>
      </c>
      <c r="J588" s="9" t="s">
        <v>68</v>
      </c>
      <c r="K588" s="9" t="s">
        <v>1542</v>
      </c>
      <c r="L588" s="9" t="s">
        <v>68</v>
      </c>
      <c r="M588" s="56">
        <v>845</v>
      </c>
      <c r="N588" s="56" t="s">
        <v>545</v>
      </c>
      <c r="O588" s="56" t="s">
        <v>545</v>
      </c>
      <c r="P588" s="56" t="s">
        <v>545</v>
      </c>
      <c r="Q588" s="9">
        <v>1.6559999999999999</v>
      </c>
      <c r="R588" s="9">
        <v>1.6919999999999999</v>
      </c>
      <c r="S588" s="10" t="str">
        <f>VLOOKUP($I588,GG!$A$1:$C$23,2,0)</f>
        <v>Kortemark</v>
      </c>
      <c r="T588" s="10" t="str">
        <f>IF(LEFT(D588,2)="09","Klink.",VLOOKUP($I588,GG!$A$1:$C$23,3,0))</f>
        <v>SP</v>
      </c>
    </row>
    <row r="589" spans="1:20" x14ac:dyDescent="0.2">
      <c r="A589" s="9">
        <v>12765017</v>
      </c>
      <c r="B589" s="9" t="s">
        <v>742</v>
      </c>
      <c r="C589" s="9" t="s">
        <v>764</v>
      </c>
      <c r="D589" s="9" t="s">
        <v>213</v>
      </c>
      <c r="E589" s="9" t="s">
        <v>213</v>
      </c>
      <c r="F589" s="9" t="s">
        <v>370</v>
      </c>
      <c r="G589" s="9" t="s">
        <v>765</v>
      </c>
      <c r="H589" s="13">
        <v>1.1579999999999999</v>
      </c>
      <c r="I589" s="9" t="s">
        <v>212</v>
      </c>
      <c r="J589" s="9" t="s">
        <v>159</v>
      </c>
      <c r="K589" s="9" t="s">
        <v>1542</v>
      </c>
      <c r="L589" s="9" t="s">
        <v>159</v>
      </c>
      <c r="M589" s="56">
        <v>804</v>
      </c>
      <c r="N589" s="56">
        <v>744</v>
      </c>
      <c r="O589" s="56" t="s">
        <v>545</v>
      </c>
      <c r="P589" s="56" t="s">
        <v>545</v>
      </c>
      <c r="Q589" s="9">
        <v>2.0449999999999999</v>
      </c>
      <c r="R589" s="9">
        <v>2.06</v>
      </c>
      <c r="S589" s="10" t="str">
        <f>VLOOKUP($I589,GG!$A$1:$C$23,2,0)</f>
        <v>Kortemark</v>
      </c>
      <c r="T589" s="10" t="str">
        <f>IF(LEFT(D589,2)="09","Klink.",VLOOKUP($I589,GG!$A$1:$C$23,3,0))</f>
        <v>SP</v>
      </c>
    </row>
    <row r="590" spans="1:20" x14ac:dyDescent="0.2">
      <c r="A590" s="9">
        <v>12765071</v>
      </c>
      <c r="B590" s="9" t="s">
        <v>1638</v>
      </c>
      <c r="C590" s="9" t="s">
        <v>764</v>
      </c>
      <c r="D590" s="9" t="s">
        <v>213</v>
      </c>
      <c r="E590" s="9" t="s">
        <v>213</v>
      </c>
      <c r="F590" s="9" t="s">
        <v>125</v>
      </c>
      <c r="G590" s="9" t="s">
        <v>68</v>
      </c>
      <c r="H590" s="13">
        <v>0.99299999999999999</v>
      </c>
      <c r="I590" s="9" t="s">
        <v>212</v>
      </c>
      <c r="J590" s="9" t="s">
        <v>68</v>
      </c>
      <c r="K590" s="9" t="s">
        <v>1542</v>
      </c>
      <c r="L590" s="9" t="s">
        <v>68</v>
      </c>
      <c r="M590" s="56">
        <v>845</v>
      </c>
      <c r="N590" s="56" t="s">
        <v>545</v>
      </c>
      <c r="O590" s="56" t="s">
        <v>545</v>
      </c>
      <c r="P590" s="56" t="s">
        <v>545</v>
      </c>
      <c r="Q590" s="9">
        <v>1.64</v>
      </c>
      <c r="R590" s="9">
        <v>1.6539999999999999</v>
      </c>
      <c r="S590" s="10" t="str">
        <f>VLOOKUP($I590,GG!$A$1:$C$23,2,0)</f>
        <v>Kortemark</v>
      </c>
      <c r="T590" s="10" t="str">
        <f>IF(LEFT(D590,2)="09","Klink.",VLOOKUP($I590,GG!$A$1:$C$23,3,0))</f>
        <v>SP</v>
      </c>
    </row>
    <row r="591" spans="1:20" x14ac:dyDescent="0.2">
      <c r="A591" s="9">
        <v>12765117</v>
      </c>
      <c r="B591" s="9" t="s">
        <v>870</v>
      </c>
      <c r="C591" s="9" t="s">
        <v>764</v>
      </c>
      <c r="D591" s="9" t="s">
        <v>213</v>
      </c>
      <c r="E591" s="9" t="s">
        <v>213</v>
      </c>
      <c r="F591" s="9" t="s">
        <v>370</v>
      </c>
      <c r="G591" s="9" t="s">
        <v>765</v>
      </c>
      <c r="H591" s="13">
        <v>1.1579999999999999</v>
      </c>
      <c r="I591" s="9" t="s">
        <v>212</v>
      </c>
      <c r="J591" s="9" t="s">
        <v>159</v>
      </c>
      <c r="K591" s="9" t="s">
        <v>1542</v>
      </c>
      <c r="L591" s="9" t="s">
        <v>159</v>
      </c>
      <c r="M591" s="56">
        <v>804</v>
      </c>
      <c r="N591" s="56">
        <v>744</v>
      </c>
      <c r="O591" s="56" t="s">
        <v>545</v>
      </c>
      <c r="P591" s="56" t="s">
        <v>545</v>
      </c>
      <c r="Q591" s="9">
        <v>2.0449999999999999</v>
      </c>
      <c r="R591" s="9">
        <v>2.06</v>
      </c>
      <c r="S591" s="10" t="str">
        <f>VLOOKUP($I591,GG!$A$1:$C$23,2,0)</f>
        <v>Kortemark</v>
      </c>
      <c r="T591" s="10" t="str">
        <f>IF(LEFT(D591,2)="09","Klink.",VLOOKUP($I591,GG!$A$1:$C$23,3,0))</f>
        <v>SP</v>
      </c>
    </row>
    <row r="592" spans="1:20" x14ac:dyDescent="0.2">
      <c r="A592" s="9">
        <v>12765170</v>
      </c>
      <c r="B592" s="9" t="s">
        <v>264</v>
      </c>
      <c r="C592" s="9" t="s">
        <v>764</v>
      </c>
      <c r="D592" s="9" t="s">
        <v>213</v>
      </c>
      <c r="E592" s="9" t="s">
        <v>213</v>
      </c>
      <c r="F592" s="9" t="s">
        <v>125</v>
      </c>
      <c r="G592" s="9" t="s">
        <v>68</v>
      </c>
      <c r="H592" s="13">
        <v>0.99299999999999999</v>
      </c>
      <c r="I592" s="9" t="s">
        <v>212</v>
      </c>
      <c r="J592" s="9" t="s">
        <v>68</v>
      </c>
      <c r="K592" s="9" t="s">
        <v>1542</v>
      </c>
      <c r="L592" s="9" t="s">
        <v>68</v>
      </c>
      <c r="M592" s="56">
        <v>845</v>
      </c>
      <c r="N592" s="56" t="s">
        <v>545</v>
      </c>
      <c r="O592" s="56" t="s">
        <v>545</v>
      </c>
      <c r="P592" s="56" t="s">
        <v>545</v>
      </c>
      <c r="Q592" s="9">
        <v>1.6559999999999999</v>
      </c>
      <c r="R592" s="9">
        <v>1.6919999999999999</v>
      </c>
      <c r="S592" s="10" t="str">
        <f>VLOOKUP($I592,GG!$A$1:$C$23,2,0)</f>
        <v>Kortemark</v>
      </c>
      <c r="T592" s="10" t="str">
        <f>IF(LEFT(D592,2)="09","Klink.",VLOOKUP($I592,GG!$A$1:$C$23,3,0))</f>
        <v>SP</v>
      </c>
    </row>
    <row r="593" spans="1:20" x14ac:dyDescent="0.2">
      <c r="A593" s="9">
        <v>12765214</v>
      </c>
      <c r="B593" s="9" t="s">
        <v>1639</v>
      </c>
      <c r="C593" s="9" t="s">
        <v>764</v>
      </c>
      <c r="D593" s="9" t="s">
        <v>213</v>
      </c>
      <c r="E593" s="9" t="s">
        <v>213</v>
      </c>
      <c r="F593" s="9" t="s">
        <v>370</v>
      </c>
      <c r="G593" s="9" t="s">
        <v>68</v>
      </c>
      <c r="H593" s="13">
        <v>1.1579999999999999</v>
      </c>
      <c r="I593" s="9" t="s">
        <v>212</v>
      </c>
      <c r="J593" s="9" t="s">
        <v>68</v>
      </c>
      <c r="K593" s="9" t="s">
        <v>1542</v>
      </c>
      <c r="L593" s="9" t="s">
        <v>68</v>
      </c>
      <c r="M593" s="56">
        <v>804</v>
      </c>
      <c r="N593" s="56" t="s">
        <v>545</v>
      </c>
      <c r="O593" s="56" t="s">
        <v>545</v>
      </c>
      <c r="P593" s="56" t="s">
        <v>545</v>
      </c>
      <c r="Q593" s="9">
        <v>1.9630000000000001</v>
      </c>
      <c r="R593" s="9">
        <v>2.0659999999999998</v>
      </c>
      <c r="S593" s="10" t="str">
        <f>VLOOKUP($I593,GG!$A$1:$C$23,2,0)</f>
        <v>Kortemark</v>
      </c>
      <c r="T593" s="10" t="str">
        <f>IF(LEFT(D593,2)="09","Klink.",VLOOKUP($I593,GG!$A$1:$C$23,3,0))</f>
        <v>SP</v>
      </c>
    </row>
    <row r="594" spans="1:20" x14ac:dyDescent="0.2">
      <c r="A594" s="9">
        <v>12765216</v>
      </c>
      <c r="B594" s="9" t="s">
        <v>1640</v>
      </c>
      <c r="C594" s="9" t="s">
        <v>764</v>
      </c>
      <c r="D594" s="9" t="s">
        <v>213</v>
      </c>
      <c r="E594" s="9" t="s">
        <v>213</v>
      </c>
      <c r="F594" s="9" t="s">
        <v>370</v>
      </c>
      <c r="G594" s="9" t="s">
        <v>68</v>
      </c>
      <c r="H594" s="13">
        <v>1.1579999999999999</v>
      </c>
      <c r="I594" s="9" t="s">
        <v>212</v>
      </c>
      <c r="J594" s="9" t="s">
        <v>68</v>
      </c>
      <c r="K594" s="9" t="s">
        <v>1542</v>
      </c>
      <c r="L594" s="9" t="s">
        <v>68</v>
      </c>
      <c r="M594" s="56">
        <v>804</v>
      </c>
      <c r="N594" s="56" t="s">
        <v>545</v>
      </c>
      <c r="O594" s="56" t="s">
        <v>545</v>
      </c>
      <c r="P594" s="56" t="s">
        <v>545</v>
      </c>
      <c r="Q594" s="9">
        <v>2.3570000000000002</v>
      </c>
      <c r="R594" s="9">
        <v>2.37</v>
      </c>
      <c r="S594" s="10" t="str">
        <f>VLOOKUP($I594,GG!$A$1:$C$23,2,0)</f>
        <v>Kortemark</v>
      </c>
      <c r="T594" s="10" t="str">
        <f>IF(LEFT(D594,2)="09","Klink.",VLOOKUP($I594,GG!$A$1:$C$23,3,0))</f>
        <v>SP</v>
      </c>
    </row>
    <row r="595" spans="1:20" x14ac:dyDescent="0.2">
      <c r="A595" s="9">
        <v>12765217</v>
      </c>
      <c r="B595" s="9" t="s">
        <v>871</v>
      </c>
      <c r="C595" s="9" t="s">
        <v>764</v>
      </c>
      <c r="D595" s="9" t="s">
        <v>213</v>
      </c>
      <c r="E595" s="9" t="s">
        <v>213</v>
      </c>
      <c r="F595" s="9" t="s">
        <v>370</v>
      </c>
      <c r="G595" s="9" t="s">
        <v>765</v>
      </c>
      <c r="H595" s="13">
        <v>1.1579999999999999</v>
      </c>
      <c r="I595" s="9" t="s">
        <v>212</v>
      </c>
      <c r="J595" s="9" t="s">
        <v>159</v>
      </c>
      <c r="K595" s="9" t="s">
        <v>1542</v>
      </c>
      <c r="L595" s="9" t="s">
        <v>159</v>
      </c>
      <c r="M595" s="56">
        <v>804</v>
      </c>
      <c r="N595" s="56">
        <v>744</v>
      </c>
      <c r="O595" s="56" t="s">
        <v>545</v>
      </c>
      <c r="P595" s="56" t="s">
        <v>545</v>
      </c>
      <c r="Q595" s="9">
        <v>1.958</v>
      </c>
      <c r="R595" s="9">
        <v>2.06</v>
      </c>
      <c r="S595" s="10" t="str">
        <f>VLOOKUP($I595,GG!$A$1:$C$23,2,0)</f>
        <v>Kortemark</v>
      </c>
      <c r="T595" s="10" t="str">
        <f>IF(LEFT(D595,2)="09","Klink.",VLOOKUP($I595,GG!$A$1:$C$23,3,0))</f>
        <v>SP</v>
      </c>
    </row>
    <row r="596" spans="1:20" x14ac:dyDescent="0.2">
      <c r="A596" s="9">
        <v>12765270</v>
      </c>
      <c r="B596" s="9" t="s">
        <v>460</v>
      </c>
      <c r="C596" s="9" t="s">
        <v>764</v>
      </c>
      <c r="D596" s="9" t="s">
        <v>213</v>
      </c>
      <c r="E596" s="9" t="s">
        <v>213</v>
      </c>
      <c r="F596" s="9" t="s">
        <v>125</v>
      </c>
      <c r="G596" s="9" t="s">
        <v>68</v>
      </c>
      <c r="H596" s="13">
        <v>0.99299999999999999</v>
      </c>
      <c r="I596" s="9" t="s">
        <v>212</v>
      </c>
      <c r="J596" s="9" t="s">
        <v>68</v>
      </c>
      <c r="K596" s="9" t="s">
        <v>1542</v>
      </c>
      <c r="L596" s="9" t="s">
        <v>68</v>
      </c>
      <c r="M596" s="56">
        <v>845</v>
      </c>
      <c r="N596" s="56" t="s">
        <v>545</v>
      </c>
      <c r="O596" s="56" t="s">
        <v>545</v>
      </c>
      <c r="P596" s="56" t="s">
        <v>545</v>
      </c>
      <c r="Q596" s="9">
        <v>1.6559999999999999</v>
      </c>
      <c r="R596" s="9">
        <v>1.6919999999999999</v>
      </c>
      <c r="S596" s="10" t="str">
        <f>VLOOKUP($I596,GG!$A$1:$C$23,2,0)</f>
        <v>Kortemark</v>
      </c>
      <c r="T596" s="10" t="str">
        <f>IF(LEFT(D596,2)="09","Klink.",VLOOKUP($I596,GG!$A$1:$C$23,3,0))</f>
        <v>SP</v>
      </c>
    </row>
    <row r="597" spans="1:20" x14ac:dyDescent="0.2">
      <c r="A597" s="9">
        <v>12765314</v>
      </c>
      <c r="B597" s="9" t="s">
        <v>1641</v>
      </c>
      <c r="C597" s="9" t="s">
        <v>764</v>
      </c>
      <c r="D597" s="9" t="s">
        <v>1059</v>
      </c>
      <c r="E597" s="9" t="s">
        <v>1469</v>
      </c>
      <c r="F597" s="9" t="s">
        <v>370</v>
      </c>
      <c r="G597" s="9" t="s">
        <v>68</v>
      </c>
      <c r="H597" s="13">
        <v>3.2490000000000001</v>
      </c>
      <c r="I597" s="9" t="s">
        <v>212</v>
      </c>
      <c r="J597" s="9" t="s">
        <v>68</v>
      </c>
      <c r="K597" s="9" t="s">
        <v>1542</v>
      </c>
      <c r="L597" s="9" t="s">
        <v>68</v>
      </c>
      <c r="M597" s="56">
        <v>192</v>
      </c>
      <c r="N597" s="56" t="s">
        <v>545</v>
      </c>
      <c r="O597" s="56" t="s">
        <v>545</v>
      </c>
      <c r="P597" s="56" t="s">
        <v>545</v>
      </c>
      <c r="Q597" s="9">
        <v>4.8099999999999996</v>
      </c>
      <c r="R597" s="9">
        <v>5.0999999999999996</v>
      </c>
      <c r="S597" s="10" t="str">
        <f>VLOOKUP($I597,GG!$A$1:$C$23,2,0)</f>
        <v>Kortemark</v>
      </c>
      <c r="T597" s="10" t="str">
        <f>IF(LEFT(D597,2)="09","Klink.",VLOOKUP($I597,GG!$A$1:$C$23,3,0))</f>
        <v>SP</v>
      </c>
    </row>
    <row r="598" spans="1:20" x14ac:dyDescent="0.2">
      <c r="A598" s="9">
        <v>12765317</v>
      </c>
      <c r="B598" s="9" t="s">
        <v>743</v>
      </c>
      <c r="C598" s="9" t="s">
        <v>764</v>
      </c>
      <c r="D598" s="9" t="s">
        <v>1059</v>
      </c>
      <c r="E598" s="9" t="s">
        <v>1469</v>
      </c>
      <c r="F598" s="9" t="s">
        <v>370</v>
      </c>
      <c r="G598" s="9" t="s">
        <v>765</v>
      </c>
      <c r="H598" s="13">
        <v>1.1579999999999999</v>
      </c>
      <c r="I598" s="9" t="s">
        <v>212</v>
      </c>
      <c r="J598" s="9" t="s">
        <v>159</v>
      </c>
      <c r="K598" s="9" t="s">
        <v>1542</v>
      </c>
      <c r="L598" s="9" t="s">
        <v>159</v>
      </c>
      <c r="M598" s="56">
        <v>804</v>
      </c>
      <c r="N598" s="56">
        <v>744</v>
      </c>
      <c r="O598" s="56" t="s">
        <v>545</v>
      </c>
      <c r="P598" s="56" t="s">
        <v>545</v>
      </c>
      <c r="Q598" s="9">
        <v>1.9970000000000001</v>
      </c>
      <c r="R598" s="9">
        <v>2.1070000000000002</v>
      </c>
      <c r="S598" s="10" t="str">
        <f>VLOOKUP($I598,GG!$A$1:$C$23,2,0)</f>
        <v>Kortemark</v>
      </c>
      <c r="T598" s="10" t="str">
        <f>IF(LEFT(D598,2)="09","Klink.",VLOOKUP($I598,GG!$A$1:$C$23,3,0))</f>
        <v>SP</v>
      </c>
    </row>
    <row r="599" spans="1:20" x14ac:dyDescent="0.2">
      <c r="A599" s="9">
        <v>12765515</v>
      </c>
      <c r="B599" s="9" t="s">
        <v>1104</v>
      </c>
      <c r="C599" s="9" t="s">
        <v>764</v>
      </c>
      <c r="D599" s="9" t="s">
        <v>1059</v>
      </c>
      <c r="E599" s="9" t="s">
        <v>1469</v>
      </c>
      <c r="F599" s="9" t="s">
        <v>370</v>
      </c>
      <c r="G599" s="9" t="s">
        <v>68</v>
      </c>
      <c r="H599" s="13">
        <v>1.1579999999999999</v>
      </c>
      <c r="I599" s="9" t="s">
        <v>212</v>
      </c>
      <c r="J599" s="9" t="s">
        <v>68</v>
      </c>
      <c r="K599" s="9" t="s">
        <v>1542</v>
      </c>
      <c r="L599" s="9" t="s">
        <v>68</v>
      </c>
      <c r="M599" s="56">
        <v>804</v>
      </c>
      <c r="N599" s="56">
        <v>744</v>
      </c>
      <c r="O599" s="56" t="s">
        <v>545</v>
      </c>
      <c r="P599" s="56" t="s">
        <v>545</v>
      </c>
      <c r="Q599" s="9">
        <v>1.984</v>
      </c>
      <c r="R599" s="9">
        <v>2.08</v>
      </c>
      <c r="S599" s="10" t="str">
        <f>VLOOKUP($I599,GG!$A$1:$C$23,2,0)</f>
        <v>Kortemark</v>
      </c>
      <c r="T599" s="10" t="str">
        <f>IF(LEFT(D599,2)="09","Klink.",VLOOKUP($I599,GG!$A$1:$C$23,3,0))</f>
        <v>SP</v>
      </c>
    </row>
    <row r="600" spans="1:20" x14ac:dyDescent="0.2">
      <c r="A600" s="9">
        <v>12765617</v>
      </c>
      <c r="B600" s="9" t="s">
        <v>744</v>
      </c>
      <c r="C600" s="9" t="s">
        <v>764</v>
      </c>
      <c r="D600" s="9" t="s">
        <v>1059</v>
      </c>
      <c r="E600" s="9" t="s">
        <v>1469</v>
      </c>
      <c r="F600" s="9" t="s">
        <v>370</v>
      </c>
      <c r="G600" s="9" t="s">
        <v>765</v>
      </c>
      <c r="H600" s="13">
        <v>1.1579999999999999</v>
      </c>
      <c r="I600" s="9" t="s">
        <v>212</v>
      </c>
      <c r="J600" s="9" t="s">
        <v>159</v>
      </c>
      <c r="K600" s="9" t="s">
        <v>1542</v>
      </c>
      <c r="L600" s="9" t="s">
        <v>159</v>
      </c>
      <c r="M600" s="56">
        <v>804</v>
      </c>
      <c r="N600" s="56">
        <v>744</v>
      </c>
      <c r="O600" s="56" t="s">
        <v>545</v>
      </c>
      <c r="P600" s="56" t="s">
        <v>545</v>
      </c>
      <c r="Q600" s="9">
        <v>2.1070000000000002</v>
      </c>
      <c r="R600" s="9">
        <v>2.23</v>
      </c>
      <c r="S600" s="10" t="str">
        <f>VLOOKUP($I600,GG!$A$1:$C$23,2,0)</f>
        <v>Kortemark</v>
      </c>
      <c r="T600" s="10" t="str">
        <f>IF(LEFT(D600,2)="09","Klink.",VLOOKUP($I600,GG!$A$1:$C$23,3,0))</f>
        <v>SP</v>
      </c>
    </row>
    <row r="601" spans="1:20" x14ac:dyDescent="0.2">
      <c r="A601" s="9">
        <v>12765818</v>
      </c>
      <c r="B601" s="9" t="s">
        <v>872</v>
      </c>
      <c r="C601" s="9" t="s">
        <v>764</v>
      </c>
      <c r="D601" s="9" t="s">
        <v>1059</v>
      </c>
      <c r="E601" s="9" t="s">
        <v>1469</v>
      </c>
      <c r="F601" s="9" t="s">
        <v>370</v>
      </c>
      <c r="G601" s="9" t="s">
        <v>765</v>
      </c>
      <c r="H601" s="13">
        <v>1.1579999999999999</v>
      </c>
      <c r="I601" s="9" t="s">
        <v>212</v>
      </c>
      <c r="J601" s="9" t="s">
        <v>159</v>
      </c>
      <c r="K601" s="9" t="s">
        <v>1542</v>
      </c>
      <c r="L601" s="9" t="s">
        <v>159</v>
      </c>
      <c r="M601" s="56">
        <v>804</v>
      </c>
      <c r="N601" s="56">
        <v>744</v>
      </c>
      <c r="O601" s="56" t="s">
        <v>545</v>
      </c>
      <c r="P601" s="56" t="s">
        <v>545</v>
      </c>
      <c r="Q601" s="9">
        <v>1.64</v>
      </c>
      <c r="R601" s="9">
        <v>1.74</v>
      </c>
      <c r="S601" s="10" t="str">
        <f>VLOOKUP($I601,GG!$A$1:$C$23,2,0)</f>
        <v>Kortemark</v>
      </c>
      <c r="T601" s="10" t="str">
        <f>IF(LEFT(D601,2)="09","Klink.",VLOOKUP($I601,GG!$A$1:$C$23,3,0))</f>
        <v>SP</v>
      </c>
    </row>
    <row r="602" spans="1:20" x14ac:dyDescent="0.2">
      <c r="A602" s="9">
        <v>12765820</v>
      </c>
      <c r="B602" s="9" t="s">
        <v>1282</v>
      </c>
      <c r="C602" s="9" t="s">
        <v>792</v>
      </c>
      <c r="D602" s="9" t="s">
        <v>1059</v>
      </c>
      <c r="E602" s="9" t="s">
        <v>1469</v>
      </c>
      <c r="F602" s="9" t="s">
        <v>880</v>
      </c>
      <c r="G602" s="9" t="s">
        <v>68</v>
      </c>
      <c r="H602" s="13">
        <v>0.85599999999999998</v>
      </c>
      <c r="I602" s="9" t="s">
        <v>212</v>
      </c>
      <c r="J602" s="9" t="s">
        <v>68</v>
      </c>
      <c r="K602" s="9" t="s">
        <v>1542</v>
      </c>
      <c r="L602" s="9" t="s">
        <v>68</v>
      </c>
      <c r="M602" s="56">
        <v>938</v>
      </c>
      <c r="N602" s="56" t="s">
        <v>545</v>
      </c>
      <c r="O602" s="56" t="s">
        <v>545</v>
      </c>
      <c r="P602" s="56" t="s">
        <v>545</v>
      </c>
      <c r="Q602" s="9">
        <v>1.45</v>
      </c>
      <c r="R602" s="9">
        <v>1.53</v>
      </c>
      <c r="S602" s="10" t="str">
        <f>VLOOKUP($I602,GG!$A$1:$C$23,2,0)</f>
        <v>Kortemark</v>
      </c>
      <c r="T602" s="10" t="str">
        <f>IF(LEFT(D602,2)="09","Klink.",VLOOKUP($I602,GG!$A$1:$C$23,3,0))</f>
        <v>SP</v>
      </c>
    </row>
    <row r="603" spans="1:20" x14ac:dyDescent="0.2">
      <c r="A603" s="9">
        <v>12766418</v>
      </c>
      <c r="B603" s="9" t="s">
        <v>873</v>
      </c>
      <c r="C603" s="9" t="s">
        <v>764</v>
      </c>
      <c r="D603" s="9" t="s">
        <v>213</v>
      </c>
      <c r="E603" s="9" t="s">
        <v>213</v>
      </c>
      <c r="F603" s="9" t="s">
        <v>370</v>
      </c>
      <c r="G603" s="9" t="s">
        <v>765</v>
      </c>
      <c r="H603" s="13">
        <v>1.1579999999999999</v>
      </c>
      <c r="I603" s="9" t="s">
        <v>212</v>
      </c>
      <c r="J603" s="9" t="s">
        <v>159</v>
      </c>
      <c r="K603" s="9" t="s">
        <v>1542</v>
      </c>
      <c r="L603" s="9" t="s">
        <v>159</v>
      </c>
      <c r="M603" s="56">
        <v>804</v>
      </c>
      <c r="N603" s="56" t="s">
        <v>545</v>
      </c>
      <c r="O603" s="56" t="s">
        <v>545</v>
      </c>
      <c r="P603" s="56" t="s">
        <v>545</v>
      </c>
      <c r="Q603" s="9">
        <v>1.958</v>
      </c>
      <c r="R603" s="9">
        <v>2.0659999999999998</v>
      </c>
      <c r="S603" s="10" t="str">
        <f>VLOOKUP($I603,GG!$A$1:$C$23,2,0)</f>
        <v>Kortemark</v>
      </c>
      <c r="T603" s="10" t="str">
        <f>IF(LEFT(D603,2)="09","Klink.",VLOOKUP($I603,GG!$A$1:$C$23,3,0))</f>
        <v>SP</v>
      </c>
    </row>
    <row r="604" spans="1:20" x14ac:dyDescent="0.2">
      <c r="A604" s="9">
        <v>12766552</v>
      </c>
      <c r="B604" s="9" t="s">
        <v>967</v>
      </c>
      <c r="C604" s="9" t="s">
        <v>764</v>
      </c>
      <c r="D604" s="9" t="s">
        <v>1169</v>
      </c>
      <c r="E604" s="9" t="s">
        <v>1054</v>
      </c>
      <c r="F604" s="9" t="s">
        <v>376</v>
      </c>
      <c r="G604" s="9" t="s">
        <v>765</v>
      </c>
      <c r="H604" s="13">
        <v>2.15</v>
      </c>
      <c r="I604" s="9" t="s">
        <v>212</v>
      </c>
      <c r="J604" s="9" t="s">
        <v>159</v>
      </c>
      <c r="K604" s="9" t="s">
        <v>1542</v>
      </c>
      <c r="L604" s="9" t="s">
        <v>159</v>
      </c>
      <c r="M604" s="56">
        <v>256</v>
      </c>
      <c r="N604" s="56" t="s">
        <v>545</v>
      </c>
      <c r="O604" s="56" t="s">
        <v>545</v>
      </c>
      <c r="P604" s="56" t="s">
        <v>545</v>
      </c>
      <c r="Q604" s="9">
        <v>4.3220000000000001</v>
      </c>
      <c r="R604" s="9">
        <v>4.3620000000000001</v>
      </c>
      <c r="S604" s="10" t="str">
        <f>VLOOKUP($I604,GG!$A$1:$C$23,2,0)</f>
        <v>Kortemark</v>
      </c>
      <c r="T604" s="10" t="str">
        <f>IF(LEFT(D604,2)="09","Klink.",VLOOKUP($I604,GG!$A$1:$C$23,3,0))</f>
        <v>SP</v>
      </c>
    </row>
    <row r="605" spans="1:20" x14ac:dyDescent="0.2">
      <c r="A605" s="9">
        <v>12766558</v>
      </c>
      <c r="B605" s="9" t="s">
        <v>745</v>
      </c>
      <c r="C605" s="9" t="s">
        <v>764</v>
      </c>
      <c r="D605" s="9" t="s">
        <v>298</v>
      </c>
      <c r="E605" s="9" t="s">
        <v>298</v>
      </c>
      <c r="F605" s="9" t="s">
        <v>376</v>
      </c>
      <c r="G605" s="9" t="s">
        <v>765</v>
      </c>
      <c r="H605" s="13">
        <v>2.15</v>
      </c>
      <c r="I605" s="9" t="s">
        <v>212</v>
      </c>
      <c r="J605" s="9" t="s">
        <v>159</v>
      </c>
      <c r="K605" s="9" t="s">
        <v>1542</v>
      </c>
      <c r="L605" s="9" t="s">
        <v>159</v>
      </c>
      <c r="M605" s="56">
        <v>256</v>
      </c>
      <c r="N605" s="56" t="s">
        <v>545</v>
      </c>
      <c r="O605" s="56" t="s">
        <v>545</v>
      </c>
      <c r="P605" s="56" t="s">
        <v>545</v>
      </c>
      <c r="Q605" s="9">
        <v>4.68</v>
      </c>
      <c r="R605" s="9">
        <v>5.01</v>
      </c>
      <c r="S605" s="10" t="str">
        <f>VLOOKUP($I605,GG!$A$1:$C$23,2,0)</f>
        <v>Kortemark</v>
      </c>
      <c r="T605" s="10" t="str">
        <f>IF(LEFT(D605,2)="09","Klink.",VLOOKUP($I605,GG!$A$1:$C$23,3,0))</f>
        <v>SP</v>
      </c>
    </row>
    <row r="606" spans="1:20" x14ac:dyDescent="0.2">
      <c r="A606" s="9">
        <v>12766651</v>
      </c>
      <c r="B606" s="9" t="s">
        <v>1283</v>
      </c>
      <c r="C606" s="9" t="s">
        <v>764</v>
      </c>
      <c r="D606" s="9" t="s">
        <v>298</v>
      </c>
      <c r="E606" s="9" t="s">
        <v>298</v>
      </c>
      <c r="F606" s="9" t="s">
        <v>376</v>
      </c>
      <c r="G606" s="9" t="s">
        <v>68</v>
      </c>
      <c r="H606" s="13">
        <v>2.15</v>
      </c>
      <c r="I606" s="9" t="s">
        <v>212</v>
      </c>
      <c r="J606" s="9" t="s">
        <v>68</v>
      </c>
      <c r="K606" s="9" t="s">
        <v>1542</v>
      </c>
      <c r="L606" s="9" t="s">
        <v>68</v>
      </c>
      <c r="M606" s="56">
        <v>256</v>
      </c>
      <c r="N606" s="56" t="s">
        <v>545</v>
      </c>
      <c r="O606" s="56" t="s">
        <v>545</v>
      </c>
      <c r="P606" s="56" t="s">
        <v>545</v>
      </c>
      <c r="Q606" s="9">
        <v>4.7249999999999996</v>
      </c>
      <c r="R606" s="9">
        <v>4.9619999999999997</v>
      </c>
      <c r="S606" s="10" t="str">
        <f>VLOOKUP($I606,GG!$A$1:$C$23,2,0)</f>
        <v>Kortemark</v>
      </c>
      <c r="T606" s="10" t="str">
        <f>IF(LEFT(D606,2)="09","Klink.",VLOOKUP($I606,GG!$A$1:$C$23,3,0))</f>
        <v>SP</v>
      </c>
    </row>
    <row r="607" spans="1:20" x14ac:dyDescent="0.2">
      <c r="A607" s="9">
        <v>12766658</v>
      </c>
      <c r="B607" s="9" t="s">
        <v>746</v>
      </c>
      <c r="C607" s="9" t="s">
        <v>764</v>
      </c>
      <c r="D607" s="9" t="s">
        <v>298</v>
      </c>
      <c r="E607" s="9" t="s">
        <v>298</v>
      </c>
      <c r="F607" s="9" t="s">
        <v>376</v>
      </c>
      <c r="G607" s="9" t="s">
        <v>765</v>
      </c>
      <c r="H607" s="13">
        <v>2.15</v>
      </c>
      <c r="I607" s="9" t="s">
        <v>212</v>
      </c>
      <c r="J607" s="9" t="s">
        <v>159</v>
      </c>
      <c r="K607" s="9" t="s">
        <v>1542</v>
      </c>
      <c r="L607" s="9" t="s">
        <v>159</v>
      </c>
      <c r="M607" s="56">
        <v>256</v>
      </c>
      <c r="N607" s="56" t="s">
        <v>545</v>
      </c>
      <c r="O607" s="56" t="s">
        <v>545</v>
      </c>
      <c r="P607" s="56" t="s">
        <v>545</v>
      </c>
      <c r="Q607" s="9">
        <v>4.6500000000000004</v>
      </c>
      <c r="R607" s="9">
        <v>4.9800000000000004</v>
      </c>
      <c r="S607" s="10" t="str">
        <f>VLOOKUP($I607,GG!$A$1:$C$23,2,0)</f>
        <v>Kortemark</v>
      </c>
      <c r="T607" s="10" t="str">
        <f>IF(LEFT(D607,2)="09","Klink.",VLOOKUP($I607,GG!$A$1:$C$23,3,0))</f>
        <v>SP</v>
      </c>
    </row>
    <row r="608" spans="1:20" x14ac:dyDescent="0.2">
      <c r="A608" s="9">
        <v>12766758</v>
      </c>
      <c r="B608" s="9" t="s">
        <v>747</v>
      </c>
      <c r="C608" s="9" t="s">
        <v>764</v>
      </c>
      <c r="D608" s="9" t="s">
        <v>298</v>
      </c>
      <c r="E608" s="9" t="s">
        <v>298</v>
      </c>
      <c r="F608" s="9" t="s">
        <v>376</v>
      </c>
      <c r="G608" s="9" t="s">
        <v>765</v>
      </c>
      <c r="H608" s="13">
        <v>2.15</v>
      </c>
      <c r="I608" s="9" t="s">
        <v>212</v>
      </c>
      <c r="J608" s="9" t="s">
        <v>159</v>
      </c>
      <c r="K608" s="9" t="s">
        <v>1542</v>
      </c>
      <c r="L608" s="9" t="s">
        <v>159</v>
      </c>
      <c r="M608" s="56">
        <v>256</v>
      </c>
      <c r="N608" s="56" t="s">
        <v>545</v>
      </c>
      <c r="O608" s="56" t="s">
        <v>545</v>
      </c>
      <c r="P608" s="56" t="s">
        <v>545</v>
      </c>
      <c r="Q608" s="9">
        <v>4.3220000000000001</v>
      </c>
      <c r="R608" s="9">
        <v>4.3620000000000001</v>
      </c>
      <c r="S608" s="10" t="str">
        <f>VLOOKUP($I608,GG!$A$1:$C$23,2,0)</f>
        <v>Kortemark</v>
      </c>
      <c r="T608" s="10" t="str">
        <f>IF(LEFT(D608,2)="09","Klink.",VLOOKUP($I608,GG!$A$1:$C$23,3,0))</f>
        <v>SP</v>
      </c>
    </row>
    <row r="609" spans="1:20" x14ac:dyDescent="0.2">
      <c r="A609" s="9">
        <v>12766812</v>
      </c>
      <c r="B609" s="9" t="s">
        <v>1284</v>
      </c>
      <c r="C609" s="9" t="s">
        <v>764</v>
      </c>
      <c r="D609" s="9" t="s">
        <v>1169</v>
      </c>
      <c r="E609" s="9" t="s">
        <v>1053</v>
      </c>
      <c r="F609" s="9" t="s">
        <v>767</v>
      </c>
      <c r="G609" s="9" t="s">
        <v>68</v>
      </c>
      <c r="H609" s="13">
        <v>1.3640000000000001</v>
      </c>
      <c r="I609" s="9" t="s">
        <v>212</v>
      </c>
      <c r="J609" s="9" t="s">
        <v>68</v>
      </c>
      <c r="K609" s="9" t="s">
        <v>1542</v>
      </c>
      <c r="L609" s="9" t="s">
        <v>68</v>
      </c>
      <c r="M609" s="56">
        <v>620</v>
      </c>
      <c r="N609" s="56" t="s">
        <v>545</v>
      </c>
      <c r="O609" s="56" t="s">
        <v>545</v>
      </c>
      <c r="P609" s="56" t="s">
        <v>545</v>
      </c>
      <c r="Q609" s="9">
        <v>2.2000000000000002</v>
      </c>
      <c r="R609" s="9">
        <v>2.21</v>
      </c>
      <c r="S609" s="10" t="str">
        <f>VLOOKUP($I609,GG!$A$1:$C$23,2,0)</f>
        <v>Kortemark</v>
      </c>
      <c r="T609" s="10" t="str">
        <f>IF(LEFT(D609,2)="09","Klink.",VLOOKUP($I609,GG!$A$1:$C$23,3,0))</f>
        <v>SP</v>
      </c>
    </row>
    <row r="610" spans="1:20" x14ac:dyDescent="0.2">
      <c r="A610" s="9">
        <v>12766912</v>
      </c>
      <c r="B610" s="9" t="s">
        <v>1285</v>
      </c>
      <c r="C610" s="9" t="s">
        <v>764</v>
      </c>
      <c r="D610" s="9" t="s">
        <v>1169</v>
      </c>
      <c r="E610" s="9" t="s">
        <v>1053</v>
      </c>
      <c r="F610" s="9" t="s">
        <v>767</v>
      </c>
      <c r="G610" s="9" t="s">
        <v>68</v>
      </c>
      <c r="H610" s="13">
        <v>1.3640000000000001</v>
      </c>
      <c r="I610" s="9" t="s">
        <v>212</v>
      </c>
      <c r="J610" s="9" t="s">
        <v>68</v>
      </c>
      <c r="K610" s="9" t="s">
        <v>1542</v>
      </c>
      <c r="L610" s="9" t="s">
        <v>68</v>
      </c>
      <c r="M610" s="56">
        <v>620</v>
      </c>
      <c r="N610" s="56" t="s">
        <v>545</v>
      </c>
      <c r="O610" s="56" t="s">
        <v>545</v>
      </c>
      <c r="P610" s="56" t="s">
        <v>545</v>
      </c>
      <c r="Q610" s="9">
        <v>2.2000000000000002</v>
      </c>
      <c r="R610" s="9">
        <v>2.21</v>
      </c>
      <c r="S610" s="10" t="str">
        <f>VLOOKUP($I610,GG!$A$1:$C$23,2,0)</f>
        <v>Kortemark</v>
      </c>
      <c r="T610" s="10" t="str">
        <f>IF(LEFT(D610,2)="09","Klink.",VLOOKUP($I610,GG!$A$1:$C$23,3,0))</f>
        <v>SP</v>
      </c>
    </row>
    <row r="611" spans="1:20" x14ac:dyDescent="0.2">
      <c r="A611" s="9">
        <v>12768118</v>
      </c>
      <c r="B611" s="9" t="s">
        <v>748</v>
      </c>
      <c r="C611" s="9" t="s">
        <v>764</v>
      </c>
      <c r="D611" s="9" t="s">
        <v>115</v>
      </c>
      <c r="E611" s="9" t="s">
        <v>115</v>
      </c>
      <c r="F611" s="9" t="s">
        <v>371</v>
      </c>
      <c r="G611" s="9" t="s">
        <v>765</v>
      </c>
      <c r="H611" s="13">
        <v>2.1240000000000001</v>
      </c>
      <c r="I611" s="9" t="s">
        <v>212</v>
      </c>
      <c r="J611" s="9" t="s">
        <v>159</v>
      </c>
      <c r="K611" s="9" t="s">
        <v>1542</v>
      </c>
      <c r="L611" s="9" t="s">
        <v>159</v>
      </c>
      <c r="M611" s="56">
        <v>432</v>
      </c>
      <c r="N611" s="56" t="s">
        <v>545</v>
      </c>
      <c r="O611" s="56" t="s">
        <v>545</v>
      </c>
      <c r="P611" s="56" t="s">
        <v>545</v>
      </c>
      <c r="Q611" s="9">
        <v>3.7650000000000001</v>
      </c>
      <c r="R611" s="9">
        <v>3.9809999999999999</v>
      </c>
      <c r="S611" s="10" t="str">
        <f>VLOOKUP($I611,GG!$A$1:$C$23,2,0)</f>
        <v>Kortemark</v>
      </c>
      <c r="T611" s="10" t="str">
        <f>IF(LEFT(D611,2)="09","Klink.",VLOOKUP($I611,GG!$A$1:$C$23,3,0))</f>
        <v>SP</v>
      </c>
    </row>
    <row r="612" spans="1:20" x14ac:dyDescent="0.2">
      <c r="A612" s="9">
        <v>12768128</v>
      </c>
      <c r="B612" s="9" t="s">
        <v>749</v>
      </c>
      <c r="C612" s="9" t="s">
        <v>764</v>
      </c>
      <c r="D612" s="9" t="s">
        <v>115</v>
      </c>
      <c r="E612" s="9" t="s">
        <v>115</v>
      </c>
      <c r="F612" s="9" t="s">
        <v>370</v>
      </c>
      <c r="G612" s="9" t="s">
        <v>765</v>
      </c>
      <c r="H612" s="13">
        <v>1.159</v>
      </c>
      <c r="I612" s="9" t="s">
        <v>212</v>
      </c>
      <c r="J612" s="9" t="s">
        <v>159</v>
      </c>
      <c r="K612" s="9" t="s">
        <v>1542</v>
      </c>
      <c r="L612" s="9" t="s">
        <v>159</v>
      </c>
      <c r="M612" s="56">
        <v>804</v>
      </c>
      <c r="N612" s="56" t="s">
        <v>545</v>
      </c>
      <c r="O612" s="56" t="s">
        <v>545</v>
      </c>
      <c r="P612" s="56" t="s">
        <v>545</v>
      </c>
      <c r="Q612" s="9">
        <v>2.0499999999999998</v>
      </c>
      <c r="R612" s="9">
        <v>2.17</v>
      </c>
      <c r="S612" s="10" t="str">
        <f>VLOOKUP($I612,GG!$A$1:$C$23,2,0)</f>
        <v>Kortemark</v>
      </c>
      <c r="T612" s="10" t="str">
        <f>IF(LEFT(D612,2)="09","Klink.",VLOOKUP($I612,GG!$A$1:$C$23,3,0))</f>
        <v>SP</v>
      </c>
    </row>
    <row r="613" spans="1:20" x14ac:dyDescent="0.2">
      <c r="A613" s="9">
        <v>12768138</v>
      </c>
      <c r="B613" s="9" t="s">
        <v>750</v>
      </c>
      <c r="C613" s="9" t="s">
        <v>764</v>
      </c>
      <c r="D613" s="9" t="s">
        <v>115</v>
      </c>
      <c r="E613" s="9" t="s">
        <v>115</v>
      </c>
      <c r="F613" s="9" t="s">
        <v>383</v>
      </c>
      <c r="G613" s="9" t="s">
        <v>765</v>
      </c>
      <c r="H613" s="13">
        <v>1.5209999999999999</v>
      </c>
      <c r="I613" s="9" t="s">
        <v>212</v>
      </c>
      <c r="J613" s="9" t="s">
        <v>159</v>
      </c>
      <c r="K613" s="9" t="s">
        <v>1542</v>
      </c>
      <c r="L613" s="9" t="s">
        <v>159</v>
      </c>
      <c r="M613" s="56">
        <v>576</v>
      </c>
      <c r="N613" s="56" t="s">
        <v>545</v>
      </c>
      <c r="O613" s="56" t="s">
        <v>545</v>
      </c>
      <c r="P613" s="56" t="s">
        <v>545</v>
      </c>
      <c r="Q613" s="9">
        <v>2.6949999999999998</v>
      </c>
      <c r="R613" s="9">
        <v>2.851</v>
      </c>
      <c r="S613" s="10" t="str">
        <f>VLOOKUP($I613,GG!$A$1:$C$23,2,0)</f>
        <v>Kortemark</v>
      </c>
      <c r="T613" s="10" t="str">
        <f>IF(LEFT(D613,2)="09","Klink.",VLOOKUP($I613,GG!$A$1:$C$23,3,0))</f>
        <v>SP</v>
      </c>
    </row>
    <row r="614" spans="1:20" x14ac:dyDescent="0.2">
      <c r="A614" s="9">
        <v>12768178</v>
      </c>
      <c r="B614" s="9" t="s">
        <v>751</v>
      </c>
      <c r="C614" s="9" t="s">
        <v>764</v>
      </c>
      <c r="D614" s="9" t="s">
        <v>115</v>
      </c>
      <c r="E614" s="9" t="s">
        <v>115</v>
      </c>
      <c r="F614" s="9" t="s">
        <v>125</v>
      </c>
      <c r="G614" s="9" t="s">
        <v>765</v>
      </c>
      <c r="H614" s="13">
        <v>0.99299999999999999</v>
      </c>
      <c r="I614" s="9" t="s">
        <v>212</v>
      </c>
      <c r="J614" s="9" t="s">
        <v>159</v>
      </c>
      <c r="K614" s="9" t="s">
        <v>1542</v>
      </c>
      <c r="L614" s="9" t="s">
        <v>159</v>
      </c>
      <c r="M614" s="56">
        <v>845</v>
      </c>
      <c r="N614" s="56" t="s">
        <v>545</v>
      </c>
      <c r="O614" s="56" t="s">
        <v>545</v>
      </c>
      <c r="P614" s="56" t="s">
        <v>545</v>
      </c>
      <c r="Q614" s="9">
        <v>1.78</v>
      </c>
      <c r="R614" s="9">
        <v>1.88</v>
      </c>
      <c r="S614" s="10" t="str">
        <f>VLOOKUP($I614,GG!$A$1:$C$23,2,0)</f>
        <v>Kortemark</v>
      </c>
      <c r="T614" s="10" t="str">
        <f>IF(LEFT(D614,2)="09","Klink.",VLOOKUP($I614,GG!$A$1:$C$23,3,0))</f>
        <v>SP</v>
      </c>
    </row>
    <row r="615" spans="1:20" x14ac:dyDescent="0.2">
      <c r="A615" s="9">
        <v>12768188</v>
      </c>
      <c r="B615" s="9" t="s">
        <v>752</v>
      </c>
      <c r="C615" s="9" t="s">
        <v>764</v>
      </c>
      <c r="D615" s="9" t="s">
        <v>115</v>
      </c>
      <c r="E615" s="9" t="s">
        <v>115</v>
      </c>
      <c r="F615" s="9" t="s">
        <v>126</v>
      </c>
      <c r="G615" s="9" t="s">
        <v>765</v>
      </c>
      <c r="H615" s="13">
        <v>1.385</v>
      </c>
      <c r="I615" s="9" t="s">
        <v>212</v>
      </c>
      <c r="J615" s="9" t="s">
        <v>159</v>
      </c>
      <c r="K615" s="9" t="s">
        <v>1542</v>
      </c>
      <c r="L615" s="9" t="s">
        <v>159</v>
      </c>
      <c r="M615" s="56">
        <v>600</v>
      </c>
      <c r="N615" s="56" t="s">
        <v>545</v>
      </c>
      <c r="O615" s="56" t="s">
        <v>545</v>
      </c>
      <c r="P615" s="56" t="s">
        <v>545</v>
      </c>
      <c r="Q615" s="9">
        <v>2.4900000000000002</v>
      </c>
      <c r="R615" s="9">
        <v>2.63</v>
      </c>
      <c r="S615" s="10" t="str">
        <f>VLOOKUP($I615,GG!$A$1:$C$23,2,0)</f>
        <v>Kortemark</v>
      </c>
      <c r="T615" s="10" t="str">
        <f>IF(LEFT(D615,2)="09","Klink.",VLOOKUP($I615,GG!$A$1:$C$23,3,0))</f>
        <v>SP</v>
      </c>
    </row>
    <row r="616" spans="1:20" x14ac:dyDescent="0.2">
      <c r="A616" s="9">
        <v>12768270</v>
      </c>
      <c r="B616" s="9" t="s">
        <v>1407</v>
      </c>
      <c r="C616" s="9" t="s">
        <v>764</v>
      </c>
      <c r="D616" s="9" t="s">
        <v>115</v>
      </c>
      <c r="E616" s="9" t="s">
        <v>115</v>
      </c>
      <c r="F616" s="9" t="s">
        <v>125</v>
      </c>
      <c r="G616" s="9" t="s">
        <v>68</v>
      </c>
      <c r="H616" s="13">
        <v>0.99299999999999999</v>
      </c>
      <c r="I616" s="9" t="s">
        <v>212</v>
      </c>
      <c r="J616" s="9" t="s">
        <v>68</v>
      </c>
      <c r="K616" s="9" t="s">
        <v>1542</v>
      </c>
      <c r="L616" s="9" t="s">
        <v>68</v>
      </c>
      <c r="M616" s="56">
        <v>845</v>
      </c>
      <c r="N616" s="56" t="s">
        <v>545</v>
      </c>
      <c r="O616" s="56" t="s">
        <v>545</v>
      </c>
      <c r="P616" s="56" t="s">
        <v>545</v>
      </c>
      <c r="Q616" s="9">
        <v>2.0699999999999998</v>
      </c>
      <c r="R616" s="9">
        <v>2.19</v>
      </c>
      <c r="S616" s="10" t="str">
        <f>VLOOKUP($I616,GG!$A$1:$C$23,2,0)</f>
        <v>Kortemark</v>
      </c>
      <c r="T616" s="10" t="str">
        <f>IF(LEFT(D616,2)="09","Klink.",VLOOKUP($I616,GG!$A$1:$C$23,3,0))</f>
        <v>SP</v>
      </c>
    </row>
    <row r="617" spans="1:20" x14ac:dyDescent="0.2">
      <c r="A617" s="9">
        <v>12768280</v>
      </c>
      <c r="B617" s="9" t="s">
        <v>1021</v>
      </c>
      <c r="C617" s="9" t="s">
        <v>764</v>
      </c>
      <c r="D617" s="9" t="s">
        <v>115</v>
      </c>
      <c r="E617" s="9" t="s">
        <v>115</v>
      </c>
      <c r="F617" s="9" t="s">
        <v>126</v>
      </c>
      <c r="G617" s="9" t="s">
        <v>68</v>
      </c>
      <c r="H617" s="13">
        <v>1.385</v>
      </c>
      <c r="I617" s="9" t="s">
        <v>212</v>
      </c>
      <c r="J617" s="9" t="s">
        <v>68</v>
      </c>
      <c r="K617" s="9" t="s">
        <v>1542</v>
      </c>
      <c r="L617" s="9" t="s">
        <v>68</v>
      </c>
      <c r="M617" s="56">
        <v>600</v>
      </c>
      <c r="N617" s="56" t="s">
        <v>545</v>
      </c>
      <c r="O617" s="56" t="s">
        <v>545</v>
      </c>
      <c r="P617" s="56" t="s">
        <v>545</v>
      </c>
      <c r="Q617" s="9">
        <v>2.94</v>
      </c>
      <c r="R617" s="9">
        <v>3.1</v>
      </c>
      <c r="S617" s="10" t="str">
        <f>VLOOKUP($I617,GG!$A$1:$C$23,2,0)</f>
        <v>Kortemark</v>
      </c>
      <c r="T617" s="10" t="str">
        <f>IF(LEFT(D617,2)="09","Klink.",VLOOKUP($I617,GG!$A$1:$C$23,3,0))</f>
        <v>SP</v>
      </c>
    </row>
    <row r="618" spans="1:20" x14ac:dyDescent="0.2">
      <c r="A618" s="9">
        <v>12768378</v>
      </c>
      <c r="B618" s="9" t="s">
        <v>1286</v>
      </c>
      <c r="C618" s="9" t="s">
        <v>764</v>
      </c>
      <c r="D618" s="9" t="s">
        <v>115</v>
      </c>
      <c r="E618" s="9" t="s">
        <v>115</v>
      </c>
      <c r="F618" s="9" t="s">
        <v>125</v>
      </c>
      <c r="G618" s="9" t="s">
        <v>765</v>
      </c>
      <c r="H618" s="13">
        <v>0.99299999999999999</v>
      </c>
      <c r="I618" s="9" t="s">
        <v>212</v>
      </c>
      <c r="J618" s="9" t="s">
        <v>159</v>
      </c>
      <c r="K618" s="9" t="s">
        <v>1542</v>
      </c>
      <c r="L618" s="9" t="s">
        <v>159</v>
      </c>
      <c r="M618" s="56">
        <v>845</v>
      </c>
      <c r="N618" s="56" t="s">
        <v>545</v>
      </c>
      <c r="O618" s="56" t="s">
        <v>545</v>
      </c>
      <c r="P618" s="56" t="s">
        <v>545</v>
      </c>
      <c r="Q618" s="9">
        <v>2.0699999999999998</v>
      </c>
      <c r="R618" s="9">
        <v>2.19</v>
      </c>
      <c r="S618" s="10" t="str">
        <f>VLOOKUP($I618,GG!$A$1:$C$23,2,0)</f>
        <v>Kortemark</v>
      </c>
      <c r="T618" s="10" t="str">
        <f>IF(LEFT(D618,2)="09","Klink.",VLOOKUP($I618,GG!$A$1:$C$23,3,0))</f>
        <v>SP</v>
      </c>
    </row>
    <row r="619" spans="1:20" x14ac:dyDescent="0.2">
      <c r="A619" s="9">
        <v>12768380</v>
      </c>
      <c r="B619" s="9" t="s">
        <v>1287</v>
      </c>
      <c r="C619" s="9" t="s">
        <v>764</v>
      </c>
      <c r="D619" s="9" t="s">
        <v>115</v>
      </c>
      <c r="E619" s="9" t="s">
        <v>115</v>
      </c>
      <c r="F619" s="9" t="s">
        <v>126</v>
      </c>
      <c r="G619" s="9" t="s">
        <v>68</v>
      </c>
      <c r="H619" s="13">
        <v>1.385</v>
      </c>
      <c r="I619" s="9" t="s">
        <v>212</v>
      </c>
      <c r="J619" s="9" t="s">
        <v>68</v>
      </c>
      <c r="K619" s="9" t="s">
        <v>1542</v>
      </c>
      <c r="L619" s="9" t="s">
        <v>68</v>
      </c>
      <c r="M619" s="56">
        <v>600</v>
      </c>
      <c r="N619" s="56" t="s">
        <v>545</v>
      </c>
      <c r="O619" s="56" t="s">
        <v>545</v>
      </c>
      <c r="P619" s="56" t="s">
        <v>545</v>
      </c>
      <c r="Q619" s="9">
        <v>2.94</v>
      </c>
      <c r="R619" s="9">
        <v>3.1</v>
      </c>
      <c r="S619" s="10" t="str">
        <f>VLOOKUP($I619,GG!$A$1:$C$23,2,0)</f>
        <v>Kortemark</v>
      </c>
      <c r="T619" s="10" t="str">
        <f>IF(LEFT(D619,2)="09","Klink.",VLOOKUP($I619,GG!$A$1:$C$23,3,0))</f>
        <v>SP</v>
      </c>
    </row>
    <row r="620" spans="1:20" x14ac:dyDescent="0.2">
      <c r="A620" s="9">
        <v>12768418</v>
      </c>
      <c r="B620" s="9" t="s">
        <v>753</v>
      </c>
      <c r="C620" s="9" t="s">
        <v>764</v>
      </c>
      <c r="D620" s="9" t="s">
        <v>115</v>
      </c>
      <c r="E620" s="9" t="s">
        <v>115</v>
      </c>
      <c r="F620" s="9" t="s">
        <v>371</v>
      </c>
      <c r="G620" s="9" t="s">
        <v>765</v>
      </c>
      <c r="H620" s="13">
        <v>2.1240000000000001</v>
      </c>
      <c r="I620" s="9" t="s">
        <v>212</v>
      </c>
      <c r="J620" s="9" t="s">
        <v>159</v>
      </c>
      <c r="K620" s="9" t="s">
        <v>1542</v>
      </c>
      <c r="L620" s="9" t="s">
        <v>159</v>
      </c>
      <c r="M620" s="56">
        <v>432</v>
      </c>
      <c r="N620" s="56" t="s">
        <v>545</v>
      </c>
      <c r="O620" s="56" t="s">
        <v>545</v>
      </c>
      <c r="P620" s="56" t="s">
        <v>545</v>
      </c>
      <c r="Q620" s="9">
        <v>4.2320000000000002</v>
      </c>
      <c r="R620" s="9">
        <v>4.4710000000000001</v>
      </c>
      <c r="S620" s="10" t="str">
        <f>VLOOKUP($I620,GG!$A$1:$C$23,2,0)</f>
        <v>Kortemark</v>
      </c>
      <c r="T620" s="10" t="str">
        <f>IF(LEFT(D620,2)="09","Klink.",VLOOKUP($I620,GG!$A$1:$C$23,3,0))</f>
        <v>SP</v>
      </c>
    </row>
    <row r="621" spans="1:20" x14ac:dyDescent="0.2">
      <c r="A621" s="9">
        <v>12768420</v>
      </c>
      <c r="B621" s="9" t="s">
        <v>1022</v>
      </c>
      <c r="C621" s="9" t="s">
        <v>764</v>
      </c>
      <c r="D621" s="9" t="s">
        <v>115</v>
      </c>
      <c r="E621" s="9" t="s">
        <v>115</v>
      </c>
      <c r="F621" s="9" t="s">
        <v>370</v>
      </c>
      <c r="G621" s="9" t="s">
        <v>68</v>
      </c>
      <c r="H621" s="13">
        <v>1.159</v>
      </c>
      <c r="I621" s="9" t="s">
        <v>212</v>
      </c>
      <c r="J621" s="9" t="s">
        <v>68</v>
      </c>
      <c r="K621" s="9" t="s">
        <v>1542</v>
      </c>
      <c r="L621" s="9" t="s">
        <v>68</v>
      </c>
      <c r="M621" s="56">
        <v>804</v>
      </c>
      <c r="N621" s="56" t="s">
        <v>545</v>
      </c>
      <c r="O621" s="56" t="s">
        <v>545</v>
      </c>
      <c r="P621" s="56" t="s">
        <v>545</v>
      </c>
      <c r="Q621" s="9">
        <v>2.31</v>
      </c>
      <c r="R621" s="9">
        <v>2.44</v>
      </c>
      <c r="S621" s="10" t="str">
        <f>VLOOKUP($I621,GG!$A$1:$C$23,2,0)</f>
        <v>Kortemark</v>
      </c>
      <c r="T621" s="10" t="str">
        <f>IF(LEFT(D621,2)="09","Klink.",VLOOKUP($I621,GG!$A$1:$C$23,3,0))</f>
        <v>SP</v>
      </c>
    </row>
    <row r="622" spans="1:20" x14ac:dyDescent="0.2">
      <c r="A622" s="9">
        <v>12768430</v>
      </c>
      <c r="B622" s="9" t="s">
        <v>754</v>
      </c>
      <c r="C622" s="9" t="s">
        <v>764</v>
      </c>
      <c r="D622" s="9" t="s">
        <v>115</v>
      </c>
      <c r="E622" s="9" t="s">
        <v>115</v>
      </c>
      <c r="F622" s="9" t="s">
        <v>383</v>
      </c>
      <c r="G622" s="9" t="s">
        <v>68</v>
      </c>
      <c r="H622" s="13">
        <v>1.5209999999999999</v>
      </c>
      <c r="I622" s="9" t="s">
        <v>212</v>
      </c>
      <c r="J622" s="9" t="s">
        <v>68</v>
      </c>
      <c r="K622" s="9" t="s">
        <v>1542</v>
      </c>
      <c r="L622" s="9" t="s">
        <v>68</v>
      </c>
      <c r="M622" s="56">
        <v>576</v>
      </c>
      <c r="N622" s="56" t="s">
        <v>545</v>
      </c>
      <c r="O622" s="56" t="s">
        <v>545</v>
      </c>
      <c r="P622" s="56" t="s">
        <v>545</v>
      </c>
      <c r="Q622" s="9">
        <v>3.03</v>
      </c>
      <c r="R622" s="9">
        <v>3.202</v>
      </c>
      <c r="S622" s="10" t="str">
        <f>VLOOKUP($I622,GG!$A$1:$C$23,2,0)</f>
        <v>Kortemark</v>
      </c>
      <c r="T622" s="10" t="str">
        <f>IF(LEFT(D622,2)="09","Klink.",VLOOKUP($I622,GG!$A$1:$C$23,3,0))</f>
        <v>SP</v>
      </c>
    </row>
    <row r="623" spans="1:20" x14ac:dyDescent="0.2">
      <c r="A623" s="9">
        <v>12768438</v>
      </c>
      <c r="B623" s="9" t="s">
        <v>755</v>
      </c>
      <c r="C623" s="9" t="s">
        <v>764</v>
      </c>
      <c r="D623" s="9" t="s">
        <v>115</v>
      </c>
      <c r="E623" s="9" t="s">
        <v>115</v>
      </c>
      <c r="F623" s="9" t="s">
        <v>383</v>
      </c>
      <c r="G623" s="9" t="s">
        <v>765</v>
      </c>
      <c r="H623" s="13">
        <v>1.5209999999999999</v>
      </c>
      <c r="I623" s="9" t="s">
        <v>212</v>
      </c>
      <c r="J623" s="9" t="s">
        <v>159</v>
      </c>
      <c r="K623" s="9" t="s">
        <v>1542</v>
      </c>
      <c r="L623" s="9" t="s">
        <v>159</v>
      </c>
      <c r="M623" s="56">
        <v>576</v>
      </c>
      <c r="N623" s="56" t="s">
        <v>545</v>
      </c>
      <c r="O623" s="56" t="s">
        <v>545</v>
      </c>
      <c r="P623" s="56" t="s">
        <v>545</v>
      </c>
      <c r="Q623" s="9">
        <v>3.03</v>
      </c>
      <c r="R623" s="9">
        <v>3.202</v>
      </c>
      <c r="S623" s="10" t="str">
        <f>VLOOKUP($I623,GG!$A$1:$C$23,2,0)</f>
        <v>Kortemark</v>
      </c>
      <c r="T623" s="10" t="str">
        <f>IF(LEFT(D623,2)="09","Klink.",VLOOKUP($I623,GG!$A$1:$C$23,3,0))</f>
        <v>SP</v>
      </c>
    </row>
    <row r="624" spans="1:20" x14ac:dyDescent="0.2">
      <c r="A624" s="9">
        <v>12768478</v>
      </c>
      <c r="B624" s="9" t="s">
        <v>756</v>
      </c>
      <c r="C624" s="9" t="s">
        <v>764</v>
      </c>
      <c r="D624" s="9" t="s">
        <v>115</v>
      </c>
      <c r="E624" s="9" t="s">
        <v>115</v>
      </c>
      <c r="F624" s="9" t="s">
        <v>125</v>
      </c>
      <c r="G624" s="9" t="s">
        <v>765</v>
      </c>
      <c r="H624" s="13">
        <v>0.99299999999999999</v>
      </c>
      <c r="I624" s="9" t="s">
        <v>212</v>
      </c>
      <c r="J624" s="9" t="s">
        <v>159</v>
      </c>
      <c r="K624" s="9" t="s">
        <v>1542</v>
      </c>
      <c r="L624" s="9" t="s">
        <v>159</v>
      </c>
      <c r="M624" s="56">
        <v>845</v>
      </c>
      <c r="N624" s="56" t="s">
        <v>545</v>
      </c>
      <c r="O624" s="56" t="s">
        <v>545</v>
      </c>
      <c r="P624" s="56" t="s">
        <v>545</v>
      </c>
      <c r="Q624" s="9">
        <v>1.85</v>
      </c>
      <c r="R624" s="9">
        <v>1.96</v>
      </c>
      <c r="S624" s="10" t="str">
        <f>VLOOKUP($I624,GG!$A$1:$C$23,2,0)</f>
        <v>Kortemark</v>
      </c>
      <c r="T624" s="10" t="str">
        <f>IF(LEFT(D624,2)="09","Klink.",VLOOKUP($I624,GG!$A$1:$C$23,3,0))</f>
        <v>SP</v>
      </c>
    </row>
    <row r="625" spans="1:20" x14ac:dyDescent="0.2">
      <c r="A625" s="9">
        <v>12768480</v>
      </c>
      <c r="B625" s="9" t="s">
        <v>874</v>
      </c>
      <c r="C625" s="9" t="s">
        <v>764</v>
      </c>
      <c r="D625" s="9" t="s">
        <v>115</v>
      </c>
      <c r="E625" s="9" t="s">
        <v>115</v>
      </c>
      <c r="F625" s="9" t="s">
        <v>126</v>
      </c>
      <c r="G625" s="9" t="s">
        <v>68</v>
      </c>
      <c r="H625" s="13">
        <v>1.387</v>
      </c>
      <c r="I625" s="9" t="s">
        <v>212</v>
      </c>
      <c r="J625" s="9" t="s">
        <v>68</v>
      </c>
      <c r="K625" s="9" t="s">
        <v>1542</v>
      </c>
      <c r="L625" s="9" t="s">
        <v>68</v>
      </c>
      <c r="M625" s="56">
        <v>600</v>
      </c>
      <c r="N625" s="56" t="s">
        <v>545</v>
      </c>
      <c r="O625" s="56" t="s">
        <v>545</v>
      </c>
      <c r="P625" s="56" t="s">
        <v>545</v>
      </c>
      <c r="Q625" s="9">
        <v>2.59</v>
      </c>
      <c r="R625" s="9">
        <v>2.74</v>
      </c>
      <c r="S625" s="10" t="str">
        <f>VLOOKUP($I625,GG!$A$1:$C$23,2,0)</f>
        <v>Kortemark</v>
      </c>
      <c r="T625" s="10" t="str">
        <f>IF(LEFT(D625,2)="09","Klink.",VLOOKUP($I625,GG!$A$1:$C$23,3,0))</f>
        <v>SP</v>
      </c>
    </row>
    <row r="626" spans="1:20" x14ac:dyDescent="0.2">
      <c r="A626" s="9">
        <v>12768488</v>
      </c>
      <c r="B626" s="9" t="s">
        <v>757</v>
      </c>
      <c r="C626" s="9" t="s">
        <v>764</v>
      </c>
      <c r="D626" s="9" t="s">
        <v>115</v>
      </c>
      <c r="E626" s="9" t="s">
        <v>115</v>
      </c>
      <c r="F626" s="9" t="s">
        <v>126</v>
      </c>
      <c r="G626" s="9" t="s">
        <v>765</v>
      </c>
      <c r="H626" s="13">
        <v>1.387</v>
      </c>
      <c r="I626" s="9" t="s">
        <v>212</v>
      </c>
      <c r="J626" s="9" t="s">
        <v>159</v>
      </c>
      <c r="K626" s="9" t="s">
        <v>1542</v>
      </c>
      <c r="L626" s="9" t="s">
        <v>159</v>
      </c>
      <c r="M626" s="56">
        <v>600</v>
      </c>
      <c r="N626" s="56" t="s">
        <v>545</v>
      </c>
      <c r="O626" s="56" t="s">
        <v>545</v>
      </c>
      <c r="P626" s="56" t="s">
        <v>545</v>
      </c>
      <c r="Q626" s="9">
        <v>2.59</v>
      </c>
      <c r="R626" s="9">
        <v>2.74</v>
      </c>
      <c r="S626" s="10" t="str">
        <f>VLOOKUP($I626,GG!$A$1:$C$23,2,0)</f>
        <v>Kortemark</v>
      </c>
      <c r="T626" s="10" t="str">
        <f>IF(LEFT(D626,2)="09","Klink.",VLOOKUP($I626,GG!$A$1:$C$23,3,0))</f>
        <v>SP</v>
      </c>
    </row>
    <row r="627" spans="1:20" x14ac:dyDescent="0.2">
      <c r="A627" s="9">
        <v>12768507</v>
      </c>
      <c r="B627" s="9" t="s">
        <v>875</v>
      </c>
      <c r="C627" s="9" t="s">
        <v>764</v>
      </c>
      <c r="D627" s="9" t="s">
        <v>1169</v>
      </c>
      <c r="E627" s="9" t="s">
        <v>1054</v>
      </c>
      <c r="F627" s="9" t="s">
        <v>841</v>
      </c>
      <c r="G627" s="9" t="s">
        <v>765</v>
      </c>
      <c r="H627" s="13">
        <v>1.266</v>
      </c>
      <c r="I627" s="9" t="s">
        <v>212</v>
      </c>
      <c r="J627" s="9" t="s">
        <v>159</v>
      </c>
      <c r="K627" s="9" t="s">
        <v>1542</v>
      </c>
      <c r="L627" s="9" t="s">
        <v>159</v>
      </c>
      <c r="M627" s="56">
        <v>640</v>
      </c>
      <c r="N627" s="56" t="s">
        <v>545</v>
      </c>
      <c r="O627" s="56" t="s">
        <v>545</v>
      </c>
      <c r="P627" s="56" t="s">
        <v>545</v>
      </c>
      <c r="Q627" s="9">
        <v>2.78</v>
      </c>
      <c r="R627" s="9">
        <v>2.9</v>
      </c>
      <c r="S627" s="10" t="str">
        <f>VLOOKUP($I627,GG!$A$1:$C$23,2,0)</f>
        <v>Kortemark</v>
      </c>
      <c r="T627" s="10" t="str">
        <f>IF(LEFT(D627,2)="09","Klink.",VLOOKUP($I627,GG!$A$1:$C$23,3,0))</f>
        <v>SP</v>
      </c>
    </row>
    <row r="628" spans="1:20" x14ac:dyDescent="0.2">
      <c r="A628" s="9">
        <v>12768608</v>
      </c>
      <c r="B628" s="9" t="s">
        <v>876</v>
      </c>
      <c r="C628" s="9" t="s">
        <v>764</v>
      </c>
      <c r="D628" s="9" t="s">
        <v>1169</v>
      </c>
      <c r="E628" s="9" t="s">
        <v>1054</v>
      </c>
      <c r="F628" s="9" t="s">
        <v>123</v>
      </c>
      <c r="G628" s="9" t="s">
        <v>765</v>
      </c>
      <c r="H628" s="13">
        <v>1.0960000000000001</v>
      </c>
      <c r="I628" s="9" t="s">
        <v>212</v>
      </c>
      <c r="J628" s="9" t="s">
        <v>159</v>
      </c>
      <c r="K628" s="9" t="s">
        <v>1542</v>
      </c>
      <c r="L628" s="9" t="s">
        <v>159</v>
      </c>
      <c r="M628" s="56">
        <v>800</v>
      </c>
      <c r="N628" s="56" t="s">
        <v>545</v>
      </c>
      <c r="O628" s="56" t="s">
        <v>545</v>
      </c>
      <c r="P628" s="56" t="s">
        <v>545</v>
      </c>
      <c r="Q628" s="9">
        <v>2.2669999999999999</v>
      </c>
      <c r="R628" s="9">
        <v>2.3980000000000001</v>
      </c>
      <c r="S628" s="10" t="str">
        <f>VLOOKUP($I628,GG!$A$1:$C$23,2,0)</f>
        <v>Kortemark</v>
      </c>
      <c r="T628" s="10" t="str">
        <f>IF(LEFT(D628,2)="09","Klink.",VLOOKUP($I628,GG!$A$1:$C$23,3,0))</f>
        <v>SP</v>
      </c>
    </row>
    <row r="629" spans="1:20" x14ac:dyDescent="0.2">
      <c r="A629" s="9">
        <v>12768618</v>
      </c>
      <c r="B629" s="9" t="s">
        <v>877</v>
      </c>
      <c r="C629" s="9" t="s">
        <v>764</v>
      </c>
      <c r="D629" s="9" t="s">
        <v>1169</v>
      </c>
      <c r="E629" s="9" t="s">
        <v>1054</v>
      </c>
      <c r="F629" s="9" t="s">
        <v>767</v>
      </c>
      <c r="G629" s="9" t="s">
        <v>765</v>
      </c>
      <c r="H629" s="13">
        <v>1.397</v>
      </c>
      <c r="I629" s="9" t="s">
        <v>212</v>
      </c>
      <c r="J629" s="9" t="s">
        <v>159</v>
      </c>
      <c r="K629" s="9" t="s">
        <v>1542</v>
      </c>
      <c r="L629" s="9" t="s">
        <v>159</v>
      </c>
      <c r="M629" s="56">
        <v>620</v>
      </c>
      <c r="N629" s="56" t="s">
        <v>545</v>
      </c>
      <c r="O629" s="56" t="s">
        <v>545</v>
      </c>
      <c r="P629" s="56" t="s">
        <v>545</v>
      </c>
      <c r="Q629" s="9">
        <v>3.02</v>
      </c>
      <c r="R629" s="9">
        <v>3.19</v>
      </c>
      <c r="S629" s="10" t="str">
        <f>VLOOKUP($I629,GG!$A$1:$C$23,2,0)</f>
        <v>Kortemark</v>
      </c>
      <c r="T629" s="10" t="str">
        <f>IF(LEFT(D629,2)="09","Klink.",VLOOKUP($I629,GG!$A$1:$C$23,3,0))</f>
        <v>SP</v>
      </c>
    </row>
    <row r="630" spans="1:20" x14ac:dyDescent="0.2">
      <c r="A630" s="9">
        <v>12768718</v>
      </c>
      <c r="B630" s="9" t="s">
        <v>1288</v>
      </c>
      <c r="C630" s="9" t="s">
        <v>764</v>
      </c>
      <c r="D630" s="9" t="s">
        <v>1059</v>
      </c>
      <c r="E630" s="9" t="s">
        <v>1469</v>
      </c>
      <c r="F630" s="9" t="s">
        <v>370</v>
      </c>
      <c r="G630" s="9" t="s">
        <v>765</v>
      </c>
      <c r="H630" s="13">
        <v>1.159</v>
      </c>
      <c r="I630" s="9" t="s">
        <v>212</v>
      </c>
      <c r="J630" s="9" t="s">
        <v>159</v>
      </c>
      <c r="K630" s="9" t="s">
        <v>1542</v>
      </c>
      <c r="L630" s="9" t="s">
        <v>159</v>
      </c>
      <c r="M630" s="56">
        <v>804</v>
      </c>
      <c r="N630" s="56">
        <v>804</v>
      </c>
      <c r="O630" s="56" t="s">
        <v>545</v>
      </c>
      <c r="P630" s="56" t="s">
        <v>545</v>
      </c>
      <c r="Q630" s="9">
        <v>1.871</v>
      </c>
      <c r="R630" s="9">
        <v>1.974</v>
      </c>
      <c r="S630" s="10" t="str">
        <f>VLOOKUP($I630,GG!$A$1:$C$23,2,0)</f>
        <v>Kortemark</v>
      </c>
      <c r="T630" s="10" t="str">
        <f>IF(LEFT(D630,2)="09","Klink.",VLOOKUP($I630,GG!$A$1:$C$23,3,0))</f>
        <v>SP</v>
      </c>
    </row>
    <row r="631" spans="1:20" x14ac:dyDescent="0.2">
      <c r="A631" s="9">
        <v>12769238</v>
      </c>
      <c r="B631" s="9" t="s">
        <v>1470</v>
      </c>
      <c r="C631" s="9" t="s">
        <v>764</v>
      </c>
      <c r="D631" s="9" t="s">
        <v>1059</v>
      </c>
      <c r="E631" s="9" t="s">
        <v>1469</v>
      </c>
      <c r="F631" s="9" t="s">
        <v>370</v>
      </c>
      <c r="G631" s="9" t="s">
        <v>765</v>
      </c>
      <c r="H631" s="13">
        <v>1.1850000000000001</v>
      </c>
      <c r="I631" s="9" t="s">
        <v>212</v>
      </c>
      <c r="J631" s="9" t="s">
        <v>159</v>
      </c>
      <c r="K631" s="9" t="s">
        <v>1542</v>
      </c>
      <c r="L631" s="9" t="s">
        <v>159</v>
      </c>
      <c r="M631" s="56">
        <v>804</v>
      </c>
      <c r="N631" s="56" t="s">
        <v>545</v>
      </c>
      <c r="O631" s="56" t="s">
        <v>545</v>
      </c>
      <c r="P631" s="56" t="s">
        <v>545</v>
      </c>
      <c r="Q631" s="9">
        <v>2.02</v>
      </c>
      <c r="R631" s="9">
        <v>2.0339999999999998</v>
      </c>
      <c r="S631" s="10" t="str">
        <f>VLOOKUP($I631,GG!$A$1:$C$23,2,0)</f>
        <v>Kortemark</v>
      </c>
      <c r="T631" s="10" t="str">
        <f>IF(LEFT(D631,2)="09","Klink.",VLOOKUP($I631,GG!$A$1:$C$23,3,0))</f>
        <v>SP</v>
      </c>
    </row>
    <row r="632" spans="1:20" x14ac:dyDescent="0.2">
      <c r="A632" s="9">
        <v>12769417</v>
      </c>
      <c r="B632" s="9" t="s">
        <v>878</v>
      </c>
      <c r="C632" s="9" t="s">
        <v>764</v>
      </c>
      <c r="D632" s="9" t="s">
        <v>213</v>
      </c>
      <c r="E632" s="9" t="s">
        <v>213</v>
      </c>
      <c r="F632" s="9" t="s">
        <v>370</v>
      </c>
      <c r="G632" s="9" t="s">
        <v>765</v>
      </c>
      <c r="H632" s="13">
        <v>1.1579999999999999</v>
      </c>
      <c r="I632" s="9" t="s">
        <v>212</v>
      </c>
      <c r="J632" s="9" t="s">
        <v>159</v>
      </c>
      <c r="K632" s="9" t="s">
        <v>1542</v>
      </c>
      <c r="L632" s="9" t="s">
        <v>159</v>
      </c>
      <c r="M632" s="56">
        <v>804</v>
      </c>
      <c r="N632" s="56" t="s">
        <v>545</v>
      </c>
      <c r="O632" s="56" t="s">
        <v>545</v>
      </c>
      <c r="P632" s="56" t="s">
        <v>545</v>
      </c>
      <c r="Q632" s="9">
        <v>2.0529999999999999</v>
      </c>
      <c r="R632" s="9">
        <v>2.0720000000000001</v>
      </c>
      <c r="S632" s="10" t="str">
        <f>VLOOKUP($I632,GG!$A$1:$C$23,2,0)</f>
        <v>Kortemark</v>
      </c>
      <c r="T632" s="10" t="str">
        <f>IF(LEFT(D632,2)="09","Klink.",VLOOKUP($I632,GG!$A$1:$C$23,3,0))</f>
        <v>SP</v>
      </c>
    </row>
    <row r="633" spans="1:20" x14ac:dyDescent="0.2">
      <c r="A633" s="9">
        <v>12769428</v>
      </c>
      <c r="B633" s="9" t="s">
        <v>879</v>
      </c>
      <c r="C633" s="9" t="s">
        <v>792</v>
      </c>
      <c r="D633" s="9" t="s">
        <v>213</v>
      </c>
      <c r="E633" s="9" t="s">
        <v>213</v>
      </c>
      <c r="F633" s="9" t="s">
        <v>880</v>
      </c>
      <c r="G633" s="9" t="s">
        <v>765</v>
      </c>
      <c r="H633" s="13">
        <v>0.85599999999999998</v>
      </c>
      <c r="I633" s="9" t="s">
        <v>212</v>
      </c>
      <c r="J633" s="9" t="s">
        <v>159</v>
      </c>
      <c r="K633" s="9" t="s">
        <v>1542</v>
      </c>
      <c r="L633" s="9" t="s">
        <v>159</v>
      </c>
      <c r="M633" s="56">
        <v>938</v>
      </c>
      <c r="N633" s="56" t="s">
        <v>545</v>
      </c>
      <c r="O633" s="56" t="s">
        <v>545</v>
      </c>
      <c r="P633" s="56" t="s">
        <v>545</v>
      </c>
      <c r="Q633" s="9">
        <v>1.5149999999999999</v>
      </c>
      <c r="R633" s="9">
        <v>1.528</v>
      </c>
      <c r="S633" s="10" t="str">
        <f>VLOOKUP($I633,GG!$A$1:$C$23,2,0)</f>
        <v>Kortemark</v>
      </c>
      <c r="T633" s="10" t="str">
        <f>IF(LEFT(D633,2)="09","Klink.",VLOOKUP($I633,GG!$A$1:$C$23,3,0))</f>
        <v>SP</v>
      </c>
    </row>
    <row r="634" spans="1:20" x14ac:dyDescent="0.2">
      <c r="A634" s="9">
        <v>12800216</v>
      </c>
      <c r="B634" s="9" t="s">
        <v>272</v>
      </c>
      <c r="C634" s="9" t="s">
        <v>764</v>
      </c>
      <c r="D634" s="9" t="s">
        <v>1161</v>
      </c>
      <c r="E634" s="9" t="s">
        <v>1131</v>
      </c>
      <c r="F634" s="9" t="s">
        <v>767</v>
      </c>
      <c r="G634" s="9" t="s">
        <v>765</v>
      </c>
      <c r="H634" s="13">
        <v>1.3580000000000001</v>
      </c>
      <c r="I634" s="9" t="s">
        <v>214</v>
      </c>
      <c r="J634" s="9" t="s">
        <v>159</v>
      </c>
      <c r="K634" s="9" t="s">
        <v>1543</v>
      </c>
      <c r="L634" s="9" t="s">
        <v>159</v>
      </c>
      <c r="M634" s="56">
        <v>652</v>
      </c>
      <c r="N634" s="56" t="s">
        <v>545</v>
      </c>
      <c r="O634" s="56" t="s">
        <v>545</v>
      </c>
      <c r="P634" s="56" t="s">
        <v>545</v>
      </c>
      <c r="Q634" s="9">
        <v>2.23</v>
      </c>
      <c r="R634" s="9">
        <v>2.3620000000000001</v>
      </c>
      <c r="S634" s="10" t="str">
        <f>VLOOKUP($I634,GG!$A$1:$C$23,2,0)</f>
        <v>Kortemark</v>
      </c>
      <c r="T634" s="10" t="str">
        <f>IF(LEFT(D634,2)="09","Klink.",VLOOKUP($I634,GG!$A$1:$C$23,3,0))</f>
        <v>HV</v>
      </c>
    </row>
    <row r="635" spans="1:20" x14ac:dyDescent="0.2">
      <c r="A635" s="9">
        <v>12800316</v>
      </c>
      <c r="B635" s="9" t="s">
        <v>273</v>
      </c>
      <c r="C635" s="9" t="s">
        <v>764</v>
      </c>
      <c r="D635" s="9" t="s">
        <v>1161</v>
      </c>
      <c r="E635" s="9" t="s">
        <v>1132</v>
      </c>
      <c r="F635" s="9" t="s">
        <v>767</v>
      </c>
      <c r="G635" s="9" t="s">
        <v>765</v>
      </c>
      <c r="H635" s="13">
        <v>1.3580000000000001</v>
      </c>
      <c r="I635" s="9" t="s">
        <v>214</v>
      </c>
      <c r="J635" s="9" t="s">
        <v>159</v>
      </c>
      <c r="K635" s="9" t="s">
        <v>1543</v>
      </c>
      <c r="L635" s="9" t="s">
        <v>159</v>
      </c>
      <c r="M635" s="56">
        <v>652</v>
      </c>
      <c r="N635" s="56" t="s">
        <v>545</v>
      </c>
      <c r="O635" s="56" t="s">
        <v>545</v>
      </c>
      <c r="P635" s="56" t="s">
        <v>545</v>
      </c>
      <c r="Q635" s="9">
        <v>1.96</v>
      </c>
      <c r="R635" s="9">
        <v>2.08</v>
      </c>
      <c r="S635" s="10" t="str">
        <f>VLOOKUP($I635,GG!$A$1:$C$23,2,0)</f>
        <v>Kortemark</v>
      </c>
      <c r="T635" s="10" t="str">
        <f>IF(LEFT(D635,2)="09","Klink.",VLOOKUP($I635,GG!$A$1:$C$23,3,0))</f>
        <v>HV</v>
      </c>
    </row>
    <row r="636" spans="1:20" x14ac:dyDescent="0.2">
      <c r="A636" s="9">
        <v>12800612</v>
      </c>
      <c r="B636" s="9" t="s">
        <v>535</v>
      </c>
      <c r="C636" s="9" t="s">
        <v>764</v>
      </c>
      <c r="D636" s="9" t="s">
        <v>1161</v>
      </c>
      <c r="E636" s="9" t="s">
        <v>1044</v>
      </c>
      <c r="F636" s="9" t="s">
        <v>767</v>
      </c>
      <c r="G636" s="9" t="s">
        <v>68</v>
      </c>
      <c r="H636" s="13">
        <v>1.3580000000000001</v>
      </c>
      <c r="I636" s="9" t="s">
        <v>214</v>
      </c>
      <c r="J636" s="9" t="s">
        <v>68</v>
      </c>
      <c r="K636" s="9" t="s">
        <v>1543</v>
      </c>
      <c r="L636" s="9" t="s">
        <v>68</v>
      </c>
      <c r="M636" s="56">
        <v>652</v>
      </c>
      <c r="N636" s="56" t="s">
        <v>545</v>
      </c>
      <c r="O636" s="56" t="s">
        <v>545</v>
      </c>
      <c r="P636" s="56" t="s">
        <v>545</v>
      </c>
      <c r="Q636" s="9">
        <v>2.048</v>
      </c>
      <c r="R636" s="9">
        <v>2.1709999999999998</v>
      </c>
      <c r="S636" s="10" t="str">
        <f>VLOOKUP($I636,GG!$A$1:$C$23,2,0)</f>
        <v>Kortemark</v>
      </c>
      <c r="T636" s="10" t="str">
        <f>IF(LEFT(D636,2)="09","Klink.",VLOOKUP($I636,GG!$A$1:$C$23,3,0))</f>
        <v>HV</v>
      </c>
    </row>
    <row r="637" spans="1:20" x14ac:dyDescent="0.2">
      <c r="A637" s="9">
        <v>12800670</v>
      </c>
      <c r="B637" s="9" t="s">
        <v>265</v>
      </c>
      <c r="C637" s="9" t="s">
        <v>764</v>
      </c>
      <c r="D637" s="9" t="s">
        <v>1161</v>
      </c>
      <c r="E637" s="9" t="s">
        <v>1044</v>
      </c>
      <c r="F637" s="9" t="s">
        <v>125</v>
      </c>
      <c r="G637" s="9" t="s">
        <v>68</v>
      </c>
      <c r="H637" s="13">
        <v>0.99299999999999999</v>
      </c>
      <c r="I637" s="9" t="s">
        <v>214</v>
      </c>
      <c r="J637" s="9" t="s">
        <v>68</v>
      </c>
      <c r="K637" s="9" t="s">
        <v>1543</v>
      </c>
      <c r="L637" s="9" t="s">
        <v>68</v>
      </c>
      <c r="M637" s="56">
        <v>792</v>
      </c>
      <c r="N637" s="56" t="s">
        <v>545</v>
      </c>
      <c r="O637" s="56" t="s">
        <v>545</v>
      </c>
      <c r="P637" s="56" t="s">
        <v>545</v>
      </c>
      <c r="Q637" s="9">
        <v>1.46</v>
      </c>
      <c r="R637" s="9">
        <v>1.5509999999999999</v>
      </c>
      <c r="S637" s="10" t="str">
        <f>VLOOKUP($I637,GG!$A$1:$C$23,2,0)</f>
        <v>Kortemark</v>
      </c>
      <c r="T637" s="10" t="str">
        <f>IF(LEFT(D637,2)="09","Klink.",VLOOKUP($I637,GG!$A$1:$C$23,3,0))</f>
        <v>HV</v>
      </c>
    </row>
    <row r="638" spans="1:20" x14ac:dyDescent="0.2">
      <c r="A638" s="9">
        <v>12800816</v>
      </c>
      <c r="B638" s="9" t="s">
        <v>758</v>
      </c>
      <c r="C638" s="9" t="s">
        <v>764</v>
      </c>
      <c r="D638" s="9" t="s">
        <v>1161</v>
      </c>
      <c r="E638" s="9" t="s">
        <v>1131</v>
      </c>
      <c r="F638" s="9" t="s">
        <v>767</v>
      </c>
      <c r="G638" s="9" t="s">
        <v>765</v>
      </c>
      <c r="H638" s="13">
        <v>1.3580000000000001</v>
      </c>
      <c r="I638" s="9" t="s">
        <v>214</v>
      </c>
      <c r="J638" s="9" t="s">
        <v>159</v>
      </c>
      <c r="K638" s="9" t="s">
        <v>1543</v>
      </c>
      <c r="L638" s="9" t="s">
        <v>159</v>
      </c>
      <c r="M638" s="56">
        <v>652</v>
      </c>
      <c r="N638" s="56" t="s">
        <v>545</v>
      </c>
      <c r="O638" s="56" t="s">
        <v>545</v>
      </c>
      <c r="P638" s="56" t="s">
        <v>545</v>
      </c>
      <c r="Q638" s="9">
        <v>1.92</v>
      </c>
      <c r="R638" s="9">
        <v>2.04</v>
      </c>
      <c r="S638" s="10" t="str">
        <f>VLOOKUP($I638,GG!$A$1:$C$23,2,0)</f>
        <v>Kortemark</v>
      </c>
      <c r="T638" s="10" t="str">
        <f>IF(LEFT(D638,2)="09","Klink.",VLOOKUP($I638,GG!$A$1:$C$23,3,0))</f>
        <v>HV</v>
      </c>
    </row>
    <row r="639" spans="1:20" x14ac:dyDescent="0.2">
      <c r="A639" s="9">
        <v>12801068</v>
      </c>
      <c r="B639" s="9" t="s">
        <v>275</v>
      </c>
      <c r="C639" s="9" t="s">
        <v>764</v>
      </c>
      <c r="D639" s="9" t="s">
        <v>1161</v>
      </c>
      <c r="E639" s="9" t="s">
        <v>1044</v>
      </c>
      <c r="F639" s="9" t="s">
        <v>124</v>
      </c>
      <c r="G639" s="9" t="s">
        <v>765</v>
      </c>
      <c r="H639" s="13">
        <v>0.75600000000000001</v>
      </c>
      <c r="I639" s="9" t="s">
        <v>214</v>
      </c>
      <c r="J639" s="9" t="s">
        <v>159</v>
      </c>
      <c r="K639" s="9" t="s">
        <v>1543</v>
      </c>
      <c r="L639" s="9" t="s">
        <v>159</v>
      </c>
      <c r="M639" s="56">
        <v>976</v>
      </c>
      <c r="N639" s="56" t="s">
        <v>545</v>
      </c>
      <c r="O639" s="56" t="s">
        <v>545</v>
      </c>
      <c r="P639" s="56" t="s">
        <v>545</v>
      </c>
      <c r="Q639" s="9">
        <v>1.1990000000000001</v>
      </c>
      <c r="R639" s="9">
        <v>1.2729999999999999</v>
      </c>
      <c r="S639" s="10" t="str">
        <f>VLOOKUP($I639,GG!$A$1:$C$23,2,0)</f>
        <v>Kortemark</v>
      </c>
      <c r="T639" s="10" t="str">
        <f>IF(LEFT(D639,2)="09","Klink.",VLOOKUP($I639,GG!$A$1:$C$23,3,0))</f>
        <v>HV</v>
      </c>
    </row>
    <row r="640" spans="1:20" x14ac:dyDescent="0.2">
      <c r="A640" s="9">
        <v>12801160</v>
      </c>
      <c r="B640" s="9" t="s">
        <v>952</v>
      </c>
      <c r="C640" s="9" t="s">
        <v>764</v>
      </c>
      <c r="D640" s="9" t="s">
        <v>1161</v>
      </c>
      <c r="E640" s="9" t="s">
        <v>1044</v>
      </c>
      <c r="F640" s="9" t="s">
        <v>124</v>
      </c>
      <c r="G640" s="9" t="s">
        <v>68</v>
      </c>
      <c r="H640" s="13">
        <v>0.75600000000000001</v>
      </c>
      <c r="I640" s="9" t="s">
        <v>214</v>
      </c>
      <c r="J640" s="9" t="s">
        <v>68</v>
      </c>
      <c r="K640" s="9" t="s">
        <v>1543</v>
      </c>
      <c r="L640" s="9" t="s">
        <v>68</v>
      </c>
      <c r="M640" s="56">
        <v>976</v>
      </c>
      <c r="N640" s="56" t="s">
        <v>545</v>
      </c>
      <c r="O640" s="56" t="s">
        <v>545</v>
      </c>
      <c r="P640" s="56" t="s">
        <v>545</v>
      </c>
      <c r="Q640" s="9">
        <v>1.2969999999999999</v>
      </c>
      <c r="R640" s="9">
        <v>1.375</v>
      </c>
      <c r="S640" s="10" t="str">
        <f>VLOOKUP($I640,GG!$A$1:$C$23,2,0)</f>
        <v>Kortemark</v>
      </c>
      <c r="T640" s="10" t="str">
        <f>IF(LEFT(D640,2)="09","Klink.",VLOOKUP($I640,GG!$A$1:$C$23,3,0))</f>
        <v>HV</v>
      </c>
    </row>
    <row r="641" spans="1:20" x14ac:dyDescent="0.2">
      <c r="A641" s="9">
        <v>12801216</v>
      </c>
      <c r="B641" s="9" t="s">
        <v>276</v>
      </c>
      <c r="C641" s="9" t="s">
        <v>764</v>
      </c>
      <c r="D641" s="9" t="s">
        <v>1161</v>
      </c>
      <c r="E641" s="9" t="s">
        <v>1132</v>
      </c>
      <c r="F641" s="9" t="s">
        <v>767</v>
      </c>
      <c r="G641" s="9" t="s">
        <v>765</v>
      </c>
      <c r="H641" s="13">
        <v>1.3580000000000001</v>
      </c>
      <c r="I641" s="9" t="s">
        <v>214</v>
      </c>
      <c r="J641" s="9" t="s">
        <v>159</v>
      </c>
      <c r="K641" s="9" t="s">
        <v>1543</v>
      </c>
      <c r="L641" s="9" t="s">
        <v>159</v>
      </c>
      <c r="M641" s="56">
        <v>652</v>
      </c>
      <c r="N641" s="56" t="s">
        <v>545</v>
      </c>
      <c r="O641" s="56" t="s">
        <v>545</v>
      </c>
      <c r="P641" s="56" t="s">
        <v>545</v>
      </c>
      <c r="Q641" s="9">
        <v>2.0409999999999999</v>
      </c>
      <c r="R641" s="9">
        <v>2.1640000000000001</v>
      </c>
      <c r="S641" s="10" t="str">
        <f>VLOOKUP($I641,GG!$A$1:$C$23,2,0)</f>
        <v>Kortemark</v>
      </c>
      <c r="T641" s="10" t="str">
        <f>IF(LEFT(D641,2)="09","Klink.",VLOOKUP($I641,GG!$A$1:$C$23,3,0))</f>
        <v>HV</v>
      </c>
    </row>
    <row r="642" spans="1:20" x14ac:dyDescent="0.2">
      <c r="A642" s="9">
        <v>12801268</v>
      </c>
      <c r="B642" s="9" t="s">
        <v>277</v>
      </c>
      <c r="C642" s="9" t="s">
        <v>764</v>
      </c>
      <c r="D642" s="9" t="s">
        <v>1161</v>
      </c>
      <c r="E642" s="9" t="s">
        <v>1132</v>
      </c>
      <c r="F642" s="9" t="s">
        <v>124</v>
      </c>
      <c r="G642" s="9" t="s">
        <v>765</v>
      </c>
      <c r="H642" s="13">
        <v>0.75600000000000001</v>
      </c>
      <c r="I642" s="9" t="s">
        <v>214</v>
      </c>
      <c r="J642" s="9" t="s">
        <v>159</v>
      </c>
      <c r="K642" s="9" t="s">
        <v>1543</v>
      </c>
      <c r="L642" s="9" t="s">
        <v>159</v>
      </c>
      <c r="M642" s="56">
        <v>976</v>
      </c>
      <c r="N642" s="56" t="s">
        <v>545</v>
      </c>
      <c r="O642" s="56" t="s">
        <v>545</v>
      </c>
      <c r="P642" s="56" t="s">
        <v>545</v>
      </c>
      <c r="Q642" s="9">
        <v>1.1479999999999999</v>
      </c>
      <c r="R642" s="9">
        <v>1.2190000000000001</v>
      </c>
      <c r="S642" s="10" t="str">
        <f>VLOOKUP($I642,GG!$A$1:$C$23,2,0)</f>
        <v>Kortemark</v>
      </c>
      <c r="T642" s="10" t="str">
        <f>IF(LEFT(D642,2)="09","Klink.",VLOOKUP($I642,GG!$A$1:$C$23,3,0))</f>
        <v>HV</v>
      </c>
    </row>
    <row r="643" spans="1:20" x14ac:dyDescent="0.2">
      <c r="A643" s="9">
        <v>12801270</v>
      </c>
      <c r="B643" s="9" t="s">
        <v>1066</v>
      </c>
      <c r="C643" s="9" t="s">
        <v>764</v>
      </c>
      <c r="D643" s="9" t="s">
        <v>1161</v>
      </c>
      <c r="E643" s="9" t="s">
        <v>1132</v>
      </c>
      <c r="F643" s="9" t="s">
        <v>125</v>
      </c>
      <c r="G643" s="9" t="s">
        <v>68</v>
      </c>
      <c r="H643" s="13">
        <v>0.99299999999999999</v>
      </c>
      <c r="I643" s="9" t="s">
        <v>214</v>
      </c>
      <c r="J643" s="9" t="s">
        <v>68</v>
      </c>
      <c r="K643" s="9" t="s">
        <v>1543</v>
      </c>
      <c r="L643" s="9" t="s">
        <v>68</v>
      </c>
      <c r="M643" s="56">
        <v>792</v>
      </c>
      <c r="N643" s="56" t="s">
        <v>545</v>
      </c>
      <c r="O643" s="56" t="s">
        <v>545</v>
      </c>
      <c r="P643" s="56" t="s">
        <v>545</v>
      </c>
      <c r="Q643" s="9">
        <v>1.51</v>
      </c>
      <c r="R643" s="9">
        <v>1.61</v>
      </c>
      <c r="S643" s="10" t="str">
        <f>VLOOKUP($I643,GG!$A$1:$C$23,2,0)</f>
        <v>Kortemark</v>
      </c>
      <c r="T643" s="10" t="str">
        <f>IF(LEFT(D643,2)="09","Klink.",VLOOKUP($I643,GG!$A$1:$C$23,3,0))</f>
        <v>HV</v>
      </c>
    </row>
    <row r="644" spans="1:20" x14ac:dyDescent="0.2">
      <c r="A644" s="9">
        <v>12801316</v>
      </c>
      <c r="B644" s="9" t="s">
        <v>278</v>
      </c>
      <c r="C644" s="9" t="s">
        <v>764</v>
      </c>
      <c r="D644" s="9" t="s">
        <v>1161</v>
      </c>
      <c r="E644" s="9" t="s">
        <v>1131</v>
      </c>
      <c r="F644" s="9" t="s">
        <v>767</v>
      </c>
      <c r="G644" s="9" t="s">
        <v>765</v>
      </c>
      <c r="H644" s="13">
        <v>1.3580000000000001</v>
      </c>
      <c r="I644" s="9" t="s">
        <v>214</v>
      </c>
      <c r="J644" s="9" t="s">
        <v>159</v>
      </c>
      <c r="K644" s="9" t="s">
        <v>1543</v>
      </c>
      <c r="L644" s="9" t="s">
        <v>159</v>
      </c>
      <c r="M644" s="56">
        <v>652</v>
      </c>
      <c r="N644" s="56" t="s">
        <v>545</v>
      </c>
      <c r="O644" s="56" t="s">
        <v>545</v>
      </c>
      <c r="P644" s="56" t="s">
        <v>545</v>
      </c>
      <c r="Q644" s="9">
        <v>2.2000000000000002</v>
      </c>
      <c r="R644" s="9">
        <v>2.33</v>
      </c>
      <c r="S644" s="10" t="str">
        <f>VLOOKUP($I644,GG!$A$1:$C$23,2,0)</f>
        <v>Kortemark</v>
      </c>
      <c r="T644" s="10" t="str">
        <f>IF(LEFT(D644,2)="09","Klink.",VLOOKUP($I644,GG!$A$1:$C$23,3,0))</f>
        <v>HV</v>
      </c>
    </row>
    <row r="645" spans="1:20" x14ac:dyDescent="0.2">
      <c r="A645" s="9">
        <v>12801368</v>
      </c>
      <c r="B645" s="9" t="s">
        <v>279</v>
      </c>
      <c r="C645" s="9" t="s">
        <v>764</v>
      </c>
      <c r="D645" s="9" t="s">
        <v>1161</v>
      </c>
      <c r="E645" s="9" t="s">
        <v>1131</v>
      </c>
      <c r="F645" s="9" t="s">
        <v>124</v>
      </c>
      <c r="G645" s="9" t="s">
        <v>765</v>
      </c>
      <c r="H645" s="13">
        <v>0.75600000000000001</v>
      </c>
      <c r="I645" s="9" t="s">
        <v>214</v>
      </c>
      <c r="J645" s="9" t="s">
        <v>159</v>
      </c>
      <c r="K645" s="9" t="s">
        <v>1543</v>
      </c>
      <c r="L645" s="9" t="s">
        <v>159</v>
      </c>
      <c r="M645" s="56">
        <v>976</v>
      </c>
      <c r="N645" s="56" t="s">
        <v>545</v>
      </c>
      <c r="O645" s="56" t="s">
        <v>545</v>
      </c>
      <c r="P645" s="56" t="s">
        <v>545</v>
      </c>
      <c r="Q645" s="9">
        <v>1.35</v>
      </c>
      <c r="R645" s="9">
        <v>1.43</v>
      </c>
      <c r="S645" s="10" t="str">
        <f>VLOOKUP($I645,GG!$A$1:$C$23,2,0)</f>
        <v>Kortemark</v>
      </c>
      <c r="T645" s="10" t="str">
        <f>IF(LEFT(D645,2)="09","Klink.",VLOOKUP($I645,GG!$A$1:$C$23,3,0))</f>
        <v>HV</v>
      </c>
    </row>
    <row r="646" spans="1:20" x14ac:dyDescent="0.2">
      <c r="A646" s="9">
        <v>12801400</v>
      </c>
      <c r="B646" s="9" t="s">
        <v>270</v>
      </c>
      <c r="C646" s="9" t="s">
        <v>764</v>
      </c>
      <c r="D646" s="9" t="s">
        <v>1046</v>
      </c>
      <c r="E646" s="9" t="s">
        <v>1046</v>
      </c>
      <c r="F646" s="9" t="s">
        <v>123</v>
      </c>
      <c r="G646" s="9" t="s">
        <v>68</v>
      </c>
      <c r="H646" s="13">
        <v>1</v>
      </c>
      <c r="I646" s="9" t="s">
        <v>214</v>
      </c>
      <c r="J646" s="9" t="s">
        <v>68</v>
      </c>
      <c r="K646" s="9" t="s">
        <v>1543</v>
      </c>
      <c r="L646" s="9" t="s">
        <v>68</v>
      </c>
      <c r="M646" s="56">
        <v>816</v>
      </c>
      <c r="N646" s="56" t="s">
        <v>545</v>
      </c>
      <c r="O646" s="56" t="s">
        <v>545</v>
      </c>
      <c r="P646" s="56" t="s">
        <v>545</v>
      </c>
      <c r="Q646" s="9">
        <v>1.617</v>
      </c>
      <c r="R646" s="9">
        <v>1.7150000000000001</v>
      </c>
      <c r="S646" s="10" t="str">
        <f>VLOOKUP($I646,GG!$A$1:$C$23,2,0)</f>
        <v>Kortemark</v>
      </c>
      <c r="T646" s="10" t="str">
        <f>IF(LEFT(D646,2)="09","Klink.",VLOOKUP($I646,GG!$A$1:$C$23,3,0))</f>
        <v>HV</v>
      </c>
    </row>
    <row r="647" spans="1:20" x14ac:dyDescent="0.2">
      <c r="A647" s="9">
        <v>12801416</v>
      </c>
      <c r="B647" s="9" t="s">
        <v>1289</v>
      </c>
      <c r="C647" s="9" t="s">
        <v>764</v>
      </c>
      <c r="D647" s="9" t="s">
        <v>216</v>
      </c>
      <c r="E647" s="9" t="s">
        <v>216</v>
      </c>
      <c r="F647" s="9" t="s">
        <v>767</v>
      </c>
      <c r="G647" s="9" t="s">
        <v>765</v>
      </c>
      <c r="H647" s="13">
        <v>1.3580000000000001</v>
      </c>
      <c r="I647" s="9" t="s">
        <v>214</v>
      </c>
      <c r="J647" s="9" t="s">
        <v>159</v>
      </c>
      <c r="K647" s="9" t="s">
        <v>1543</v>
      </c>
      <c r="L647" s="9" t="s">
        <v>159</v>
      </c>
      <c r="M647" s="56">
        <v>652</v>
      </c>
      <c r="N647" s="56" t="s">
        <v>545</v>
      </c>
      <c r="O647" s="56" t="s">
        <v>545</v>
      </c>
      <c r="P647" s="56" t="s">
        <v>545</v>
      </c>
      <c r="Q647" s="9">
        <v>2.23</v>
      </c>
      <c r="R647" s="9">
        <v>2.3620000000000001</v>
      </c>
      <c r="S647" s="10" t="str">
        <f>VLOOKUP($I647,GG!$A$1:$C$23,2,0)</f>
        <v>Kortemark</v>
      </c>
      <c r="T647" s="10" t="str">
        <f>IF(LEFT(D647,2)="09","Klink.",VLOOKUP($I647,GG!$A$1:$C$23,3,0))</f>
        <v>HV</v>
      </c>
    </row>
    <row r="648" spans="1:20" x14ac:dyDescent="0.2">
      <c r="A648" s="9">
        <v>12801470</v>
      </c>
      <c r="B648" s="9" t="s">
        <v>661</v>
      </c>
      <c r="C648" s="9" t="s">
        <v>764</v>
      </c>
      <c r="D648" s="9" t="s">
        <v>1046</v>
      </c>
      <c r="E648" s="9" t="s">
        <v>1046</v>
      </c>
      <c r="F648" s="9" t="s">
        <v>125</v>
      </c>
      <c r="G648" s="9" t="s">
        <v>68</v>
      </c>
      <c r="H648" s="13">
        <v>0.99299999999999999</v>
      </c>
      <c r="I648" s="9" t="s">
        <v>214</v>
      </c>
      <c r="J648" s="9" t="s">
        <v>68</v>
      </c>
      <c r="K648" s="9" t="s">
        <v>1543</v>
      </c>
      <c r="L648" s="9" t="s">
        <v>68</v>
      </c>
      <c r="M648" s="56">
        <v>792</v>
      </c>
      <c r="N648" s="56" t="s">
        <v>545</v>
      </c>
      <c r="O648" s="56" t="s">
        <v>545</v>
      </c>
      <c r="P648" s="56" t="s">
        <v>545</v>
      </c>
      <c r="Q648" s="9">
        <v>1.6850000000000001</v>
      </c>
      <c r="R648" s="9">
        <v>1.788</v>
      </c>
      <c r="S648" s="10" t="str">
        <f>VLOOKUP($I648,GG!$A$1:$C$23,2,0)</f>
        <v>Kortemark</v>
      </c>
      <c r="T648" s="10" t="str">
        <f>IF(LEFT(D648,2)="09","Klink.",VLOOKUP($I648,GG!$A$1:$C$23,3,0))</f>
        <v>HV</v>
      </c>
    </row>
    <row r="649" spans="1:20" x14ac:dyDescent="0.2">
      <c r="A649" s="9">
        <v>12801478</v>
      </c>
      <c r="B649" s="9" t="s">
        <v>50</v>
      </c>
      <c r="C649" s="9" t="s">
        <v>764</v>
      </c>
      <c r="D649" s="9" t="s">
        <v>1046</v>
      </c>
      <c r="E649" s="9" t="s">
        <v>1046</v>
      </c>
      <c r="F649" s="9" t="s">
        <v>125</v>
      </c>
      <c r="G649" s="9" t="s">
        <v>765</v>
      </c>
      <c r="H649" s="13">
        <v>0.99299999999999999</v>
      </c>
      <c r="I649" s="9" t="s">
        <v>214</v>
      </c>
      <c r="J649" s="9" t="s">
        <v>159</v>
      </c>
      <c r="K649" s="9" t="s">
        <v>1543</v>
      </c>
      <c r="L649" s="9" t="s">
        <v>159</v>
      </c>
      <c r="M649" s="56">
        <v>792</v>
      </c>
      <c r="N649" s="56" t="s">
        <v>545</v>
      </c>
      <c r="O649" s="56" t="s">
        <v>545</v>
      </c>
      <c r="P649" s="56" t="s">
        <v>545</v>
      </c>
      <c r="Q649" s="9">
        <v>1.6850000000000001</v>
      </c>
      <c r="R649" s="9">
        <v>1.788</v>
      </c>
      <c r="S649" s="10" t="str">
        <f>VLOOKUP($I649,GG!$A$1:$C$23,2,0)</f>
        <v>Kortemark</v>
      </c>
      <c r="T649" s="10" t="str">
        <f>IF(LEFT(D649,2)="09","Klink.",VLOOKUP($I649,GG!$A$1:$C$23,3,0))</f>
        <v>HV</v>
      </c>
    </row>
    <row r="650" spans="1:20" x14ac:dyDescent="0.2">
      <c r="A650" s="9">
        <v>12801568</v>
      </c>
      <c r="B650" s="9" t="s">
        <v>1290</v>
      </c>
      <c r="C650" s="9" t="s">
        <v>764</v>
      </c>
      <c r="D650" s="9" t="s">
        <v>216</v>
      </c>
      <c r="E650" s="9" t="s">
        <v>216</v>
      </c>
      <c r="F650" s="9" t="s">
        <v>124</v>
      </c>
      <c r="G650" s="9" t="s">
        <v>765</v>
      </c>
      <c r="H650" s="13">
        <v>0.75600000000000001</v>
      </c>
      <c r="I650" s="9" t="s">
        <v>214</v>
      </c>
      <c r="J650" s="9" t="s">
        <v>159</v>
      </c>
      <c r="K650" s="9" t="s">
        <v>1543</v>
      </c>
      <c r="L650" s="9" t="s">
        <v>159</v>
      </c>
      <c r="M650" s="56">
        <v>976</v>
      </c>
      <c r="N650" s="56" t="s">
        <v>545</v>
      </c>
      <c r="O650" s="56" t="s">
        <v>545</v>
      </c>
      <c r="P650" s="56" t="s">
        <v>545</v>
      </c>
      <c r="Q650" s="9">
        <v>1.2849999999999999</v>
      </c>
      <c r="R650" s="9">
        <v>1.361</v>
      </c>
      <c r="S650" s="10" t="str">
        <f>VLOOKUP($I650,GG!$A$1:$C$23,2,0)</f>
        <v>Kortemark</v>
      </c>
      <c r="T650" s="10" t="str">
        <f>IF(LEFT(D650,2)="09","Klink.",VLOOKUP($I650,GG!$A$1:$C$23,3,0))</f>
        <v>HV</v>
      </c>
    </row>
    <row r="651" spans="1:20" x14ac:dyDescent="0.2">
      <c r="A651" s="9">
        <v>12801616</v>
      </c>
      <c r="B651" s="9" t="s">
        <v>221</v>
      </c>
      <c r="C651" s="9" t="s">
        <v>764</v>
      </c>
      <c r="D651" s="9" t="s">
        <v>1161</v>
      </c>
      <c r="E651" s="9" t="s">
        <v>1131</v>
      </c>
      <c r="F651" s="9" t="s">
        <v>767</v>
      </c>
      <c r="G651" s="9" t="s">
        <v>765</v>
      </c>
      <c r="H651" s="13">
        <v>1.3580000000000001</v>
      </c>
      <c r="I651" s="9" t="s">
        <v>214</v>
      </c>
      <c r="J651" s="9" t="s">
        <v>159</v>
      </c>
      <c r="K651" s="9" t="s">
        <v>1543</v>
      </c>
      <c r="L651" s="9" t="s">
        <v>159</v>
      </c>
      <c r="M651" s="56">
        <v>652</v>
      </c>
      <c r="N651" s="56" t="s">
        <v>545</v>
      </c>
      <c r="O651" s="56" t="s">
        <v>545</v>
      </c>
      <c r="P651" s="56" t="s">
        <v>545</v>
      </c>
      <c r="Q651" s="9">
        <v>1.92</v>
      </c>
      <c r="R651" s="9">
        <v>2.04</v>
      </c>
      <c r="S651" s="10" t="str">
        <f>VLOOKUP($I651,GG!$A$1:$C$23,2,0)</f>
        <v>Kortemark</v>
      </c>
      <c r="T651" s="10" t="str">
        <f>IF(LEFT(D651,2)="09","Klink.",VLOOKUP($I651,GG!$A$1:$C$23,3,0))</f>
        <v>HV</v>
      </c>
    </row>
    <row r="652" spans="1:20" x14ac:dyDescent="0.2">
      <c r="A652" s="9">
        <v>12801660</v>
      </c>
      <c r="B652" s="9" t="s">
        <v>461</v>
      </c>
      <c r="C652" s="9" t="s">
        <v>764</v>
      </c>
      <c r="D652" s="9" t="s">
        <v>1161</v>
      </c>
      <c r="E652" s="9" t="s">
        <v>1131</v>
      </c>
      <c r="F652" s="9" t="s">
        <v>124</v>
      </c>
      <c r="G652" s="9" t="s">
        <v>68</v>
      </c>
      <c r="H652" s="13">
        <v>0.75600000000000001</v>
      </c>
      <c r="I652" s="9" t="s">
        <v>214</v>
      </c>
      <c r="J652" s="9" t="s">
        <v>68</v>
      </c>
      <c r="K652" s="9" t="s">
        <v>1543</v>
      </c>
      <c r="L652" s="9" t="s">
        <v>68</v>
      </c>
      <c r="M652" s="56">
        <v>976</v>
      </c>
      <c r="N652" s="56" t="s">
        <v>545</v>
      </c>
      <c r="O652" s="56" t="s">
        <v>545</v>
      </c>
      <c r="P652" s="56" t="s">
        <v>545</v>
      </c>
      <c r="Q652" s="9">
        <v>1.1850000000000001</v>
      </c>
      <c r="R652" s="9">
        <v>1.258</v>
      </c>
      <c r="S652" s="10" t="str">
        <f>VLOOKUP($I652,GG!$A$1:$C$23,2,0)</f>
        <v>Kortemark</v>
      </c>
      <c r="T652" s="10" t="str">
        <f>IF(LEFT(D652,2)="09","Klink.",VLOOKUP($I652,GG!$A$1:$C$23,3,0))</f>
        <v>HV</v>
      </c>
    </row>
    <row r="653" spans="1:20" x14ac:dyDescent="0.2">
      <c r="A653" s="9">
        <v>12801670</v>
      </c>
      <c r="B653" s="9" t="s">
        <v>254</v>
      </c>
      <c r="C653" s="9" t="s">
        <v>764</v>
      </c>
      <c r="D653" s="9" t="s">
        <v>1161</v>
      </c>
      <c r="E653" s="9" t="s">
        <v>1131</v>
      </c>
      <c r="F653" s="9" t="s">
        <v>125</v>
      </c>
      <c r="G653" s="9" t="s">
        <v>68</v>
      </c>
      <c r="H653" s="13">
        <v>0.99299999999999999</v>
      </c>
      <c r="I653" s="9" t="s">
        <v>214</v>
      </c>
      <c r="J653" s="9" t="s">
        <v>68</v>
      </c>
      <c r="K653" s="9" t="s">
        <v>1543</v>
      </c>
      <c r="L653" s="9" t="s">
        <v>68</v>
      </c>
      <c r="M653" s="56">
        <v>792</v>
      </c>
      <c r="N653" s="56" t="s">
        <v>545</v>
      </c>
      <c r="O653" s="56" t="s">
        <v>545</v>
      </c>
      <c r="P653" s="56" t="s">
        <v>545</v>
      </c>
      <c r="Q653" s="9">
        <v>1.5669999999999999</v>
      </c>
      <c r="R653" s="9">
        <v>1.663</v>
      </c>
      <c r="S653" s="10" t="str">
        <f>VLOOKUP($I653,GG!$A$1:$C$23,2,0)</f>
        <v>Kortemark</v>
      </c>
      <c r="T653" s="10" t="str">
        <f>IF(LEFT(D653,2)="09","Klink.",VLOOKUP($I653,GG!$A$1:$C$23,3,0))</f>
        <v>HV</v>
      </c>
    </row>
    <row r="654" spans="1:20" x14ac:dyDescent="0.2">
      <c r="A654" s="9">
        <v>12801816</v>
      </c>
      <c r="B654" s="9" t="s">
        <v>280</v>
      </c>
      <c r="C654" s="9" t="s">
        <v>764</v>
      </c>
      <c r="D654" s="9" t="s">
        <v>1161</v>
      </c>
      <c r="E654" s="9" t="s">
        <v>1131</v>
      </c>
      <c r="F654" s="9" t="s">
        <v>767</v>
      </c>
      <c r="G654" s="9" t="s">
        <v>765</v>
      </c>
      <c r="H654" s="13">
        <v>1.3580000000000001</v>
      </c>
      <c r="I654" s="9" t="s">
        <v>214</v>
      </c>
      <c r="J654" s="9" t="s">
        <v>159</v>
      </c>
      <c r="K654" s="9" t="s">
        <v>1543</v>
      </c>
      <c r="L654" s="9" t="s">
        <v>159</v>
      </c>
      <c r="M654" s="56">
        <v>652</v>
      </c>
      <c r="N654" s="56" t="s">
        <v>545</v>
      </c>
      <c r="O654" s="56" t="s">
        <v>545</v>
      </c>
      <c r="P654" s="56" t="s">
        <v>545</v>
      </c>
      <c r="Q654" s="9">
        <v>2.23</v>
      </c>
      <c r="R654" s="9">
        <v>2.3620000000000001</v>
      </c>
      <c r="S654" s="10" t="str">
        <f>VLOOKUP($I654,GG!$A$1:$C$23,2,0)</f>
        <v>Kortemark</v>
      </c>
      <c r="T654" s="10" t="str">
        <f>IF(LEFT(D654,2)="09","Klink.",VLOOKUP($I654,GG!$A$1:$C$23,3,0))</f>
        <v>HV</v>
      </c>
    </row>
    <row r="655" spans="1:20" x14ac:dyDescent="0.2">
      <c r="A655" s="9">
        <v>12801912</v>
      </c>
      <c r="B655" s="9" t="s">
        <v>1272</v>
      </c>
      <c r="C655" s="9" t="s">
        <v>764</v>
      </c>
      <c r="D655" s="9" t="s">
        <v>1161</v>
      </c>
      <c r="E655" s="9" t="s">
        <v>1131</v>
      </c>
      <c r="F655" s="9" t="s">
        <v>767</v>
      </c>
      <c r="G655" s="9" t="s">
        <v>68</v>
      </c>
      <c r="H655" s="13">
        <v>1.3580000000000001</v>
      </c>
      <c r="I655" s="9" t="s">
        <v>214</v>
      </c>
      <c r="J655" s="9" t="s">
        <v>68</v>
      </c>
      <c r="K655" s="9" t="s">
        <v>1543</v>
      </c>
      <c r="L655" s="9" t="s">
        <v>68</v>
      </c>
      <c r="M655" s="56">
        <v>652</v>
      </c>
      <c r="N655" s="56" t="s">
        <v>545</v>
      </c>
      <c r="O655" s="56" t="s">
        <v>545</v>
      </c>
      <c r="P655" s="56" t="s">
        <v>545</v>
      </c>
      <c r="Q655" s="9">
        <v>2.23</v>
      </c>
      <c r="R655" s="9">
        <v>2.3620000000000001</v>
      </c>
      <c r="S655" s="10" t="str">
        <f>VLOOKUP($I655,GG!$A$1:$C$23,2,0)</f>
        <v>Kortemark</v>
      </c>
      <c r="T655" s="10" t="str">
        <f>IF(LEFT(D655,2)="09","Klink.",VLOOKUP($I655,GG!$A$1:$C$23,3,0))</f>
        <v>HV</v>
      </c>
    </row>
    <row r="656" spans="1:20" x14ac:dyDescent="0.2">
      <c r="A656" s="9">
        <v>12801916</v>
      </c>
      <c r="B656" s="9" t="s">
        <v>281</v>
      </c>
      <c r="C656" s="9" t="s">
        <v>764</v>
      </c>
      <c r="D656" s="9" t="s">
        <v>1161</v>
      </c>
      <c r="E656" s="9" t="s">
        <v>1131</v>
      </c>
      <c r="F656" s="9" t="s">
        <v>767</v>
      </c>
      <c r="G656" s="9" t="s">
        <v>765</v>
      </c>
      <c r="H656" s="13">
        <v>1.3580000000000001</v>
      </c>
      <c r="I656" s="9" t="s">
        <v>214</v>
      </c>
      <c r="J656" s="9" t="s">
        <v>159</v>
      </c>
      <c r="K656" s="9" t="s">
        <v>1543</v>
      </c>
      <c r="L656" s="9" t="s">
        <v>159</v>
      </c>
      <c r="M656" s="56">
        <v>652</v>
      </c>
      <c r="N656" s="56" t="s">
        <v>545</v>
      </c>
      <c r="O656" s="56" t="s">
        <v>545</v>
      </c>
      <c r="P656" s="56" t="s">
        <v>545</v>
      </c>
      <c r="Q656" s="9">
        <v>2.23</v>
      </c>
      <c r="R656" s="9">
        <v>2.3620000000000001</v>
      </c>
      <c r="S656" s="10" t="str">
        <f>VLOOKUP($I656,GG!$A$1:$C$23,2,0)</f>
        <v>Kortemark</v>
      </c>
      <c r="T656" s="10" t="str">
        <f>IF(LEFT(D656,2)="09","Klink.",VLOOKUP($I656,GG!$A$1:$C$23,3,0))</f>
        <v>HV</v>
      </c>
    </row>
    <row r="657" spans="1:20" x14ac:dyDescent="0.2">
      <c r="A657" s="9">
        <v>12801968</v>
      </c>
      <c r="B657" s="9" t="s">
        <v>282</v>
      </c>
      <c r="C657" s="9" t="s">
        <v>764</v>
      </c>
      <c r="D657" s="9" t="s">
        <v>1161</v>
      </c>
      <c r="E657" s="9" t="s">
        <v>1131</v>
      </c>
      <c r="F657" s="9" t="s">
        <v>124</v>
      </c>
      <c r="G657" s="9" t="s">
        <v>765</v>
      </c>
      <c r="H657" s="13">
        <v>0.75600000000000001</v>
      </c>
      <c r="I657" s="9" t="s">
        <v>214</v>
      </c>
      <c r="J657" s="9" t="s">
        <v>159</v>
      </c>
      <c r="K657" s="9" t="s">
        <v>1543</v>
      </c>
      <c r="L657" s="9" t="s">
        <v>159</v>
      </c>
      <c r="M657" s="56">
        <v>976</v>
      </c>
      <c r="N657" s="56" t="s">
        <v>545</v>
      </c>
      <c r="O657" s="56" t="s">
        <v>545</v>
      </c>
      <c r="P657" s="56" t="s">
        <v>545</v>
      </c>
      <c r="Q657" s="9">
        <v>1.28</v>
      </c>
      <c r="R657" s="9">
        <v>1.36</v>
      </c>
      <c r="S657" s="10" t="str">
        <f>VLOOKUP($I657,GG!$A$1:$C$23,2,0)</f>
        <v>Kortemark</v>
      </c>
      <c r="T657" s="10" t="str">
        <f>IF(LEFT(D657,2)="09","Klink.",VLOOKUP($I657,GG!$A$1:$C$23,3,0))</f>
        <v>HV</v>
      </c>
    </row>
    <row r="658" spans="1:20" x14ac:dyDescent="0.2">
      <c r="A658" s="9">
        <v>12802200</v>
      </c>
      <c r="B658" s="9" t="s">
        <v>662</v>
      </c>
      <c r="C658" s="9" t="s">
        <v>764</v>
      </c>
      <c r="D658" s="9" t="s">
        <v>1161</v>
      </c>
      <c r="E658" s="9" t="s">
        <v>1132</v>
      </c>
      <c r="F658" s="9" t="s">
        <v>123</v>
      </c>
      <c r="G658" s="9" t="s">
        <v>68</v>
      </c>
      <c r="H658" s="13">
        <v>1</v>
      </c>
      <c r="I658" s="9" t="s">
        <v>214</v>
      </c>
      <c r="J658" s="9" t="s">
        <v>68</v>
      </c>
      <c r="K658" s="9" t="s">
        <v>1543</v>
      </c>
      <c r="L658" s="9" t="s">
        <v>68</v>
      </c>
      <c r="M658" s="56">
        <v>816</v>
      </c>
      <c r="N658" s="56" t="s">
        <v>545</v>
      </c>
      <c r="O658" s="56" t="s">
        <v>545</v>
      </c>
      <c r="P658" s="56" t="s">
        <v>545</v>
      </c>
      <c r="Q658" s="9">
        <v>1.528</v>
      </c>
      <c r="R658" s="9">
        <v>1.621</v>
      </c>
      <c r="S658" s="10" t="str">
        <f>VLOOKUP($I658,GG!$A$1:$C$23,2,0)</f>
        <v>Kortemark</v>
      </c>
      <c r="T658" s="10" t="str">
        <f>IF(LEFT(D658,2)="09","Klink.",VLOOKUP($I658,GG!$A$1:$C$23,3,0))</f>
        <v>HV</v>
      </c>
    </row>
    <row r="659" spans="1:20" x14ac:dyDescent="0.2">
      <c r="A659" s="9">
        <v>12802216</v>
      </c>
      <c r="B659" s="9" t="s">
        <v>283</v>
      </c>
      <c r="C659" s="9" t="s">
        <v>764</v>
      </c>
      <c r="D659" s="9" t="s">
        <v>1161</v>
      </c>
      <c r="E659" s="9" t="s">
        <v>1132</v>
      </c>
      <c r="F659" s="9" t="s">
        <v>767</v>
      </c>
      <c r="G659" s="9" t="s">
        <v>765</v>
      </c>
      <c r="H659" s="13">
        <v>1.3580000000000001</v>
      </c>
      <c r="I659" s="9" t="s">
        <v>214</v>
      </c>
      <c r="J659" s="9" t="s">
        <v>159</v>
      </c>
      <c r="K659" s="9" t="s">
        <v>1543</v>
      </c>
      <c r="L659" s="9" t="s">
        <v>159</v>
      </c>
      <c r="M659" s="56">
        <v>652</v>
      </c>
      <c r="N659" s="56" t="s">
        <v>545</v>
      </c>
      <c r="O659" s="56" t="s">
        <v>545</v>
      </c>
      <c r="P659" s="56" t="s">
        <v>545</v>
      </c>
      <c r="Q659" s="9">
        <v>1.95</v>
      </c>
      <c r="R659" s="9">
        <v>2.0699999999999998</v>
      </c>
      <c r="S659" s="10" t="str">
        <f>VLOOKUP($I659,GG!$A$1:$C$23,2,0)</f>
        <v>Kortemark</v>
      </c>
      <c r="T659" s="10" t="str">
        <f>IF(LEFT(D659,2)="09","Klink.",VLOOKUP($I659,GG!$A$1:$C$23,3,0))</f>
        <v>HV</v>
      </c>
    </row>
    <row r="660" spans="1:20" x14ac:dyDescent="0.2">
      <c r="A660" s="9">
        <v>12802268</v>
      </c>
      <c r="B660" s="9" t="s">
        <v>284</v>
      </c>
      <c r="C660" s="9" t="s">
        <v>764</v>
      </c>
      <c r="D660" s="9" t="s">
        <v>1161</v>
      </c>
      <c r="E660" s="9" t="s">
        <v>1132</v>
      </c>
      <c r="F660" s="9" t="s">
        <v>124</v>
      </c>
      <c r="G660" s="9" t="s">
        <v>765</v>
      </c>
      <c r="H660" s="13">
        <v>0.75600000000000001</v>
      </c>
      <c r="I660" s="9" t="s">
        <v>214</v>
      </c>
      <c r="J660" s="9" t="s">
        <v>159</v>
      </c>
      <c r="K660" s="9" t="s">
        <v>1543</v>
      </c>
      <c r="L660" s="9" t="s">
        <v>159</v>
      </c>
      <c r="M660" s="56">
        <v>976</v>
      </c>
      <c r="N660" s="56" t="s">
        <v>545</v>
      </c>
      <c r="O660" s="56" t="s">
        <v>545</v>
      </c>
      <c r="P660" s="56" t="s">
        <v>545</v>
      </c>
      <c r="Q660" s="9">
        <v>1.1599999999999999</v>
      </c>
      <c r="R660" s="9">
        <v>1.23</v>
      </c>
      <c r="S660" s="10" t="str">
        <f>VLOOKUP($I660,GG!$A$1:$C$23,2,0)</f>
        <v>Kortemark</v>
      </c>
      <c r="T660" s="10" t="str">
        <f>IF(LEFT(D660,2)="09","Klink.",VLOOKUP($I660,GG!$A$1:$C$23,3,0))</f>
        <v>HV</v>
      </c>
    </row>
    <row r="661" spans="1:20" x14ac:dyDescent="0.2">
      <c r="A661" s="9">
        <v>12802278</v>
      </c>
      <c r="B661" s="9" t="s">
        <v>285</v>
      </c>
      <c r="C661" s="9" t="s">
        <v>764</v>
      </c>
      <c r="D661" s="9" t="s">
        <v>1161</v>
      </c>
      <c r="E661" s="9" t="s">
        <v>1132</v>
      </c>
      <c r="F661" s="9" t="s">
        <v>125</v>
      </c>
      <c r="G661" s="9" t="s">
        <v>765</v>
      </c>
      <c r="H661" s="13">
        <v>0.99299999999999999</v>
      </c>
      <c r="I661" s="9" t="s">
        <v>214</v>
      </c>
      <c r="J661" s="9" t="s">
        <v>159</v>
      </c>
      <c r="K661" s="9" t="s">
        <v>1543</v>
      </c>
      <c r="L661" s="9" t="s">
        <v>159</v>
      </c>
      <c r="M661" s="56">
        <v>792</v>
      </c>
      <c r="N661" s="56" t="s">
        <v>545</v>
      </c>
      <c r="O661" s="56" t="s">
        <v>545</v>
      </c>
      <c r="P661" s="56" t="s">
        <v>545</v>
      </c>
      <c r="Q661" s="9">
        <v>1.53</v>
      </c>
      <c r="R661" s="9">
        <v>1.63</v>
      </c>
      <c r="S661" s="10" t="str">
        <f>VLOOKUP($I661,GG!$A$1:$C$23,2,0)</f>
        <v>Kortemark</v>
      </c>
      <c r="T661" s="10" t="str">
        <f>IF(LEFT(D661,2)="09","Klink.",VLOOKUP($I661,GG!$A$1:$C$23,3,0))</f>
        <v>HV</v>
      </c>
    </row>
    <row r="662" spans="1:20" x14ac:dyDescent="0.2">
      <c r="A662" s="9">
        <v>12802416</v>
      </c>
      <c r="B662" s="9" t="s">
        <v>286</v>
      </c>
      <c r="C662" s="9" t="s">
        <v>764</v>
      </c>
      <c r="D662" s="9" t="s">
        <v>1161</v>
      </c>
      <c r="E662" s="9" t="s">
        <v>1044</v>
      </c>
      <c r="F662" s="9" t="s">
        <v>767</v>
      </c>
      <c r="G662" s="9" t="s">
        <v>765</v>
      </c>
      <c r="H662" s="13">
        <v>1.3580000000000001</v>
      </c>
      <c r="I662" s="9" t="s">
        <v>214</v>
      </c>
      <c r="J662" s="9" t="s">
        <v>159</v>
      </c>
      <c r="K662" s="9" t="s">
        <v>1543</v>
      </c>
      <c r="L662" s="9" t="s">
        <v>159</v>
      </c>
      <c r="M662" s="56">
        <v>652</v>
      </c>
      <c r="N662" s="56" t="s">
        <v>545</v>
      </c>
      <c r="O662" s="56" t="s">
        <v>545</v>
      </c>
      <c r="P662" s="56" t="s">
        <v>545</v>
      </c>
      <c r="Q662" s="9">
        <v>2.23</v>
      </c>
      <c r="R662" s="9">
        <v>2.3620000000000001</v>
      </c>
      <c r="S662" s="10" t="str">
        <f>VLOOKUP($I662,GG!$A$1:$C$23,2,0)</f>
        <v>Kortemark</v>
      </c>
      <c r="T662" s="10" t="str">
        <f>IF(LEFT(D662,2)="09","Klink.",VLOOKUP($I662,GG!$A$1:$C$23,3,0))</f>
        <v>HV</v>
      </c>
    </row>
    <row r="663" spans="1:20" x14ac:dyDescent="0.2">
      <c r="A663" s="9">
        <v>12802516</v>
      </c>
      <c r="B663" s="9" t="s">
        <v>287</v>
      </c>
      <c r="C663" s="9" t="s">
        <v>764</v>
      </c>
      <c r="D663" s="9" t="s">
        <v>1161</v>
      </c>
      <c r="E663" s="9" t="s">
        <v>1131</v>
      </c>
      <c r="F663" s="9" t="s">
        <v>767</v>
      </c>
      <c r="G663" s="9" t="s">
        <v>765</v>
      </c>
      <c r="H663" s="13">
        <v>1.3580000000000001</v>
      </c>
      <c r="I663" s="9" t="s">
        <v>214</v>
      </c>
      <c r="J663" s="9" t="s">
        <v>159</v>
      </c>
      <c r="K663" s="9" t="s">
        <v>1543</v>
      </c>
      <c r="L663" s="9" t="s">
        <v>159</v>
      </c>
      <c r="M663" s="56">
        <v>652</v>
      </c>
      <c r="N663" s="56" t="s">
        <v>545</v>
      </c>
      <c r="O663" s="56" t="s">
        <v>545</v>
      </c>
      <c r="P663" s="56" t="s">
        <v>545</v>
      </c>
      <c r="Q663" s="9">
        <v>2.23</v>
      </c>
      <c r="R663" s="9">
        <v>2.3620000000000001</v>
      </c>
      <c r="S663" s="10" t="str">
        <f>VLOOKUP($I663,GG!$A$1:$C$23,2,0)</f>
        <v>Kortemark</v>
      </c>
      <c r="T663" s="10" t="str">
        <f>IF(LEFT(D663,2)="09","Klink.",VLOOKUP($I663,GG!$A$1:$C$23,3,0))</f>
        <v>HV</v>
      </c>
    </row>
    <row r="664" spans="1:20" x14ac:dyDescent="0.2">
      <c r="A664" s="9">
        <v>12802600</v>
      </c>
      <c r="B664" s="9" t="s">
        <v>536</v>
      </c>
      <c r="C664" s="9" t="s">
        <v>764</v>
      </c>
      <c r="D664" s="9" t="s">
        <v>1161</v>
      </c>
      <c r="E664" s="9" t="s">
        <v>1044</v>
      </c>
      <c r="F664" s="9" t="s">
        <v>123</v>
      </c>
      <c r="G664" s="9" t="s">
        <v>68</v>
      </c>
      <c r="H664" s="13">
        <v>1</v>
      </c>
      <c r="I664" s="9" t="s">
        <v>214</v>
      </c>
      <c r="J664" s="9" t="s">
        <v>68</v>
      </c>
      <c r="K664" s="9" t="s">
        <v>1543</v>
      </c>
      <c r="L664" s="9" t="s">
        <v>68</v>
      </c>
      <c r="M664" s="56">
        <v>816</v>
      </c>
      <c r="N664" s="56" t="s">
        <v>545</v>
      </c>
      <c r="O664" s="56" t="s">
        <v>545</v>
      </c>
      <c r="P664" s="56" t="s">
        <v>545</v>
      </c>
      <c r="Q664" s="9">
        <v>1.5629999999999999</v>
      </c>
      <c r="R664" s="9">
        <v>1.6579999999999999</v>
      </c>
      <c r="S664" s="10" t="str">
        <f>VLOOKUP($I664,GG!$A$1:$C$23,2,0)</f>
        <v>Kortemark</v>
      </c>
      <c r="T664" s="10" t="str">
        <f>IF(LEFT(D664,2)="09","Klink.",VLOOKUP($I664,GG!$A$1:$C$23,3,0))</f>
        <v>HV</v>
      </c>
    </row>
    <row r="665" spans="1:20" x14ac:dyDescent="0.2">
      <c r="A665" s="9">
        <v>12802608</v>
      </c>
      <c r="B665" s="9" t="s">
        <v>288</v>
      </c>
      <c r="C665" s="9" t="s">
        <v>764</v>
      </c>
      <c r="D665" s="9" t="s">
        <v>1161</v>
      </c>
      <c r="E665" s="9" t="s">
        <v>1044</v>
      </c>
      <c r="F665" s="9" t="s">
        <v>123</v>
      </c>
      <c r="G665" s="9" t="s">
        <v>765</v>
      </c>
      <c r="H665" s="13">
        <v>1</v>
      </c>
      <c r="I665" s="9" t="s">
        <v>214</v>
      </c>
      <c r="J665" s="9" t="s">
        <v>159</v>
      </c>
      <c r="K665" s="9" t="s">
        <v>1543</v>
      </c>
      <c r="L665" s="9" t="s">
        <v>159</v>
      </c>
      <c r="M665" s="56">
        <v>816</v>
      </c>
      <c r="N665" s="56" t="s">
        <v>545</v>
      </c>
      <c r="O665" s="56" t="s">
        <v>545</v>
      </c>
      <c r="P665" s="56" t="s">
        <v>545</v>
      </c>
      <c r="Q665" s="9">
        <v>1.5629999999999999</v>
      </c>
      <c r="R665" s="9">
        <v>1.6579999999999999</v>
      </c>
      <c r="S665" s="10" t="str">
        <f>VLOOKUP($I665,GG!$A$1:$C$23,2,0)</f>
        <v>Kortemark</v>
      </c>
      <c r="T665" s="10" t="str">
        <f>IF(LEFT(D665,2)="09","Klink.",VLOOKUP($I665,GG!$A$1:$C$23,3,0))</f>
        <v>HV</v>
      </c>
    </row>
    <row r="666" spans="1:20" x14ac:dyDescent="0.2">
      <c r="A666" s="9">
        <v>12802612</v>
      </c>
      <c r="B666" s="9" t="s">
        <v>617</v>
      </c>
      <c r="C666" s="9" t="s">
        <v>764</v>
      </c>
      <c r="D666" s="9" t="s">
        <v>1161</v>
      </c>
      <c r="E666" s="9" t="s">
        <v>1044</v>
      </c>
      <c r="F666" s="9" t="s">
        <v>767</v>
      </c>
      <c r="G666" s="9" t="s">
        <v>68</v>
      </c>
      <c r="H666" s="13">
        <v>1.3580000000000001</v>
      </c>
      <c r="I666" s="9" t="s">
        <v>214</v>
      </c>
      <c r="J666" s="9" t="s">
        <v>68</v>
      </c>
      <c r="K666" s="9" t="s">
        <v>1543</v>
      </c>
      <c r="L666" s="9" t="s">
        <v>68</v>
      </c>
      <c r="M666" s="56">
        <v>652</v>
      </c>
      <c r="N666" s="56" t="s">
        <v>545</v>
      </c>
      <c r="O666" s="56" t="s">
        <v>545</v>
      </c>
      <c r="P666" s="56" t="s">
        <v>545</v>
      </c>
      <c r="Q666" s="9">
        <v>2.1989999999999998</v>
      </c>
      <c r="R666" s="9">
        <v>2.33</v>
      </c>
      <c r="S666" s="10" t="str">
        <f>VLOOKUP($I666,GG!$A$1:$C$23,2,0)</f>
        <v>Kortemark</v>
      </c>
      <c r="T666" s="10" t="str">
        <f>IF(LEFT(D666,2)="09","Klink.",VLOOKUP($I666,GG!$A$1:$C$23,3,0))</f>
        <v>HV</v>
      </c>
    </row>
    <row r="667" spans="1:20" x14ac:dyDescent="0.2">
      <c r="A667" s="9">
        <v>12802616</v>
      </c>
      <c r="B667" s="9" t="s">
        <v>289</v>
      </c>
      <c r="C667" s="9" t="s">
        <v>764</v>
      </c>
      <c r="D667" s="9" t="s">
        <v>1161</v>
      </c>
      <c r="E667" s="9" t="s">
        <v>1044</v>
      </c>
      <c r="F667" s="9" t="s">
        <v>767</v>
      </c>
      <c r="G667" s="9" t="s">
        <v>765</v>
      </c>
      <c r="H667" s="13">
        <v>1.3580000000000001</v>
      </c>
      <c r="I667" s="9" t="s">
        <v>214</v>
      </c>
      <c r="J667" s="9" t="s">
        <v>159</v>
      </c>
      <c r="K667" s="9" t="s">
        <v>1543</v>
      </c>
      <c r="L667" s="9" t="s">
        <v>159</v>
      </c>
      <c r="M667" s="56">
        <v>652</v>
      </c>
      <c r="N667" s="56" t="s">
        <v>545</v>
      </c>
      <c r="O667" s="56" t="s">
        <v>545</v>
      </c>
      <c r="P667" s="56" t="s">
        <v>545</v>
      </c>
      <c r="Q667" s="9">
        <v>2.1989999999999998</v>
      </c>
      <c r="R667" s="9">
        <v>2.33</v>
      </c>
      <c r="S667" s="10" t="str">
        <f>VLOOKUP($I667,GG!$A$1:$C$23,2,0)</f>
        <v>Kortemark</v>
      </c>
      <c r="T667" s="10" t="str">
        <f>IF(LEFT(D667,2)="09","Klink.",VLOOKUP($I667,GG!$A$1:$C$23,3,0))</f>
        <v>HV</v>
      </c>
    </row>
    <row r="668" spans="1:20" x14ac:dyDescent="0.2">
      <c r="A668" s="9">
        <v>12802660</v>
      </c>
      <c r="B668" s="9" t="s">
        <v>587</v>
      </c>
      <c r="C668" s="9" t="s">
        <v>764</v>
      </c>
      <c r="D668" s="9" t="s">
        <v>1161</v>
      </c>
      <c r="E668" s="9" t="s">
        <v>1044</v>
      </c>
      <c r="F668" s="9" t="s">
        <v>124</v>
      </c>
      <c r="G668" s="9" t="s">
        <v>68</v>
      </c>
      <c r="H668" s="13">
        <v>0.75600000000000001</v>
      </c>
      <c r="I668" s="9" t="s">
        <v>214</v>
      </c>
      <c r="J668" s="9" t="s">
        <v>68</v>
      </c>
      <c r="K668" s="9" t="s">
        <v>1543</v>
      </c>
      <c r="L668" s="9" t="s">
        <v>68</v>
      </c>
      <c r="M668" s="56">
        <v>976</v>
      </c>
      <c r="N668" s="56" t="s">
        <v>545</v>
      </c>
      <c r="O668" s="56" t="s">
        <v>545</v>
      </c>
      <c r="P668" s="56" t="s">
        <v>545</v>
      </c>
      <c r="Q668" s="9">
        <v>1.3149999999999999</v>
      </c>
      <c r="R668" s="9">
        <v>1.395</v>
      </c>
      <c r="S668" s="10" t="str">
        <f>VLOOKUP($I668,GG!$A$1:$C$23,2,0)</f>
        <v>Kortemark</v>
      </c>
      <c r="T668" s="10" t="str">
        <f>IF(LEFT(D668,2)="09","Klink.",VLOOKUP($I668,GG!$A$1:$C$23,3,0))</f>
        <v>HV</v>
      </c>
    </row>
    <row r="669" spans="1:20" x14ac:dyDescent="0.2">
      <c r="A669" s="9">
        <v>12802700</v>
      </c>
      <c r="B669" s="9" t="s">
        <v>313</v>
      </c>
      <c r="C669" s="9" t="s">
        <v>764</v>
      </c>
      <c r="D669" s="9" t="s">
        <v>1161</v>
      </c>
      <c r="E669" s="9" t="s">
        <v>1131</v>
      </c>
      <c r="F669" s="9" t="s">
        <v>123</v>
      </c>
      <c r="G669" s="9" t="s">
        <v>68</v>
      </c>
      <c r="H669" s="13">
        <v>1</v>
      </c>
      <c r="I669" s="9" t="s">
        <v>214</v>
      </c>
      <c r="J669" s="9" t="s">
        <v>68</v>
      </c>
      <c r="K669" s="9" t="s">
        <v>1543</v>
      </c>
      <c r="L669" s="9" t="s">
        <v>68</v>
      </c>
      <c r="M669" s="56">
        <v>816</v>
      </c>
      <c r="N669" s="56" t="s">
        <v>545</v>
      </c>
      <c r="O669" s="56" t="s">
        <v>545</v>
      </c>
      <c r="P669" s="56" t="s">
        <v>545</v>
      </c>
      <c r="Q669" s="9">
        <v>1.617</v>
      </c>
      <c r="R669" s="9">
        <v>1.7150000000000001</v>
      </c>
      <c r="S669" s="10" t="str">
        <f>VLOOKUP($I669,GG!$A$1:$C$23,2,0)</f>
        <v>Kortemark</v>
      </c>
      <c r="T669" s="10" t="str">
        <f>IF(LEFT(D669,2)="09","Klink.",VLOOKUP($I669,GG!$A$1:$C$23,3,0))</f>
        <v>HV</v>
      </c>
    </row>
    <row r="670" spans="1:20" x14ac:dyDescent="0.2">
      <c r="A670" s="9">
        <v>12802716</v>
      </c>
      <c r="B670" s="9" t="s">
        <v>290</v>
      </c>
      <c r="C670" s="9" t="s">
        <v>764</v>
      </c>
      <c r="D670" s="9" t="s">
        <v>1161</v>
      </c>
      <c r="E670" s="9" t="s">
        <v>1131</v>
      </c>
      <c r="F670" s="9" t="s">
        <v>767</v>
      </c>
      <c r="G670" s="9" t="s">
        <v>765</v>
      </c>
      <c r="H670" s="13">
        <v>1.3580000000000001</v>
      </c>
      <c r="I670" s="9" t="s">
        <v>214</v>
      </c>
      <c r="J670" s="9" t="s">
        <v>159</v>
      </c>
      <c r="K670" s="9" t="s">
        <v>1543</v>
      </c>
      <c r="L670" s="9" t="s">
        <v>159</v>
      </c>
      <c r="M670" s="56">
        <v>652</v>
      </c>
      <c r="N670" s="56" t="s">
        <v>545</v>
      </c>
      <c r="O670" s="56" t="s">
        <v>545</v>
      </c>
      <c r="P670" s="56" t="s">
        <v>545</v>
      </c>
      <c r="Q670" s="9">
        <v>2.23</v>
      </c>
      <c r="R670" s="9">
        <v>2.3620000000000001</v>
      </c>
      <c r="S670" s="10" t="str">
        <f>VLOOKUP($I670,GG!$A$1:$C$23,2,0)</f>
        <v>Kortemark</v>
      </c>
      <c r="T670" s="10" t="str">
        <f>IF(LEFT(D670,2)="09","Klink.",VLOOKUP($I670,GG!$A$1:$C$23,3,0))</f>
        <v>HV</v>
      </c>
    </row>
    <row r="671" spans="1:20" x14ac:dyDescent="0.2">
      <c r="A671" s="9">
        <v>12802900</v>
      </c>
      <c r="B671" s="9" t="s">
        <v>953</v>
      </c>
      <c r="C671" s="9" t="s">
        <v>764</v>
      </c>
      <c r="D671" s="9" t="s">
        <v>1161</v>
      </c>
      <c r="E671" s="9" t="s">
        <v>1044</v>
      </c>
      <c r="F671" s="9" t="s">
        <v>123</v>
      </c>
      <c r="G671" s="9" t="s">
        <v>68</v>
      </c>
      <c r="H671" s="13">
        <v>1</v>
      </c>
      <c r="I671" s="9" t="s">
        <v>214</v>
      </c>
      <c r="J671" s="9" t="s">
        <v>68</v>
      </c>
      <c r="K671" s="9" t="s">
        <v>1543</v>
      </c>
      <c r="L671" s="9" t="s">
        <v>68</v>
      </c>
      <c r="M671" s="56">
        <v>816</v>
      </c>
      <c r="N671" s="56" t="s">
        <v>545</v>
      </c>
      <c r="O671" s="56" t="s">
        <v>545</v>
      </c>
      <c r="P671" s="56" t="s">
        <v>545</v>
      </c>
      <c r="Q671" s="9">
        <v>1.47</v>
      </c>
      <c r="R671" s="9">
        <v>1.56</v>
      </c>
      <c r="S671" s="10" t="str">
        <f>VLOOKUP($I671,GG!$A$1:$C$23,2,0)</f>
        <v>Kortemark</v>
      </c>
      <c r="T671" s="10" t="str">
        <f>IF(LEFT(D671,2)="09","Klink.",VLOOKUP($I671,GG!$A$1:$C$23,3,0))</f>
        <v>HV</v>
      </c>
    </row>
    <row r="672" spans="1:20" x14ac:dyDescent="0.2">
      <c r="A672" s="9">
        <v>12802908</v>
      </c>
      <c r="B672" s="9" t="s">
        <v>341</v>
      </c>
      <c r="C672" s="9" t="s">
        <v>764</v>
      </c>
      <c r="D672" s="9" t="s">
        <v>1161</v>
      </c>
      <c r="E672" s="9" t="s">
        <v>1044</v>
      </c>
      <c r="F672" s="9" t="s">
        <v>123</v>
      </c>
      <c r="G672" s="9" t="s">
        <v>765</v>
      </c>
      <c r="H672" s="13">
        <v>1</v>
      </c>
      <c r="I672" s="9" t="s">
        <v>214</v>
      </c>
      <c r="J672" s="9" t="s">
        <v>159</v>
      </c>
      <c r="K672" s="9" t="s">
        <v>1543</v>
      </c>
      <c r="L672" s="9" t="s">
        <v>159</v>
      </c>
      <c r="M672" s="56">
        <v>816</v>
      </c>
      <c r="N672" s="56" t="s">
        <v>545</v>
      </c>
      <c r="O672" s="56" t="s">
        <v>545</v>
      </c>
      <c r="P672" s="56" t="s">
        <v>545</v>
      </c>
      <c r="Q672" s="9">
        <v>1.528</v>
      </c>
      <c r="R672" s="9">
        <v>1.621</v>
      </c>
      <c r="S672" s="10" t="str">
        <f>VLOOKUP($I672,GG!$A$1:$C$23,2,0)</f>
        <v>Kortemark</v>
      </c>
      <c r="T672" s="10" t="str">
        <f>IF(LEFT(D672,2)="09","Klink.",VLOOKUP($I672,GG!$A$1:$C$23,3,0))</f>
        <v>HV</v>
      </c>
    </row>
    <row r="673" spans="1:20" x14ac:dyDescent="0.2">
      <c r="A673" s="9">
        <v>12802916</v>
      </c>
      <c r="B673" s="9" t="s">
        <v>342</v>
      </c>
      <c r="C673" s="9" t="s">
        <v>764</v>
      </c>
      <c r="D673" s="9" t="s">
        <v>1161</v>
      </c>
      <c r="E673" s="9" t="s">
        <v>1044</v>
      </c>
      <c r="F673" s="9" t="s">
        <v>767</v>
      </c>
      <c r="G673" s="9" t="s">
        <v>765</v>
      </c>
      <c r="H673" s="13">
        <v>1.3580000000000001</v>
      </c>
      <c r="I673" s="9" t="s">
        <v>214</v>
      </c>
      <c r="J673" s="9" t="s">
        <v>159</v>
      </c>
      <c r="K673" s="9" t="s">
        <v>1543</v>
      </c>
      <c r="L673" s="9" t="s">
        <v>159</v>
      </c>
      <c r="M673" s="56">
        <v>652</v>
      </c>
      <c r="N673" s="56" t="s">
        <v>545</v>
      </c>
      <c r="O673" s="56" t="s">
        <v>545</v>
      </c>
      <c r="P673" s="56" t="s">
        <v>545</v>
      </c>
      <c r="Q673" s="9">
        <v>1.95</v>
      </c>
      <c r="R673" s="9">
        <v>2.0699999999999998</v>
      </c>
      <c r="S673" s="10" t="str">
        <f>VLOOKUP($I673,GG!$A$1:$C$23,2,0)</f>
        <v>Kortemark</v>
      </c>
      <c r="T673" s="10" t="str">
        <f>IF(LEFT(D673,2)="09","Klink.",VLOOKUP($I673,GG!$A$1:$C$23,3,0))</f>
        <v>HV</v>
      </c>
    </row>
    <row r="674" spans="1:20" x14ac:dyDescent="0.2">
      <c r="A674" s="9">
        <v>12802960</v>
      </c>
      <c r="B674" s="9" t="s">
        <v>618</v>
      </c>
      <c r="C674" s="9" t="s">
        <v>764</v>
      </c>
      <c r="D674" s="9" t="s">
        <v>1161</v>
      </c>
      <c r="E674" s="9" t="s">
        <v>1044</v>
      </c>
      <c r="F674" s="9" t="s">
        <v>124</v>
      </c>
      <c r="G674" s="9" t="s">
        <v>68</v>
      </c>
      <c r="H674" s="13">
        <v>0.75600000000000001</v>
      </c>
      <c r="I674" s="9" t="s">
        <v>214</v>
      </c>
      <c r="J674" s="9" t="s">
        <v>68</v>
      </c>
      <c r="K674" s="9" t="s">
        <v>1543</v>
      </c>
      <c r="L674" s="9" t="s">
        <v>68</v>
      </c>
      <c r="M674" s="56">
        <v>976</v>
      </c>
      <c r="N674" s="56" t="s">
        <v>545</v>
      </c>
      <c r="O674" s="56" t="s">
        <v>545</v>
      </c>
      <c r="P674" s="56" t="s">
        <v>545</v>
      </c>
      <c r="Q674" s="9">
        <v>1.218</v>
      </c>
      <c r="R674" s="9">
        <v>1.2929999999999999</v>
      </c>
      <c r="S674" s="10" t="str">
        <f>VLOOKUP($I674,GG!$A$1:$C$23,2,0)</f>
        <v>Kortemark</v>
      </c>
      <c r="T674" s="10" t="str">
        <f>IF(LEFT(D674,2)="09","Klink.",VLOOKUP($I674,GG!$A$1:$C$23,3,0))</f>
        <v>HV</v>
      </c>
    </row>
    <row r="675" spans="1:20" x14ac:dyDescent="0.2">
      <c r="A675" s="9">
        <v>12802970</v>
      </c>
      <c r="B675" s="9" t="s">
        <v>1408</v>
      </c>
      <c r="C675" s="9" t="s">
        <v>764</v>
      </c>
      <c r="D675" s="9" t="s">
        <v>1161</v>
      </c>
      <c r="E675" s="9" t="s">
        <v>1044</v>
      </c>
      <c r="F675" s="9" t="s">
        <v>125</v>
      </c>
      <c r="G675" s="9" t="s">
        <v>68</v>
      </c>
      <c r="H675" s="13">
        <v>0.99299999999999999</v>
      </c>
      <c r="I675" s="9" t="s">
        <v>214</v>
      </c>
      <c r="J675" s="9" t="s">
        <v>68</v>
      </c>
      <c r="K675" s="9" t="s">
        <v>1543</v>
      </c>
      <c r="L675" s="9" t="s">
        <v>68</v>
      </c>
      <c r="M675" s="56">
        <v>792</v>
      </c>
      <c r="N675" s="56" t="s">
        <v>545</v>
      </c>
      <c r="O675" s="56" t="s">
        <v>545</v>
      </c>
      <c r="P675" s="56" t="s">
        <v>545</v>
      </c>
      <c r="Q675" s="9">
        <v>1.53</v>
      </c>
      <c r="R675" s="9">
        <v>1.63</v>
      </c>
      <c r="S675" s="10" t="str">
        <f>VLOOKUP($I675,GG!$A$1:$C$23,2,0)</f>
        <v>Kortemark</v>
      </c>
      <c r="T675" s="10" t="str">
        <f>IF(LEFT(D675,2)="09","Klink.",VLOOKUP($I675,GG!$A$1:$C$23,3,0))</f>
        <v>HV</v>
      </c>
    </row>
    <row r="676" spans="1:20" x14ac:dyDescent="0.2">
      <c r="A676" s="9">
        <v>12803016</v>
      </c>
      <c r="B676" s="9" t="s">
        <v>61</v>
      </c>
      <c r="C676" s="9" t="s">
        <v>764</v>
      </c>
      <c r="D676" s="9" t="s">
        <v>1161</v>
      </c>
      <c r="E676" s="9" t="s">
        <v>1044</v>
      </c>
      <c r="F676" s="9" t="s">
        <v>767</v>
      </c>
      <c r="G676" s="9" t="s">
        <v>765</v>
      </c>
      <c r="H676" s="13">
        <v>1.3580000000000001</v>
      </c>
      <c r="I676" s="9" t="s">
        <v>214</v>
      </c>
      <c r="J676" s="9" t="s">
        <v>159</v>
      </c>
      <c r="K676" s="9" t="s">
        <v>1543</v>
      </c>
      <c r="L676" s="9" t="s">
        <v>159</v>
      </c>
      <c r="M676" s="56">
        <v>652</v>
      </c>
      <c r="N676" s="56" t="s">
        <v>545</v>
      </c>
      <c r="O676" s="56" t="s">
        <v>545</v>
      </c>
      <c r="P676" s="56" t="s">
        <v>545</v>
      </c>
      <c r="Q676" s="9">
        <v>2.23</v>
      </c>
      <c r="R676" s="9">
        <v>2.3620000000000001</v>
      </c>
      <c r="S676" s="10" t="str">
        <f>VLOOKUP($I676,GG!$A$1:$C$23,2,0)</f>
        <v>Kortemark</v>
      </c>
      <c r="T676" s="10" t="str">
        <f>IF(LEFT(D676,2)="09","Klink.",VLOOKUP($I676,GG!$A$1:$C$23,3,0))</f>
        <v>HV</v>
      </c>
    </row>
    <row r="677" spans="1:20" x14ac:dyDescent="0.2">
      <c r="A677" s="9">
        <v>12804016</v>
      </c>
      <c r="B677" s="9" t="s">
        <v>291</v>
      </c>
      <c r="C677" s="9" t="s">
        <v>764</v>
      </c>
      <c r="D677" s="9" t="s">
        <v>1161</v>
      </c>
      <c r="E677" s="9" t="s">
        <v>1131</v>
      </c>
      <c r="F677" s="9" t="s">
        <v>767</v>
      </c>
      <c r="G677" s="9" t="s">
        <v>765</v>
      </c>
      <c r="H677" s="13">
        <v>1.3580000000000001</v>
      </c>
      <c r="I677" s="9" t="s">
        <v>214</v>
      </c>
      <c r="J677" s="9" t="s">
        <v>159</v>
      </c>
      <c r="K677" s="9" t="s">
        <v>1543</v>
      </c>
      <c r="L677" s="9" t="s">
        <v>159</v>
      </c>
      <c r="M677" s="56">
        <v>652</v>
      </c>
      <c r="N677" s="56" t="s">
        <v>545</v>
      </c>
      <c r="O677" s="56" t="s">
        <v>545</v>
      </c>
      <c r="P677" s="56" t="s">
        <v>545</v>
      </c>
      <c r="Q677" s="9">
        <v>2.23</v>
      </c>
      <c r="R677" s="9">
        <v>2.3620000000000001</v>
      </c>
      <c r="S677" s="10" t="str">
        <f>VLOOKUP($I677,GG!$A$1:$C$23,2,0)</f>
        <v>Kortemark</v>
      </c>
      <c r="T677" s="10" t="str">
        <f>IF(LEFT(D677,2)="09","Klink.",VLOOKUP($I677,GG!$A$1:$C$23,3,0))</f>
        <v>HV</v>
      </c>
    </row>
    <row r="678" spans="1:20" x14ac:dyDescent="0.2">
      <c r="A678" s="9">
        <v>12804816</v>
      </c>
      <c r="B678" s="9" t="s">
        <v>343</v>
      </c>
      <c r="C678" s="9" t="s">
        <v>764</v>
      </c>
      <c r="D678" s="9" t="s">
        <v>1161</v>
      </c>
      <c r="E678" s="9" t="s">
        <v>1044</v>
      </c>
      <c r="F678" s="9" t="s">
        <v>767</v>
      </c>
      <c r="G678" s="9" t="s">
        <v>765</v>
      </c>
      <c r="H678" s="13">
        <v>1.3580000000000001</v>
      </c>
      <c r="I678" s="9" t="s">
        <v>214</v>
      </c>
      <c r="J678" s="9" t="s">
        <v>159</v>
      </c>
      <c r="K678" s="9" t="s">
        <v>1543</v>
      </c>
      <c r="L678" s="9" t="s">
        <v>159</v>
      </c>
      <c r="M678" s="56">
        <v>652</v>
      </c>
      <c r="N678" s="56" t="s">
        <v>545</v>
      </c>
      <c r="O678" s="56" t="s">
        <v>545</v>
      </c>
      <c r="P678" s="56" t="s">
        <v>545</v>
      </c>
      <c r="Q678" s="9">
        <v>1.92</v>
      </c>
      <c r="R678" s="9">
        <v>2.04</v>
      </c>
      <c r="S678" s="10" t="str">
        <f>VLOOKUP($I678,GG!$A$1:$C$23,2,0)</f>
        <v>Kortemark</v>
      </c>
      <c r="T678" s="10" t="str">
        <f>IF(LEFT(D678,2)="09","Klink.",VLOOKUP($I678,GG!$A$1:$C$23,3,0))</f>
        <v>HV</v>
      </c>
    </row>
    <row r="679" spans="1:20" x14ac:dyDescent="0.2">
      <c r="A679" s="9">
        <v>12804912</v>
      </c>
      <c r="B679" s="9" t="s">
        <v>882</v>
      </c>
      <c r="C679" s="9" t="s">
        <v>764</v>
      </c>
      <c r="D679" s="9" t="s">
        <v>1161</v>
      </c>
      <c r="E679" s="9" t="s">
        <v>1044</v>
      </c>
      <c r="F679" s="9" t="s">
        <v>767</v>
      </c>
      <c r="G679" s="9" t="s">
        <v>68</v>
      </c>
      <c r="H679" s="13">
        <v>1.3580000000000001</v>
      </c>
      <c r="I679" s="9" t="s">
        <v>214</v>
      </c>
      <c r="J679" s="9" t="s">
        <v>68</v>
      </c>
      <c r="K679" s="9" t="s">
        <v>1543</v>
      </c>
      <c r="L679" s="9" t="s">
        <v>68</v>
      </c>
      <c r="M679" s="56">
        <v>652</v>
      </c>
      <c r="N679" s="56">
        <v>464</v>
      </c>
      <c r="O679" s="56" t="s">
        <v>545</v>
      </c>
      <c r="P679" s="56" t="s">
        <v>545</v>
      </c>
      <c r="Q679" s="9">
        <v>1.95</v>
      </c>
      <c r="R679" s="9">
        <v>2.0699999999999998</v>
      </c>
      <c r="S679" s="10" t="str">
        <f>VLOOKUP($I679,GG!$A$1:$C$23,2,0)</f>
        <v>Kortemark</v>
      </c>
      <c r="T679" s="10" t="str">
        <f>IF(LEFT(D679,2)="09","Klink.",VLOOKUP($I679,GG!$A$1:$C$23,3,0))</f>
        <v>HV</v>
      </c>
    </row>
    <row r="680" spans="1:20" x14ac:dyDescent="0.2">
      <c r="A680" s="9">
        <v>12804916</v>
      </c>
      <c r="B680" s="9" t="s">
        <v>344</v>
      </c>
      <c r="C680" s="9" t="s">
        <v>764</v>
      </c>
      <c r="D680" s="9" t="s">
        <v>1161</v>
      </c>
      <c r="E680" s="9" t="s">
        <v>1044</v>
      </c>
      <c r="F680" s="9" t="s">
        <v>767</v>
      </c>
      <c r="G680" s="9" t="s">
        <v>765</v>
      </c>
      <c r="H680" s="13">
        <v>1.3580000000000001</v>
      </c>
      <c r="I680" s="9" t="s">
        <v>214</v>
      </c>
      <c r="J680" s="9" t="s">
        <v>159</v>
      </c>
      <c r="K680" s="9" t="s">
        <v>1543</v>
      </c>
      <c r="L680" s="9" t="s">
        <v>159</v>
      </c>
      <c r="M680" s="56">
        <v>652</v>
      </c>
      <c r="N680" s="56" t="s">
        <v>545</v>
      </c>
      <c r="O680" s="56" t="s">
        <v>545</v>
      </c>
      <c r="P680" s="56" t="s">
        <v>545</v>
      </c>
      <c r="Q680" s="9">
        <v>1.95</v>
      </c>
      <c r="R680" s="9">
        <v>2.0699999999999998</v>
      </c>
      <c r="S680" s="10" t="str">
        <f>VLOOKUP($I680,GG!$A$1:$C$23,2,0)</f>
        <v>Kortemark</v>
      </c>
      <c r="T680" s="10" t="str">
        <f>IF(LEFT(D680,2)="09","Klink.",VLOOKUP($I680,GG!$A$1:$C$23,3,0))</f>
        <v>HV</v>
      </c>
    </row>
    <row r="681" spans="1:20" x14ac:dyDescent="0.2">
      <c r="A681" s="9">
        <v>12804970</v>
      </c>
      <c r="B681" s="9" t="s">
        <v>215</v>
      </c>
      <c r="C681" s="9" t="s">
        <v>764</v>
      </c>
      <c r="D681" s="9" t="s">
        <v>1161</v>
      </c>
      <c r="E681" s="9" t="s">
        <v>1044</v>
      </c>
      <c r="F681" s="9" t="s">
        <v>125</v>
      </c>
      <c r="G681" s="9" t="s">
        <v>68</v>
      </c>
      <c r="H681" s="13">
        <v>0.99299999999999999</v>
      </c>
      <c r="I681" s="9" t="s">
        <v>214</v>
      </c>
      <c r="J681" s="9" t="s">
        <v>68</v>
      </c>
      <c r="K681" s="9" t="s">
        <v>1543</v>
      </c>
      <c r="L681" s="9" t="s">
        <v>68</v>
      </c>
      <c r="M681" s="56">
        <v>792</v>
      </c>
      <c r="N681" s="56" t="s">
        <v>545</v>
      </c>
      <c r="O681" s="56" t="s">
        <v>545</v>
      </c>
      <c r="P681" s="56" t="s">
        <v>545</v>
      </c>
      <c r="Q681" s="9">
        <v>1.4610000000000001</v>
      </c>
      <c r="R681" s="9">
        <v>1.5620000000000001</v>
      </c>
      <c r="S681" s="10" t="str">
        <f>VLOOKUP($I681,GG!$A$1:$C$23,2,0)</f>
        <v>Kortemark</v>
      </c>
      <c r="T681" s="10" t="str">
        <f>IF(LEFT(D681,2)="09","Klink.",VLOOKUP($I681,GG!$A$1:$C$23,3,0))</f>
        <v>HV</v>
      </c>
    </row>
    <row r="682" spans="1:20" x14ac:dyDescent="0.2">
      <c r="A682" s="9">
        <v>12805012</v>
      </c>
      <c r="B682" s="9" t="s">
        <v>1105</v>
      </c>
      <c r="C682" s="9" t="s">
        <v>764</v>
      </c>
      <c r="D682" s="9" t="s">
        <v>1161</v>
      </c>
      <c r="E682" s="9" t="s">
        <v>1044</v>
      </c>
      <c r="F682" s="9" t="s">
        <v>767</v>
      </c>
      <c r="G682" s="9" t="s">
        <v>68</v>
      </c>
      <c r="H682" s="13">
        <v>1.3580000000000001</v>
      </c>
      <c r="I682" s="9" t="s">
        <v>214</v>
      </c>
      <c r="J682" s="9" t="s">
        <v>68</v>
      </c>
      <c r="K682" s="9" t="s">
        <v>1543</v>
      </c>
      <c r="L682" s="9" t="s">
        <v>68</v>
      </c>
      <c r="M682" s="56">
        <v>652</v>
      </c>
      <c r="N682" s="56" t="s">
        <v>545</v>
      </c>
      <c r="O682" s="56" t="s">
        <v>545</v>
      </c>
      <c r="P682" s="56" t="s">
        <v>545</v>
      </c>
      <c r="Q682" s="9">
        <v>1.95</v>
      </c>
      <c r="R682" s="9">
        <v>2.0699999999999998</v>
      </c>
      <c r="S682" s="10" t="str">
        <f>VLOOKUP($I682,GG!$A$1:$C$23,2,0)</f>
        <v>Kortemark</v>
      </c>
      <c r="T682" s="10" t="str">
        <f>IF(LEFT(D682,2)="09","Klink.",VLOOKUP($I682,GG!$A$1:$C$23,3,0))</f>
        <v>HV</v>
      </c>
    </row>
    <row r="683" spans="1:20" x14ac:dyDescent="0.2">
      <c r="A683" s="9">
        <v>12805016</v>
      </c>
      <c r="B683" s="9" t="s">
        <v>345</v>
      </c>
      <c r="C683" s="9" t="s">
        <v>764</v>
      </c>
      <c r="D683" s="9" t="s">
        <v>1161</v>
      </c>
      <c r="E683" s="9" t="s">
        <v>1044</v>
      </c>
      <c r="F683" s="9" t="s">
        <v>767</v>
      </c>
      <c r="G683" s="9" t="s">
        <v>765</v>
      </c>
      <c r="H683" s="13">
        <v>1.3580000000000001</v>
      </c>
      <c r="I683" s="9" t="s">
        <v>214</v>
      </c>
      <c r="J683" s="9" t="s">
        <v>159</v>
      </c>
      <c r="K683" s="9" t="s">
        <v>1543</v>
      </c>
      <c r="L683" s="9" t="s">
        <v>159</v>
      </c>
      <c r="M683" s="56">
        <v>652</v>
      </c>
      <c r="N683" s="56" t="s">
        <v>545</v>
      </c>
      <c r="O683" s="56" t="s">
        <v>545</v>
      </c>
      <c r="P683" s="56" t="s">
        <v>545</v>
      </c>
      <c r="Q683" s="9">
        <v>2.0960000000000001</v>
      </c>
      <c r="R683" s="9">
        <v>2.222</v>
      </c>
      <c r="S683" s="10" t="str">
        <f>VLOOKUP($I683,GG!$A$1:$C$23,2,0)</f>
        <v>Kortemark</v>
      </c>
      <c r="T683" s="10" t="str">
        <f>IF(LEFT(D683,2)="09","Klink.",VLOOKUP($I683,GG!$A$1:$C$23,3,0))</f>
        <v>HV</v>
      </c>
    </row>
    <row r="684" spans="1:20" x14ac:dyDescent="0.2">
      <c r="A684" s="9">
        <v>12805112</v>
      </c>
      <c r="B684" s="9" t="s">
        <v>759</v>
      </c>
      <c r="C684" s="9" t="s">
        <v>764</v>
      </c>
      <c r="D684" s="9" t="s">
        <v>1161</v>
      </c>
      <c r="E684" s="9" t="s">
        <v>1044</v>
      </c>
      <c r="F684" s="9" t="s">
        <v>767</v>
      </c>
      <c r="G684" s="9" t="s">
        <v>68</v>
      </c>
      <c r="H684" s="13">
        <v>1.3580000000000001</v>
      </c>
      <c r="I684" s="9" t="s">
        <v>214</v>
      </c>
      <c r="J684" s="9" t="s">
        <v>68</v>
      </c>
      <c r="K684" s="9" t="s">
        <v>1543</v>
      </c>
      <c r="L684" s="9" t="s">
        <v>68</v>
      </c>
      <c r="M684" s="56">
        <v>652</v>
      </c>
      <c r="N684" s="56" t="s">
        <v>545</v>
      </c>
      <c r="O684" s="56" t="s">
        <v>545</v>
      </c>
      <c r="P684" s="56" t="s">
        <v>545</v>
      </c>
      <c r="Q684" s="9">
        <v>2.23</v>
      </c>
      <c r="R684" s="9">
        <v>2.3620000000000001</v>
      </c>
      <c r="S684" s="10" t="str">
        <f>VLOOKUP($I684,GG!$A$1:$C$23,2,0)</f>
        <v>Kortemark</v>
      </c>
      <c r="T684" s="10" t="str">
        <f>IF(LEFT(D684,2)="09","Klink.",VLOOKUP($I684,GG!$A$1:$C$23,3,0))</f>
        <v>HV</v>
      </c>
    </row>
    <row r="685" spans="1:20" x14ac:dyDescent="0.2">
      <c r="A685" s="9">
        <v>12805116</v>
      </c>
      <c r="B685" s="9" t="s">
        <v>883</v>
      </c>
      <c r="C685" s="9" t="s">
        <v>764</v>
      </c>
      <c r="D685" s="9" t="s">
        <v>1161</v>
      </c>
      <c r="E685" s="9" t="s">
        <v>1044</v>
      </c>
      <c r="F685" s="9" t="s">
        <v>767</v>
      </c>
      <c r="G685" s="9" t="s">
        <v>765</v>
      </c>
      <c r="H685" s="13">
        <v>1.3580000000000001</v>
      </c>
      <c r="I685" s="9" t="s">
        <v>214</v>
      </c>
      <c r="J685" s="9" t="s">
        <v>159</v>
      </c>
      <c r="K685" s="9" t="s">
        <v>1543</v>
      </c>
      <c r="L685" s="9" t="s">
        <v>159</v>
      </c>
      <c r="M685" s="56">
        <v>652</v>
      </c>
      <c r="N685" s="56" t="s">
        <v>545</v>
      </c>
      <c r="O685" s="56" t="s">
        <v>545</v>
      </c>
      <c r="P685" s="56" t="s">
        <v>545</v>
      </c>
      <c r="Q685" s="9">
        <v>2.23</v>
      </c>
      <c r="R685" s="9">
        <v>2.3620000000000001</v>
      </c>
      <c r="S685" s="10" t="str">
        <f>VLOOKUP($I685,GG!$A$1:$C$23,2,0)</f>
        <v>Kortemark</v>
      </c>
      <c r="T685" s="10" t="str">
        <f>IF(LEFT(D685,2)="09","Klink.",VLOOKUP($I685,GG!$A$1:$C$23,3,0))</f>
        <v>HV</v>
      </c>
    </row>
    <row r="686" spans="1:20" x14ac:dyDescent="0.2">
      <c r="A686" s="9">
        <v>12805216</v>
      </c>
      <c r="B686" s="9" t="s">
        <v>884</v>
      </c>
      <c r="C686" s="9" t="s">
        <v>764</v>
      </c>
      <c r="D686" s="9" t="s">
        <v>1161</v>
      </c>
      <c r="E686" s="9" t="s">
        <v>1044</v>
      </c>
      <c r="F686" s="9" t="s">
        <v>767</v>
      </c>
      <c r="G686" s="9" t="s">
        <v>765</v>
      </c>
      <c r="H686" s="13">
        <v>1.3580000000000001</v>
      </c>
      <c r="I686" s="9" t="s">
        <v>214</v>
      </c>
      <c r="J686" s="9" t="s">
        <v>159</v>
      </c>
      <c r="K686" s="9" t="s">
        <v>1543</v>
      </c>
      <c r="L686" s="9" t="s">
        <v>159</v>
      </c>
      <c r="M686" s="56">
        <v>652</v>
      </c>
      <c r="N686" s="56" t="s">
        <v>545</v>
      </c>
      <c r="O686" s="56" t="s">
        <v>545</v>
      </c>
      <c r="P686" s="56" t="s">
        <v>545</v>
      </c>
      <c r="Q686" s="9">
        <v>2.23</v>
      </c>
      <c r="R686" s="9">
        <v>2.3620000000000001</v>
      </c>
      <c r="S686" s="10" t="str">
        <f>VLOOKUP($I686,GG!$A$1:$C$23,2,0)</f>
        <v>Kortemark</v>
      </c>
      <c r="T686" s="10" t="str">
        <f>IF(LEFT(D686,2)="09","Klink.",VLOOKUP($I686,GG!$A$1:$C$23,3,0))</f>
        <v>HV</v>
      </c>
    </row>
    <row r="687" spans="1:20" x14ac:dyDescent="0.2">
      <c r="A687" s="9">
        <v>12805316</v>
      </c>
      <c r="B687" s="9" t="s">
        <v>885</v>
      </c>
      <c r="C687" s="9" t="s">
        <v>764</v>
      </c>
      <c r="D687" s="9" t="s">
        <v>1161</v>
      </c>
      <c r="E687" s="9" t="s">
        <v>1044</v>
      </c>
      <c r="F687" s="9" t="s">
        <v>767</v>
      </c>
      <c r="G687" s="9" t="s">
        <v>765</v>
      </c>
      <c r="H687" s="13">
        <v>1.3580000000000001</v>
      </c>
      <c r="I687" s="9" t="s">
        <v>214</v>
      </c>
      <c r="J687" s="9" t="s">
        <v>159</v>
      </c>
      <c r="K687" s="9" t="s">
        <v>1543</v>
      </c>
      <c r="L687" s="9" t="s">
        <v>159</v>
      </c>
      <c r="M687" s="56">
        <v>652</v>
      </c>
      <c r="N687" s="56" t="s">
        <v>545</v>
      </c>
      <c r="O687" s="56" t="s">
        <v>545</v>
      </c>
      <c r="P687" s="56" t="s">
        <v>545</v>
      </c>
      <c r="Q687" s="9">
        <v>2.23</v>
      </c>
      <c r="R687" s="9">
        <v>2.3620000000000001</v>
      </c>
      <c r="S687" s="10" t="str">
        <f>VLOOKUP($I687,GG!$A$1:$C$23,2,0)</f>
        <v>Kortemark</v>
      </c>
      <c r="T687" s="10" t="str">
        <f>IF(LEFT(D687,2)="09","Klink.",VLOOKUP($I687,GG!$A$1:$C$23,3,0))</f>
        <v>HV</v>
      </c>
    </row>
    <row r="688" spans="1:20" x14ac:dyDescent="0.2">
      <c r="A688" s="9">
        <v>12805416</v>
      </c>
      <c r="B688" s="9" t="s">
        <v>760</v>
      </c>
      <c r="C688" s="9" t="s">
        <v>764</v>
      </c>
      <c r="D688" s="9" t="s">
        <v>1161</v>
      </c>
      <c r="E688" s="9" t="s">
        <v>1044</v>
      </c>
      <c r="F688" s="9" t="s">
        <v>767</v>
      </c>
      <c r="G688" s="9" t="s">
        <v>765</v>
      </c>
      <c r="H688" s="13">
        <v>1.3580000000000001</v>
      </c>
      <c r="I688" s="9" t="s">
        <v>214</v>
      </c>
      <c r="J688" s="9" t="s">
        <v>159</v>
      </c>
      <c r="K688" s="9" t="s">
        <v>1543</v>
      </c>
      <c r="L688" s="9" t="s">
        <v>159</v>
      </c>
      <c r="M688" s="56">
        <v>652</v>
      </c>
      <c r="N688" s="56" t="s">
        <v>545</v>
      </c>
      <c r="O688" s="56" t="s">
        <v>545</v>
      </c>
      <c r="P688" s="56" t="s">
        <v>545</v>
      </c>
      <c r="Q688" s="9">
        <v>2.23</v>
      </c>
      <c r="R688" s="9">
        <v>2.3620000000000001</v>
      </c>
      <c r="S688" s="10" t="str">
        <f>VLOOKUP($I688,GG!$A$1:$C$23,2,0)</f>
        <v>Kortemark</v>
      </c>
      <c r="T688" s="10" t="str">
        <f>IF(LEFT(D688,2)="09","Klink.",VLOOKUP($I688,GG!$A$1:$C$23,3,0))</f>
        <v>HV</v>
      </c>
    </row>
    <row r="689" spans="1:20" x14ac:dyDescent="0.2">
      <c r="A689" s="9">
        <v>12805516</v>
      </c>
      <c r="B689" s="9" t="s">
        <v>147</v>
      </c>
      <c r="C689" s="9" t="s">
        <v>764</v>
      </c>
      <c r="D689" s="9" t="s">
        <v>1161</v>
      </c>
      <c r="E689" s="9" t="s">
        <v>1044</v>
      </c>
      <c r="F689" s="9" t="s">
        <v>767</v>
      </c>
      <c r="G689" s="9" t="s">
        <v>765</v>
      </c>
      <c r="H689" s="13">
        <v>1.3580000000000001</v>
      </c>
      <c r="I689" s="9" t="s">
        <v>214</v>
      </c>
      <c r="J689" s="9" t="s">
        <v>159</v>
      </c>
      <c r="K689" s="9" t="s">
        <v>1543</v>
      </c>
      <c r="L689" s="9" t="s">
        <v>159</v>
      </c>
      <c r="M689" s="56">
        <v>652</v>
      </c>
      <c r="N689" s="56" t="s">
        <v>545</v>
      </c>
      <c r="O689" s="56" t="s">
        <v>545</v>
      </c>
      <c r="P689" s="56" t="s">
        <v>545</v>
      </c>
      <c r="Q689" s="9">
        <v>2.23</v>
      </c>
      <c r="R689" s="9">
        <v>2.3620000000000001</v>
      </c>
      <c r="S689" s="10" t="str">
        <f>VLOOKUP($I689,GG!$A$1:$C$23,2,0)</f>
        <v>Kortemark</v>
      </c>
      <c r="T689" s="10" t="str">
        <f>IF(LEFT(D689,2)="09","Klink.",VLOOKUP($I689,GG!$A$1:$C$23,3,0))</f>
        <v>HV</v>
      </c>
    </row>
    <row r="690" spans="1:20" x14ac:dyDescent="0.2">
      <c r="A690" s="9">
        <v>12805600</v>
      </c>
      <c r="B690" s="9" t="s">
        <v>347</v>
      </c>
      <c r="C690" s="9" t="s">
        <v>764</v>
      </c>
      <c r="D690" s="9" t="s">
        <v>1161</v>
      </c>
      <c r="E690" s="9" t="s">
        <v>1044</v>
      </c>
      <c r="F690" s="9" t="s">
        <v>123</v>
      </c>
      <c r="G690" s="9" t="s">
        <v>68</v>
      </c>
      <c r="H690" s="13">
        <v>1</v>
      </c>
      <c r="I690" s="9" t="s">
        <v>214</v>
      </c>
      <c r="J690" s="9" t="s">
        <v>68</v>
      </c>
      <c r="K690" s="9" t="s">
        <v>1543</v>
      </c>
      <c r="L690" s="9" t="s">
        <v>68</v>
      </c>
      <c r="M690" s="56">
        <v>816</v>
      </c>
      <c r="N690" s="56" t="s">
        <v>545</v>
      </c>
      <c r="O690" s="56" t="s">
        <v>545</v>
      </c>
      <c r="P690" s="56" t="s">
        <v>545</v>
      </c>
      <c r="Q690" s="9">
        <v>1.4930000000000001</v>
      </c>
      <c r="R690" s="9">
        <v>1.5840000000000001</v>
      </c>
      <c r="S690" s="10" t="str">
        <f>VLOOKUP($I690,GG!$A$1:$C$23,2,0)</f>
        <v>Kortemark</v>
      </c>
      <c r="T690" s="10" t="str">
        <f>IF(LEFT(D690,2)="09","Klink.",VLOOKUP($I690,GG!$A$1:$C$23,3,0))</f>
        <v>HV</v>
      </c>
    </row>
    <row r="691" spans="1:20" x14ac:dyDescent="0.2">
      <c r="A691" s="9">
        <v>12805612</v>
      </c>
      <c r="B691" s="9" t="s">
        <v>384</v>
      </c>
      <c r="C691" s="9" t="s">
        <v>764</v>
      </c>
      <c r="D691" s="9" t="s">
        <v>1161</v>
      </c>
      <c r="E691" s="9" t="s">
        <v>1044</v>
      </c>
      <c r="F691" s="9" t="s">
        <v>767</v>
      </c>
      <c r="G691" s="9" t="s">
        <v>68</v>
      </c>
      <c r="H691" s="13">
        <v>1.3580000000000001</v>
      </c>
      <c r="I691" s="9" t="s">
        <v>214</v>
      </c>
      <c r="J691" s="9" t="s">
        <v>68</v>
      </c>
      <c r="K691" s="9" t="s">
        <v>1543</v>
      </c>
      <c r="L691" s="9" t="s">
        <v>68</v>
      </c>
      <c r="M691" s="56">
        <v>652</v>
      </c>
      <c r="N691" s="56" t="s">
        <v>545</v>
      </c>
      <c r="O691" s="56" t="s">
        <v>545</v>
      </c>
      <c r="P691" s="56" t="s">
        <v>545</v>
      </c>
      <c r="Q691" s="9">
        <v>2.0939999999999999</v>
      </c>
      <c r="R691" s="9">
        <v>2.2200000000000002</v>
      </c>
      <c r="S691" s="10" t="str">
        <f>VLOOKUP($I691,GG!$A$1:$C$23,2,0)</f>
        <v>Kortemark</v>
      </c>
      <c r="T691" s="10" t="str">
        <f>IF(LEFT(D691,2)="09","Klink.",VLOOKUP($I691,GG!$A$1:$C$23,3,0))</f>
        <v>HV</v>
      </c>
    </row>
    <row r="692" spans="1:20" x14ac:dyDescent="0.2">
      <c r="A692" s="9">
        <v>12805616</v>
      </c>
      <c r="B692" s="9" t="s">
        <v>348</v>
      </c>
      <c r="C692" s="9" t="s">
        <v>764</v>
      </c>
      <c r="D692" s="9" t="s">
        <v>1161</v>
      </c>
      <c r="E692" s="9" t="s">
        <v>1044</v>
      </c>
      <c r="F692" s="9" t="s">
        <v>767</v>
      </c>
      <c r="G692" s="9" t="s">
        <v>765</v>
      </c>
      <c r="H692" s="13">
        <v>1.3580000000000001</v>
      </c>
      <c r="I692" s="9" t="s">
        <v>214</v>
      </c>
      <c r="J692" s="9" t="s">
        <v>159</v>
      </c>
      <c r="K692" s="9" t="s">
        <v>1543</v>
      </c>
      <c r="L692" s="9" t="s">
        <v>159</v>
      </c>
      <c r="M692" s="56">
        <v>652</v>
      </c>
      <c r="N692" s="56" t="s">
        <v>545</v>
      </c>
      <c r="O692" s="56" t="s">
        <v>545</v>
      </c>
      <c r="P692" s="56" t="s">
        <v>545</v>
      </c>
      <c r="Q692" s="9">
        <v>2.0939999999999999</v>
      </c>
      <c r="R692" s="9">
        <v>2.2200000000000002</v>
      </c>
      <c r="S692" s="10" t="str">
        <f>VLOOKUP($I692,GG!$A$1:$C$23,2,0)</f>
        <v>Kortemark</v>
      </c>
      <c r="T692" s="10" t="str">
        <f>IF(LEFT(D692,2)="09","Klink.",VLOOKUP($I692,GG!$A$1:$C$23,3,0))</f>
        <v>HV</v>
      </c>
    </row>
    <row r="693" spans="1:20" x14ac:dyDescent="0.2">
      <c r="A693" s="9">
        <v>12805660</v>
      </c>
      <c r="B693" s="9" t="s">
        <v>462</v>
      </c>
      <c r="C693" s="9" t="s">
        <v>764</v>
      </c>
      <c r="D693" s="9" t="s">
        <v>1161</v>
      </c>
      <c r="E693" s="9" t="s">
        <v>1044</v>
      </c>
      <c r="F693" s="9" t="s">
        <v>124</v>
      </c>
      <c r="G693" s="9" t="s">
        <v>68</v>
      </c>
      <c r="H693" s="13">
        <v>0.75600000000000001</v>
      </c>
      <c r="I693" s="9" t="s">
        <v>214</v>
      </c>
      <c r="J693" s="9" t="s">
        <v>68</v>
      </c>
      <c r="K693" s="9" t="s">
        <v>1543</v>
      </c>
      <c r="L693" s="9" t="s">
        <v>68</v>
      </c>
      <c r="M693" s="56">
        <v>976</v>
      </c>
      <c r="N693" s="56" t="s">
        <v>545</v>
      </c>
      <c r="O693" s="56" t="s">
        <v>545</v>
      </c>
      <c r="P693" s="56" t="s">
        <v>545</v>
      </c>
      <c r="Q693" s="9">
        <v>1.2030000000000001</v>
      </c>
      <c r="R693" s="9">
        <v>1.276</v>
      </c>
      <c r="S693" s="10" t="str">
        <f>VLOOKUP($I693,GG!$A$1:$C$23,2,0)</f>
        <v>Kortemark</v>
      </c>
      <c r="T693" s="10" t="str">
        <f>IF(LEFT(D693,2)="09","Klink.",VLOOKUP($I693,GG!$A$1:$C$23,3,0))</f>
        <v>HV</v>
      </c>
    </row>
    <row r="694" spans="1:20" x14ac:dyDescent="0.2">
      <c r="A694" s="9">
        <v>12807728</v>
      </c>
      <c r="B694" s="9" t="s">
        <v>886</v>
      </c>
      <c r="C694" s="9" t="s">
        <v>764</v>
      </c>
      <c r="D694" s="9" t="s">
        <v>216</v>
      </c>
      <c r="E694" s="9" t="s">
        <v>216</v>
      </c>
      <c r="F694" s="9" t="s">
        <v>881</v>
      </c>
      <c r="G694" s="9" t="s">
        <v>765</v>
      </c>
      <c r="H694" s="13">
        <v>0.95699999999999996</v>
      </c>
      <c r="I694" s="9" t="s">
        <v>214</v>
      </c>
      <c r="J694" s="9" t="s">
        <v>159</v>
      </c>
      <c r="K694" s="9" t="s">
        <v>1543</v>
      </c>
      <c r="L694" s="9" t="s">
        <v>159</v>
      </c>
      <c r="M694" s="56">
        <v>908</v>
      </c>
      <c r="N694" s="56" t="s">
        <v>545</v>
      </c>
      <c r="O694" s="56" t="s">
        <v>545</v>
      </c>
      <c r="P694" s="56" t="s">
        <v>545</v>
      </c>
      <c r="Q694" s="9">
        <v>1.54</v>
      </c>
      <c r="R694" s="9">
        <v>1.5549999999999999</v>
      </c>
      <c r="S694" s="10" t="str">
        <f>VLOOKUP($I694,GG!$A$1:$C$23,2,0)</f>
        <v>Kortemark</v>
      </c>
      <c r="T694" s="10" t="str">
        <f>IF(LEFT(D694,2)="09","Klink.",VLOOKUP($I694,GG!$A$1:$C$23,3,0))</f>
        <v>HV</v>
      </c>
    </row>
    <row r="695" spans="1:20" x14ac:dyDescent="0.2">
      <c r="A695" s="9">
        <v>12807828</v>
      </c>
      <c r="B695" s="9" t="s">
        <v>887</v>
      </c>
      <c r="C695" s="9" t="s">
        <v>764</v>
      </c>
      <c r="D695" s="9" t="s">
        <v>216</v>
      </c>
      <c r="E695" s="9" t="s">
        <v>216</v>
      </c>
      <c r="F695" s="9" t="s">
        <v>881</v>
      </c>
      <c r="G695" s="9" t="s">
        <v>765</v>
      </c>
      <c r="H695" s="13">
        <v>0.95699999999999996</v>
      </c>
      <c r="I695" s="9" t="s">
        <v>214</v>
      </c>
      <c r="J695" s="9" t="s">
        <v>159</v>
      </c>
      <c r="K695" s="9" t="s">
        <v>1543</v>
      </c>
      <c r="L695" s="9" t="s">
        <v>159</v>
      </c>
      <c r="M695" s="56">
        <v>908</v>
      </c>
      <c r="N695" s="56" t="s">
        <v>545</v>
      </c>
      <c r="O695" s="56" t="s">
        <v>545</v>
      </c>
      <c r="P695" s="56" t="s">
        <v>545</v>
      </c>
      <c r="Q695" s="9">
        <v>1.53</v>
      </c>
      <c r="R695" s="9">
        <v>1.5549999999999999</v>
      </c>
      <c r="S695" s="10" t="str">
        <f>VLOOKUP($I695,GG!$A$1:$C$23,2,0)</f>
        <v>Kortemark</v>
      </c>
      <c r="T695" s="10" t="str">
        <f>IF(LEFT(D695,2)="09","Klink.",VLOOKUP($I695,GG!$A$1:$C$23,3,0))</f>
        <v>HV</v>
      </c>
    </row>
    <row r="696" spans="1:20" x14ac:dyDescent="0.2">
      <c r="A696" s="9">
        <v>12807928</v>
      </c>
      <c r="B696" s="9" t="s">
        <v>888</v>
      </c>
      <c r="C696" s="9" t="s">
        <v>764</v>
      </c>
      <c r="D696" s="9" t="s">
        <v>216</v>
      </c>
      <c r="E696" s="9" t="s">
        <v>216</v>
      </c>
      <c r="F696" s="9" t="s">
        <v>881</v>
      </c>
      <c r="G696" s="9" t="s">
        <v>765</v>
      </c>
      <c r="H696" s="13">
        <v>0.95699999999999996</v>
      </c>
      <c r="I696" s="9" t="s">
        <v>214</v>
      </c>
      <c r="J696" s="9" t="s">
        <v>159</v>
      </c>
      <c r="K696" s="9" t="s">
        <v>1543</v>
      </c>
      <c r="L696" s="9" t="s">
        <v>159</v>
      </c>
      <c r="M696" s="56">
        <v>908</v>
      </c>
      <c r="N696" s="56" t="s">
        <v>545</v>
      </c>
      <c r="O696" s="56" t="s">
        <v>545</v>
      </c>
      <c r="P696" s="56" t="s">
        <v>545</v>
      </c>
      <c r="Q696" s="9">
        <v>1.53</v>
      </c>
      <c r="R696" s="9">
        <v>1.5549999999999999</v>
      </c>
      <c r="S696" s="10" t="str">
        <f>VLOOKUP($I696,GG!$A$1:$C$23,2,0)</f>
        <v>Kortemark</v>
      </c>
      <c r="T696" s="10" t="str">
        <f>IF(LEFT(D696,2)="09","Klink.",VLOOKUP($I696,GG!$A$1:$C$23,3,0))</f>
        <v>HV</v>
      </c>
    </row>
    <row r="697" spans="1:20" x14ac:dyDescent="0.2">
      <c r="A697" s="9">
        <v>12808028</v>
      </c>
      <c r="B697" s="9" t="s">
        <v>889</v>
      </c>
      <c r="C697" s="9" t="s">
        <v>764</v>
      </c>
      <c r="D697" s="9" t="s">
        <v>216</v>
      </c>
      <c r="E697" s="9" t="s">
        <v>216</v>
      </c>
      <c r="F697" s="9" t="s">
        <v>881</v>
      </c>
      <c r="G697" s="9" t="s">
        <v>765</v>
      </c>
      <c r="H697" s="13">
        <v>0.95699999999999996</v>
      </c>
      <c r="I697" s="9" t="s">
        <v>214</v>
      </c>
      <c r="J697" s="9" t="s">
        <v>159</v>
      </c>
      <c r="K697" s="9" t="s">
        <v>1543</v>
      </c>
      <c r="L697" s="9" t="s">
        <v>159</v>
      </c>
      <c r="M697" s="56">
        <v>908</v>
      </c>
      <c r="N697" s="56" t="s">
        <v>545</v>
      </c>
      <c r="O697" s="56" t="s">
        <v>545</v>
      </c>
      <c r="P697" s="56" t="s">
        <v>545</v>
      </c>
      <c r="Q697" s="9">
        <v>1.54</v>
      </c>
      <c r="R697" s="9">
        <v>1.63</v>
      </c>
      <c r="S697" s="10" t="str">
        <f>VLOOKUP($I697,GG!$A$1:$C$23,2,0)</f>
        <v>Kortemark</v>
      </c>
      <c r="T697" s="10" t="str">
        <f>IF(LEFT(D697,2)="09","Klink.",VLOOKUP($I697,GG!$A$1:$C$23,3,0))</f>
        <v>HV</v>
      </c>
    </row>
    <row r="698" spans="1:20" x14ac:dyDescent="0.2">
      <c r="A698" s="9">
        <v>12808048</v>
      </c>
      <c r="B698" s="9" t="s">
        <v>1642</v>
      </c>
      <c r="C698" s="9" t="s">
        <v>764</v>
      </c>
      <c r="D698" s="9" t="s">
        <v>1161</v>
      </c>
      <c r="E698" s="9" t="s">
        <v>1061</v>
      </c>
      <c r="F698" s="9" t="s">
        <v>1489</v>
      </c>
      <c r="G698" s="9" t="s">
        <v>765</v>
      </c>
      <c r="H698" s="13">
        <v>0.81599999999999995</v>
      </c>
      <c r="I698" s="9" t="s">
        <v>214</v>
      </c>
      <c r="J698" s="9" t="s">
        <v>159</v>
      </c>
      <c r="K698" s="9" t="s">
        <v>1543</v>
      </c>
      <c r="L698" s="9" t="s">
        <v>159</v>
      </c>
      <c r="M698" s="56">
        <v>1032</v>
      </c>
      <c r="N698" s="56" t="s">
        <v>545</v>
      </c>
      <c r="O698" s="56" t="s">
        <v>545</v>
      </c>
      <c r="P698" s="56" t="s">
        <v>545</v>
      </c>
      <c r="Q698" s="9">
        <v>1.45</v>
      </c>
      <c r="R698" s="9">
        <v>1.53</v>
      </c>
      <c r="S698" s="10" t="str">
        <f>VLOOKUP($I698,GG!$A$1:$C$23,2,0)</f>
        <v>Kortemark</v>
      </c>
      <c r="T698" s="10" t="str">
        <f>IF(LEFT(D698,2)="09","Klink.",VLOOKUP($I698,GG!$A$1:$C$23,3,0))</f>
        <v>HV</v>
      </c>
    </row>
    <row r="699" spans="1:20" x14ac:dyDescent="0.2">
      <c r="A699" s="9">
        <v>12808116</v>
      </c>
      <c r="B699" s="9" t="s">
        <v>108</v>
      </c>
      <c r="C699" s="9" t="s">
        <v>764</v>
      </c>
      <c r="D699" s="9" t="s">
        <v>216</v>
      </c>
      <c r="E699" s="9" t="s">
        <v>216</v>
      </c>
      <c r="F699" s="9" t="s">
        <v>767</v>
      </c>
      <c r="G699" s="9" t="s">
        <v>765</v>
      </c>
      <c r="H699" s="13">
        <v>1.3580000000000001</v>
      </c>
      <c r="I699" s="9" t="s">
        <v>214</v>
      </c>
      <c r="J699" s="9" t="s">
        <v>159</v>
      </c>
      <c r="K699" s="9" t="s">
        <v>1543</v>
      </c>
      <c r="L699" s="9" t="s">
        <v>159</v>
      </c>
      <c r="M699" s="56">
        <v>652</v>
      </c>
      <c r="N699" s="56" t="s">
        <v>545</v>
      </c>
      <c r="O699" s="56" t="s">
        <v>545</v>
      </c>
      <c r="P699" s="56" t="s">
        <v>545</v>
      </c>
      <c r="Q699" s="9">
        <v>2.16</v>
      </c>
      <c r="R699" s="9">
        <v>2.29</v>
      </c>
      <c r="S699" s="10" t="str">
        <f>VLOOKUP($I699,GG!$A$1:$C$23,2,0)</f>
        <v>Kortemark</v>
      </c>
      <c r="T699" s="10" t="str">
        <f>IF(LEFT(D699,2)="09","Klink.",VLOOKUP($I699,GG!$A$1:$C$23,3,0))</f>
        <v>HV</v>
      </c>
    </row>
    <row r="700" spans="1:20" x14ac:dyDescent="0.2">
      <c r="A700" s="9">
        <v>12808128</v>
      </c>
      <c r="B700" s="9" t="s">
        <v>890</v>
      </c>
      <c r="C700" s="9" t="s">
        <v>764</v>
      </c>
      <c r="D700" s="9" t="s">
        <v>216</v>
      </c>
      <c r="E700" s="9" t="s">
        <v>216</v>
      </c>
      <c r="F700" s="9" t="s">
        <v>881</v>
      </c>
      <c r="G700" s="9" t="s">
        <v>765</v>
      </c>
      <c r="H700" s="13">
        <v>0.95699999999999996</v>
      </c>
      <c r="I700" s="9" t="s">
        <v>214</v>
      </c>
      <c r="J700" s="9" t="s">
        <v>159</v>
      </c>
      <c r="K700" s="9" t="s">
        <v>1543</v>
      </c>
      <c r="L700" s="9" t="s">
        <v>159</v>
      </c>
      <c r="M700" s="56">
        <v>908</v>
      </c>
      <c r="N700" s="56" t="s">
        <v>545</v>
      </c>
      <c r="O700" s="56" t="s">
        <v>545</v>
      </c>
      <c r="P700" s="56" t="s">
        <v>545</v>
      </c>
      <c r="Q700" s="9">
        <v>1.54</v>
      </c>
      <c r="R700" s="9">
        <v>1.63</v>
      </c>
      <c r="S700" s="10" t="str">
        <f>VLOOKUP($I700,GG!$A$1:$C$23,2,0)</f>
        <v>Kortemark</v>
      </c>
      <c r="T700" s="10" t="str">
        <f>IF(LEFT(D700,2)="09","Klink.",VLOOKUP($I700,GG!$A$1:$C$23,3,0))</f>
        <v>HV</v>
      </c>
    </row>
    <row r="701" spans="1:20" x14ac:dyDescent="0.2">
      <c r="A701" s="9">
        <v>12808228</v>
      </c>
      <c r="B701" s="9" t="s">
        <v>891</v>
      </c>
      <c r="C701" s="9" t="s">
        <v>764</v>
      </c>
      <c r="D701" s="9" t="s">
        <v>216</v>
      </c>
      <c r="E701" s="9" t="s">
        <v>216</v>
      </c>
      <c r="F701" s="9" t="s">
        <v>881</v>
      </c>
      <c r="G701" s="9" t="s">
        <v>765</v>
      </c>
      <c r="H701" s="13">
        <v>0.95699999999999996</v>
      </c>
      <c r="I701" s="9" t="s">
        <v>214</v>
      </c>
      <c r="J701" s="9" t="s">
        <v>159</v>
      </c>
      <c r="K701" s="9" t="s">
        <v>1543</v>
      </c>
      <c r="L701" s="9" t="s">
        <v>159</v>
      </c>
      <c r="M701" s="56">
        <v>908</v>
      </c>
      <c r="N701" s="56" t="s">
        <v>545</v>
      </c>
      <c r="O701" s="56" t="s">
        <v>545</v>
      </c>
      <c r="P701" s="56" t="s">
        <v>545</v>
      </c>
      <c r="Q701" s="9">
        <v>1.59</v>
      </c>
      <c r="R701" s="9">
        <v>1.69</v>
      </c>
      <c r="S701" s="10" t="str">
        <f>VLOOKUP($I701,GG!$A$1:$C$23,2,0)</f>
        <v>Kortemark</v>
      </c>
      <c r="T701" s="10" t="str">
        <f>IF(LEFT(D701,2)="09","Klink.",VLOOKUP($I701,GG!$A$1:$C$23,3,0))</f>
        <v>HV</v>
      </c>
    </row>
    <row r="702" spans="1:20" x14ac:dyDescent="0.2">
      <c r="A702" s="9">
        <v>12808316</v>
      </c>
      <c r="B702" s="9" t="s">
        <v>109</v>
      </c>
      <c r="C702" s="9" t="s">
        <v>764</v>
      </c>
      <c r="D702" s="9" t="s">
        <v>216</v>
      </c>
      <c r="E702" s="9" t="s">
        <v>216</v>
      </c>
      <c r="F702" s="9" t="s">
        <v>767</v>
      </c>
      <c r="G702" s="9" t="s">
        <v>765</v>
      </c>
      <c r="H702" s="13">
        <v>1.3580000000000001</v>
      </c>
      <c r="I702" s="9" t="s">
        <v>214</v>
      </c>
      <c r="J702" s="9" t="s">
        <v>159</v>
      </c>
      <c r="K702" s="9" t="s">
        <v>1543</v>
      </c>
      <c r="L702" s="9" t="s">
        <v>159</v>
      </c>
      <c r="M702" s="56">
        <v>652</v>
      </c>
      <c r="N702" s="56" t="s">
        <v>545</v>
      </c>
      <c r="O702" s="56" t="s">
        <v>545</v>
      </c>
      <c r="P702" s="56" t="s">
        <v>545</v>
      </c>
      <c r="Q702" s="9">
        <v>2.1150000000000002</v>
      </c>
      <c r="R702" s="9">
        <v>2.1349999999999998</v>
      </c>
      <c r="S702" s="10" t="str">
        <f>VLOOKUP($I702,GG!$A$1:$C$23,2,0)</f>
        <v>Kortemark</v>
      </c>
      <c r="T702" s="10" t="str">
        <f>IF(LEFT(D702,2)="09","Klink.",VLOOKUP($I702,GG!$A$1:$C$23,3,0))</f>
        <v>HV</v>
      </c>
    </row>
    <row r="703" spans="1:20" x14ac:dyDescent="0.2">
      <c r="A703" s="9">
        <v>12808328</v>
      </c>
      <c r="B703" s="9" t="s">
        <v>892</v>
      </c>
      <c r="C703" s="9" t="s">
        <v>764</v>
      </c>
      <c r="D703" s="9" t="s">
        <v>216</v>
      </c>
      <c r="E703" s="9" t="s">
        <v>216</v>
      </c>
      <c r="F703" s="9" t="s">
        <v>881</v>
      </c>
      <c r="G703" s="9" t="s">
        <v>765</v>
      </c>
      <c r="H703" s="13">
        <v>0.95699999999999996</v>
      </c>
      <c r="I703" s="9" t="s">
        <v>214</v>
      </c>
      <c r="J703" s="9" t="s">
        <v>159</v>
      </c>
      <c r="K703" s="9" t="s">
        <v>1543</v>
      </c>
      <c r="L703" s="9" t="s">
        <v>159</v>
      </c>
      <c r="M703" s="56">
        <v>908</v>
      </c>
      <c r="N703" s="56" t="s">
        <v>545</v>
      </c>
      <c r="O703" s="56" t="s">
        <v>545</v>
      </c>
      <c r="P703" s="56" t="s">
        <v>545</v>
      </c>
      <c r="Q703" s="9">
        <v>1.45</v>
      </c>
      <c r="R703" s="9">
        <v>1.54</v>
      </c>
      <c r="S703" s="10" t="str">
        <f>VLOOKUP($I703,GG!$A$1:$C$23,2,0)</f>
        <v>Kortemark</v>
      </c>
      <c r="T703" s="10" t="str">
        <f>IF(LEFT(D703,2)="09","Klink.",VLOOKUP($I703,GG!$A$1:$C$23,3,0))</f>
        <v>HV</v>
      </c>
    </row>
    <row r="704" spans="1:20" x14ac:dyDescent="0.2">
      <c r="A704" s="9">
        <v>12808412</v>
      </c>
      <c r="B704" s="9" t="s">
        <v>1409</v>
      </c>
      <c r="C704" s="9" t="s">
        <v>764</v>
      </c>
      <c r="D704" s="9" t="s">
        <v>216</v>
      </c>
      <c r="E704" s="9" t="s">
        <v>216</v>
      </c>
      <c r="F704" s="9" t="s">
        <v>767</v>
      </c>
      <c r="G704" s="9" t="s">
        <v>68</v>
      </c>
      <c r="H704" s="13">
        <v>1.3580000000000001</v>
      </c>
      <c r="I704" s="9" t="s">
        <v>214</v>
      </c>
      <c r="J704" s="9" t="s">
        <v>68</v>
      </c>
      <c r="K704" s="9" t="s">
        <v>1543</v>
      </c>
      <c r="L704" s="9" t="s">
        <v>68</v>
      </c>
      <c r="M704" s="56">
        <v>652</v>
      </c>
      <c r="N704" s="56" t="s">
        <v>545</v>
      </c>
      <c r="O704" s="56" t="s">
        <v>545</v>
      </c>
      <c r="P704" s="56" t="s">
        <v>545</v>
      </c>
      <c r="Q704" s="9">
        <v>2.2400000000000002</v>
      </c>
      <c r="R704" s="9">
        <v>2.2599999999999998</v>
      </c>
      <c r="S704" s="10" t="str">
        <f>VLOOKUP($I704,GG!$A$1:$C$23,2,0)</f>
        <v>Kortemark</v>
      </c>
      <c r="T704" s="10" t="str">
        <f>IF(LEFT(D704,2)="09","Klink.",VLOOKUP($I704,GG!$A$1:$C$23,3,0))</f>
        <v>HV</v>
      </c>
    </row>
    <row r="705" spans="1:20" x14ac:dyDescent="0.2">
      <c r="A705" s="9">
        <v>12808416</v>
      </c>
      <c r="B705" s="9" t="s">
        <v>63</v>
      </c>
      <c r="C705" s="9" t="s">
        <v>764</v>
      </c>
      <c r="D705" s="9" t="s">
        <v>216</v>
      </c>
      <c r="E705" s="9" t="s">
        <v>216</v>
      </c>
      <c r="F705" s="9" t="s">
        <v>767</v>
      </c>
      <c r="G705" s="9" t="s">
        <v>765</v>
      </c>
      <c r="H705" s="13">
        <v>1.3580000000000001</v>
      </c>
      <c r="I705" s="9" t="s">
        <v>214</v>
      </c>
      <c r="J705" s="9" t="s">
        <v>159</v>
      </c>
      <c r="K705" s="9" t="s">
        <v>1543</v>
      </c>
      <c r="L705" s="9" t="s">
        <v>159</v>
      </c>
      <c r="M705" s="56">
        <v>652</v>
      </c>
      <c r="N705" s="56" t="s">
        <v>545</v>
      </c>
      <c r="O705" s="56" t="s">
        <v>545</v>
      </c>
      <c r="P705" s="56" t="s">
        <v>545</v>
      </c>
      <c r="Q705" s="9">
        <v>2.2400000000000002</v>
      </c>
      <c r="R705" s="9">
        <v>2.2599999999999998</v>
      </c>
      <c r="S705" s="10" t="str">
        <f>VLOOKUP($I705,GG!$A$1:$C$23,2,0)</f>
        <v>Kortemark</v>
      </c>
      <c r="T705" s="10" t="str">
        <f>IF(LEFT(D705,2)="09","Klink.",VLOOKUP($I705,GG!$A$1:$C$23,3,0))</f>
        <v>HV</v>
      </c>
    </row>
    <row r="706" spans="1:20" x14ac:dyDescent="0.2">
      <c r="A706" s="9">
        <v>12808428</v>
      </c>
      <c r="B706" s="9" t="s">
        <v>893</v>
      </c>
      <c r="C706" s="9" t="s">
        <v>764</v>
      </c>
      <c r="D706" s="9" t="s">
        <v>216</v>
      </c>
      <c r="E706" s="9" t="s">
        <v>216</v>
      </c>
      <c r="F706" s="9" t="s">
        <v>881</v>
      </c>
      <c r="G706" s="9" t="s">
        <v>765</v>
      </c>
      <c r="H706" s="13">
        <v>0.95699999999999996</v>
      </c>
      <c r="I706" s="9" t="s">
        <v>214</v>
      </c>
      <c r="J706" s="9" t="s">
        <v>159</v>
      </c>
      <c r="K706" s="9" t="s">
        <v>1543</v>
      </c>
      <c r="L706" s="9" t="s">
        <v>159</v>
      </c>
      <c r="M706" s="56">
        <v>908</v>
      </c>
      <c r="N706" s="56" t="s">
        <v>545</v>
      </c>
      <c r="O706" s="56" t="s">
        <v>545</v>
      </c>
      <c r="P706" s="56" t="s">
        <v>545</v>
      </c>
      <c r="Q706" s="9">
        <v>1.54</v>
      </c>
      <c r="R706" s="9">
        <v>1.5549999999999999</v>
      </c>
      <c r="S706" s="10" t="str">
        <f>VLOOKUP($I706,GG!$A$1:$C$23,2,0)</f>
        <v>Kortemark</v>
      </c>
      <c r="T706" s="10" t="str">
        <f>IF(LEFT(D706,2)="09","Klink.",VLOOKUP($I706,GG!$A$1:$C$23,3,0))</f>
        <v>HV</v>
      </c>
    </row>
    <row r="707" spans="1:20" x14ac:dyDescent="0.2">
      <c r="A707" s="9">
        <v>12808516</v>
      </c>
      <c r="B707" s="9" t="s">
        <v>64</v>
      </c>
      <c r="C707" s="9" t="s">
        <v>764</v>
      </c>
      <c r="D707" s="9" t="s">
        <v>216</v>
      </c>
      <c r="E707" s="9" t="s">
        <v>216</v>
      </c>
      <c r="F707" s="9" t="s">
        <v>767</v>
      </c>
      <c r="G707" s="9" t="s">
        <v>765</v>
      </c>
      <c r="H707" s="13">
        <v>1.3580000000000001</v>
      </c>
      <c r="I707" s="9" t="s">
        <v>214</v>
      </c>
      <c r="J707" s="9" t="s">
        <v>159</v>
      </c>
      <c r="K707" s="9" t="s">
        <v>1543</v>
      </c>
      <c r="L707" s="9" t="s">
        <v>159</v>
      </c>
      <c r="M707" s="56">
        <v>652</v>
      </c>
      <c r="N707" s="56" t="s">
        <v>545</v>
      </c>
      <c r="O707" s="56" t="s">
        <v>545</v>
      </c>
      <c r="P707" s="56" t="s">
        <v>545</v>
      </c>
      <c r="Q707" s="9">
        <v>2.1150000000000002</v>
      </c>
      <c r="R707" s="9">
        <v>2.1349999999999998</v>
      </c>
      <c r="S707" s="10" t="str">
        <f>VLOOKUP($I707,GG!$A$1:$C$23,2,0)</f>
        <v>Kortemark</v>
      </c>
      <c r="T707" s="10" t="str">
        <f>IF(LEFT(D707,2)="09","Klink.",VLOOKUP($I707,GG!$A$1:$C$23,3,0))</f>
        <v>HV</v>
      </c>
    </row>
    <row r="708" spans="1:20" x14ac:dyDescent="0.2">
      <c r="A708" s="9">
        <v>12808528</v>
      </c>
      <c r="B708" s="9" t="s">
        <v>894</v>
      </c>
      <c r="C708" s="9" t="s">
        <v>764</v>
      </c>
      <c r="D708" s="9" t="s">
        <v>216</v>
      </c>
      <c r="E708" s="9" t="s">
        <v>216</v>
      </c>
      <c r="F708" s="9" t="s">
        <v>881</v>
      </c>
      <c r="G708" s="9" t="s">
        <v>765</v>
      </c>
      <c r="H708" s="13">
        <v>0.95699999999999996</v>
      </c>
      <c r="I708" s="9" t="s">
        <v>214</v>
      </c>
      <c r="J708" s="9" t="s">
        <v>159</v>
      </c>
      <c r="K708" s="9" t="s">
        <v>1543</v>
      </c>
      <c r="L708" s="9" t="s">
        <v>159</v>
      </c>
      <c r="M708" s="56">
        <v>908</v>
      </c>
      <c r="N708" s="56" t="s">
        <v>545</v>
      </c>
      <c r="O708" s="56" t="s">
        <v>545</v>
      </c>
      <c r="P708" s="56" t="s">
        <v>545</v>
      </c>
      <c r="Q708" s="9">
        <v>1.59</v>
      </c>
      <c r="R708" s="9">
        <v>1.69</v>
      </c>
      <c r="S708" s="10" t="str">
        <f>VLOOKUP($I708,GG!$A$1:$C$23,2,0)</f>
        <v>Kortemark</v>
      </c>
      <c r="T708" s="10" t="str">
        <f>IF(LEFT(D708,2)="09","Klink.",VLOOKUP($I708,GG!$A$1:$C$23,3,0))</f>
        <v>HV</v>
      </c>
    </row>
    <row r="709" spans="1:20" x14ac:dyDescent="0.2">
      <c r="A709" s="9">
        <v>12808548</v>
      </c>
      <c r="B709" s="9" t="s">
        <v>1497</v>
      </c>
      <c r="C709" s="9" t="s">
        <v>764</v>
      </c>
      <c r="D709" s="9" t="s">
        <v>1161</v>
      </c>
      <c r="E709" s="9" t="s">
        <v>1061</v>
      </c>
      <c r="F709" s="9" t="s">
        <v>1489</v>
      </c>
      <c r="G709" s="9" t="s">
        <v>765</v>
      </c>
      <c r="H709" s="13">
        <v>0.81599999999999995</v>
      </c>
      <c r="I709" s="9" t="s">
        <v>214</v>
      </c>
      <c r="J709" s="9" t="s">
        <v>159</v>
      </c>
      <c r="K709" s="9" t="s">
        <v>1543</v>
      </c>
      <c r="L709" s="9" t="s">
        <v>159</v>
      </c>
      <c r="M709" s="56">
        <v>1032</v>
      </c>
      <c r="N709" s="56" t="s">
        <v>545</v>
      </c>
      <c r="O709" s="56" t="s">
        <v>545</v>
      </c>
      <c r="P709" s="56" t="s">
        <v>545</v>
      </c>
      <c r="Q709" s="9">
        <v>1.3740000000000001</v>
      </c>
      <c r="R709" s="9">
        <v>1.383</v>
      </c>
      <c r="S709" s="10" t="str">
        <f>VLOOKUP($I709,GG!$A$1:$C$23,2,0)</f>
        <v>Kortemark</v>
      </c>
      <c r="T709" s="10" t="str">
        <f>IF(LEFT(D709,2)="09","Klink.",VLOOKUP($I709,GG!$A$1:$C$23,3,0))</f>
        <v>HV</v>
      </c>
    </row>
    <row r="710" spans="1:20" x14ac:dyDescent="0.2">
      <c r="A710" s="9">
        <v>12808616</v>
      </c>
      <c r="B710" s="9" t="s">
        <v>267</v>
      </c>
      <c r="C710" s="9" t="s">
        <v>764</v>
      </c>
      <c r="D710" s="9" t="s">
        <v>1161</v>
      </c>
      <c r="E710" s="9" t="s">
        <v>1044</v>
      </c>
      <c r="F710" s="9" t="s">
        <v>767</v>
      </c>
      <c r="G710" s="9" t="s">
        <v>765</v>
      </c>
      <c r="H710" s="13">
        <v>1.3580000000000001</v>
      </c>
      <c r="I710" s="9" t="s">
        <v>214</v>
      </c>
      <c r="J710" s="9" t="s">
        <v>159</v>
      </c>
      <c r="K710" s="9" t="s">
        <v>1543</v>
      </c>
      <c r="L710" s="9" t="s">
        <v>159</v>
      </c>
      <c r="M710" s="56">
        <v>652</v>
      </c>
      <c r="N710" s="56" t="s">
        <v>545</v>
      </c>
      <c r="O710" s="56" t="s">
        <v>545</v>
      </c>
      <c r="P710" s="56" t="s">
        <v>545</v>
      </c>
      <c r="Q710" s="9">
        <v>2.2000000000000002</v>
      </c>
      <c r="R710" s="9">
        <v>2.33</v>
      </c>
      <c r="S710" s="10" t="str">
        <f>VLOOKUP($I710,GG!$A$1:$C$23,2,0)</f>
        <v>Kortemark</v>
      </c>
      <c r="T710" s="10" t="str">
        <f>IF(LEFT(D710,2)="09","Klink.",VLOOKUP($I710,GG!$A$1:$C$23,3,0))</f>
        <v>HV</v>
      </c>
    </row>
    <row r="711" spans="1:20" x14ac:dyDescent="0.2">
      <c r="A711" s="9">
        <v>12808816</v>
      </c>
      <c r="B711" s="9" t="s">
        <v>761</v>
      </c>
      <c r="C711" s="9" t="s">
        <v>764</v>
      </c>
      <c r="D711" s="9" t="s">
        <v>1161</v>
      </c>
      <c r="E711" s="9" t="s">
        <v>1044</v>
      </c>
      <c r="F711" s="9" t="s">
        <v>767</v>
      </c>
      <c r="G711" s="9" t="s">
        <v>765</v>
      </c>
      <c r="H711" s="13">
        <v>1.3580000000000001</v>
      </c>
      <c r="I711" s="9" t="s">
        <v>214</v>
      </c>
      <c r="J711" s="9" t="s">
        <v>159</v>
      </c>
      <c r="K711" s="9" t="s">
        <v>1543</v>
      </c>
      <c r="L711" s="9" t="s">
        <v>159</v>
      </c>
      <c r="M711" s="56">
        <v>652</v>
      </c>
      <c r="N711" s="56" t="s">
        <v>545</v>
      </c>
      <c r="O711" s="56" t="s">
        <v>545</v>
      </c>
      <c r="P711" s="56" t="s">
        <v>545</v>
      </c>
      <c r="Q711" s="9">
        <v>2.2559999999999998</v>
      </c>
      <c r="R711" s="9">
        <v>2.2759999999999998</v>
      </c>
      <c r="S711" s="10" t="str">
        <f>VLOOKUP($I711,GG!$A$1:$C$23,2,0)</f>
        <v>Kortemark</v>
      </c>
      <c r="T711" s="10" t="str">
        <f>IF(LEFT(D711,2)="09","Klink.",VLOOKUP($I711,GG!$A$1:$C$23,3,0))</f>
        <v>HV</v>
      </c>
    </row>
    <row r="712" spans="1:20" x14ac:dyDescent="0.2">
      <c r="A712" s="9">
        <v>12810468</v>
      </c>
      <c r="B712" s="9" t="s">
        <v>675</v>
      </c>
      <c r="C712" s="9" t="s">
        <v>764</v>
      </c>
      <c r="D712" s="9" t="s">
        <v>1062</v>
      </c>
      <c r="E712" s="9" t="s">
        <v>1062</v>
      </c>
      <c r="F712" s="9" t="s">
        <v>124</v>
      </c>
      <c r="G712" s="9" t="s">
        <v>765</v>
      </c>
      <c r="H712" s="13">
        <v>0.75600000000000001</v>
      </c>
      <c r="I712" s="9" t="s">
        <v>385</v>
      </c>
      <c r="J712" s="9" t="s">
        <v>159</v>
      </c>
      <c r="K712" s="9" t="s">
        <v>1544</v>
      </c>
      <c r="L712" s="9" t="s">
        <v>159</v>
      </c>
      <c r="M712" s="56">
        <v>1040</v>
      </c>
      <c r="N712" s="56" t="s">
        <v>545</v>
      </c>
      <c r="O712" s="56" t="s">
        <v>545</v>
      </c>
      <c r="P712" s="56" t="s">
        <v>545</v>
      </c>
      <c r="Q712" s="9">
        <v>1.31</v>
      </c>
      <c r="R712" s="9">
        <v>1.33</v>
      </c>
      <c r="S712" s="10" t="str">
        <f>VLOOKUP($I712,GG!$A$1:$C$23,2,0)</f>
        <v>Kortemark</v>
      </c>
      <c r="T712" s="10" t="str">
        <f>IF(LEFT(D712,2)="09","Klink.",VLOOKUP($I712,GG!$A$1:$C$23,3,0))</f>
        <v>Rust</v>
      </c>
    </row>
    <row r="713" spans="1:20" x14ac:dyDescent="0.2">
      <c r="A713" s="9">
        <v>12810612</v>
      </c>
      <c r="B713" s="9" t="s">
        <v>1067</v>
      </c>
      <c r="C713" s="9" t="s">
        <v>764</v>
      </c>
      <c r="D713" s="9" t="s">
        <v>1050</v>
      </c>
      <c r="E713" s="9" t="s">
        <v>1050</v>
      </c>
      <c r="F713" s="9" t="s">
        <v>767</v>
      </c>
      <c r="G713" s="9" t="s">
        <v>68</v>
      </c>
      <c r="H713" s="13">
        <v>1.3580000000000001</v>
      </c>
      <c r="I713" s="9" t="s">
        <v>385</v>
      </c>
      <c r="J713" s="9" t="s">
        <v>68</v>
      </c>
      <c r="K713" s="9" t="s">
        <v>1544</v>
      </c>
      <c r="L713" s="9" t="s">
        <v>68</v>
      </c>
      <c r="M713" s="56">
        <v>600</v>
      </c>
      <c r="N713" s="56" t="s">
        <v>545</v>
      </c>
      <c r="O713" s="56" t="s">
        <v>545</v>
      </c>
      <c r="P713" s="56" t="s">
        <v>545</v>
      </c>
      <c r="Q713" s="9">
        <v>2.23</v>
      </c>
      <c r="R713" s="9">
        <v>2.25</v>
      </c>
      <c r="S713" s="10" t="str">
        <f>VLOOKUP($I713,GG!$A$1:$C$23,2,0)</f>
        <v>Kortemark</v>
      </c>
      <c r="T713" s="10" t="str">
        <f>IF(LEFT(D713,2)="09","Klink.",VLOOKUP($I713,GG!$A$1:$C$23,3,0))</f>
        <v>Rust</v>
      </c>
    </row>
    <row r="714" spans="1:20" x14ac:dyDescent="0.2">
      <c r="A714" s="9">
        <v>12810660</v>
      </c>
      <c r="B714" s="9" t="s">
        <v>968</v>
      </c>
      <c r="C714" s="9" t="s">
        <v>764</v>
      </c>
      <c r="D714" s="9" t="s">
        <v>1050</v>
      </c>
      <c r="E714" s="9" t="s">
        <v>1050</v>
      </c>
      <c r="F714" s="9" t="s">
        <v>124</v>
      </c>
      <c r="G714" s="9" t="s">
        <v>68</v>
      </c>
      <c r="H714" s="13">
        <v>0.75600000000000001</v>
      </c>
      <c r="I714" s="9" t="s">
        <v>385</v>
      </c>
      <c r="J714" s="9" t="s">
        <v>68</v>
      </c>
      <c r="K714" s="9" t="s">
        <v>1544</v>
      </c>
      <c r="L714" s="9" t="s">
        <v>68</v>
      </c>
      <c r="M714" s="56">
        <v>900</v>
      </c>
      <c r="N714" s="56" t="s">
        <v>545</v>
      </c>
      <c r="O714" s="56" t="s">
        <v>545</v>
      </c>
      <c r="P714" s="56" t="s">
        <v>545</v>
      </c>
      <c r="Q714" s="9">
        <v>1.29</v>
      </c>
      <c r="R714" s="9">
        <v>1.31</v>
      </c>
      <c r="S714" s="10" t="str">
        <f>VLOOKUP($I714,GG!$A$1:$C$23,2,0)</f>
        <v>Kortemark</v>
      </c>
      <c r="T714" s="10" t="str">
        <f>IF(LEFT(D714,2)="09","Klink.",VLOOKUP($I714,GG!$A$1:$C$23,3,0))</f>
        <v>Rust</v>
      </c>
    </row>
    <row r="715" spans="1:20" x14ac:dyDescent="0.2">
      <c r="A715" s="9">
        <v>12811160</v>
      </c>
      <c r="B715" s="9" t="s">
        <v>351</v>
      </c>
      <c r="C715" s="9" t="s">
        <v>764</v>
      </c>
      <c r="D715" s="9" t="s">
        <v>1051</v>
      </c>
      <c r="E715" s="9" t="s">
        <v>1051</v>
      </c>
      <c r="F715" s="9" t="s">
        <v>124</v>
      </c>
      <c r="G715" s="9" t="s">
        <v>68</v>
      </c>
      <c r="H715" s="13">
        <v>0.75600000000000001</v>
      </c>
      <c r="I715" s="9" t="s">
        <v>385</v>
      </c>
      <c r="J715" s="9" t="s">
        <v>68</v>
      </c>
      <c r="K715" s="9" t="s">
        <v>1544</v>
      </c>
      <c r="L715" s="9" t="s">
        <v>68</v>
      </c>
      <c r="M715" s="56">
        <v>960</v>
      </c>
      <c r="N715" s="56" t="s">
        <v>545</v>
      </c>
      <c r="O715" s="56" t="s">
        <v>545</v>
      </c>
      <c r="P715" s="56" t="s">
        <v>545</v>
      </c>
      <c r="Q715" s="9">
        <v>1.1499999999999999</v>
      </c>
      <c r="R715" s="9">
        <v>1.17</v>
      </c>
      <c r="S715" s="10" t="str">
        <f>VLOOKUP($I715,GG!$A$1:$C$23,2,0)</f>
        <v>Kortemark</v>
      </c>
      <c r="T715" s="10" t="str">
        <f>IF(LEFT(D715,2)="09","Klink.",VLOOKUP($I715,GG!$A$1:$C$23,3,0))</f>
        <v>Rust</v>
      </c>
    </row>
    <row r="716" spans="1:20" x14ac:dyDescent="0.2">
      <c r="A716" s="9">
        <v>12811760</v>
      </c>
      <c r="B716" s="9" t="s">
        <v>1180</v>
      </c>
      <c r="C716" s="9" t="s">
        <v>764</v>
      </c>
      <c r="D716" s="9" t="s">
        <v>1051</v>
      </c>
      <c r="E716" s="9" t="s">
        <v>1051</v>
      </c>
      <c r="F716" s="9" t="s">
        <v>124</v>
      </c>
      <c r="G716" s="9" t="s">
        <v>68</v>
      </c>
      <c r="H716" s="13">
        <v>0.75600000000000001</v>
      </c>
      <c r="I716" s="9" t="s">
        <v>385</v>
      </c>
      <c r="J716" s="9" t="s">
        <v>68</v>
      </c>
      <c r="K716" s="9" t="s">
        <v>1544</v>
      </c>
      <c r="L716" s="9" t="s">
        <v>68</v>
      </c>
      <c r="M716" s="56">
        <v>960</v>
      </c>
      <c r="N716" s="56" t="s">
        <v>545</v>
      </c>
      <c r="O716" s="56" t="s">
        <v>545</v>
      </c>
      <c r="P716" s="56" t="s">
        <v>545</v>
      </c>
      <c r="Q716" s="9">
        <v>1.31</v>
      </c>
      <c r="R716" s="9">
        <v>1.33</v>
      </c>
      <c r="S716" s="10" t="str">
        <f>VLOOKUP($I716,GG!$A$1:$C$23,2,0)</f>
        <v>Kortemark</v>
      </c>
      <c r="T716" s="10" t="str">
        <f>IF(LEFT(D716,2)="09","Klink.",VLOOKUP($I716,GG!$A$1:$C$23,3,0))</f>
        <v>Rust</v>
      </c>
    </row>
    <row r="717" spans="1:20" x14ac:dyDescent="0.2">
      <c r="A717" s="9">
        <v>12812260</v>
      </c>
      <c r="B717" s="9" t="s">
        <v>969</v>
      </c>
      <c r="C717" s="9" t="s">
        <v>764</v>
      </c>
      <c r="D717" s="9" t="s">
        <v>1050</v>
      </c>
      <c r="E717" s="9" t="s">
        <v>1050</v>
      </c>
      <c r="F717" s="9" t="s">
        <v>124</v>
      </c>
      <c r="G717" s="9" t="s">
        <v>68</v>
      </c>
      <c r="H717" s="13">
        <v>0.75600000000000001</v>
      </c>
      <c r="I717" s="9" t="s">
        <v>385</v>
      </c>
      <c r="J717" s="9" t="s">
        <v>68</v>
      </c>
      <c r="K717" s="9" t="s">
        <v>1544</v>
      </c>
      <c r="L717" s="9" t="s">
        <v>68</v>
      </c>
      <c r="M717" s="56">
        <v>900</v>
      </c>
      <c r="N717" s="56" t="s">
        <v>545</v>
      </c>
      <c r="O717" s="56" t="s">
        <v>545</v>
      </c>
      <c r="P717" s="56" t="s">
        <v>545</v>
      </c>
      <c r="Q717" s="9">
        <v>1.64</v>
      </c>
      <c r="R717" s="9">
        <v>1.66</v>
      </c>
      <c r="S717" s="10" t="str">
        <f>VLOOKUP($I717,GG!$A$1:$C$23,2,0)</f>
        <v>Kortemark</v>
      </c>
      <c r="T717" s="10" t="str">
        <f>IF(LEFT(D717,2)="09","Klink.",VLOOKUP($I717,GG!$A$1:$C$23,3,0))</f>
        <v>Rust</v>
      </c>
    </row>
    <row r="718" spans="1:20" x14ac:dyDescent="0.2">
      <c r="A718" s="9">
        <v>12816660</v>
      </c>
      <c r="B718" s="9" t="s">
        <v>1068</v>
      </c>
      <c r="C718" s="9" t="s">
        <v>764</v>
      </c>
      <c r="D718" s="9" t="s">
        <v>1051</v>
      </c>
      <c r="E718" s="9" t="s">
        <v>1051</v>
      </c>
      <c r="F718" s="9" t="s">
        <v>124</v>
      </c>
      <c r="G718" s="9" t="s">
        <v>68</v>
      </c>
      <c r="H718" s="13">
        <v>0.75600000000000001</v>
      </c>
      <c r="I718" s="9" t="s">
        <v>385</v>
      </c>
      <c r="J718" s="9" t="s">
        <v>68</v>
      </c>
      <c r="K718" s="9" t="s">
        <v>1544</v>
      </c>
      <c r="L718" s="9" t="s">
        <v>68</v>
      </c>
      <c r="M718" s="56">
        <v>900</v>
      </c>
      <c r="N718" s="56" t="s">
        <v>545</v>
      </c>
      <c r="O718" s="56" t="s">
        <v>545</v>
      </c>
      <c r="P718" s="56" t="s">
        <v>545</v>
      </c>
      <c r="Q718" s="9">
        <v>1.2210000000000001</v>
      </c>
      <c r="R718" s="9">
        <v>1.2350000000000001</v>
      </c>
      <c r="S718" s="10" t="str">
        <f>VLOOKUP($I718,GG!$A$1:$C$23,2,0)</f>
        <v>Kortemark</v>
      </c>
      <c r="T718" s="10" t="str">
        <f>IF(LEFT(D718,2)="09","Klink.",VLOOKUP($I718,GG!$A$1:$C$23,3,0))</f>
        <v>Rust</v>
      </c>
    </row>
    <row r="719" spans="1:20" x14ac:dyDescent="0.2">
      <c r="A719" s="9">
        <v>12817018</v>
      </c>
      <c r="B719" s="9" t="s">
        <v>220</v>
      </c>
      <c r="C719" s="9" t="s">
        <v>764</v>
      </c>
      <c r="D719" s="9" t="s">
        <v>1181</v>
      </c>
      <c r="E719" s="9" t="s">
        <v>1181</v>
      </c>
      <c r="F719" s="9" t="s">
        <v>896</v>
      </c>
      <c r="G719" s="9" t="s">
        <v>765</v>
      </c>
      <c r="H719" s="13">
        <v>0.745</v>
      </c>
      <c r="I719" s="9" t="s">
        <v>385</v>
      </c>
      <c r="J719" s="9" t="s">
        <v>159</v>
      </c>
      <c r="K719" s="9" t="s">
        <v>1544</v>
      </c>
      <c r="L719" s="9" t="s">
        <v>159</v>
      </c>
      <c r="M719" s="56">
        <v>800</v>
      </c>
      <c r="N719" s="56" t="s">
        <v>545</v>
      </c>
      <c r="O719" s="56" t="s">
        <v>545</v>
      </c>
      <c r="P719" s="56" t="s">
        <v>545</v>
      </c>
      <c r="Q719" s="9">
        <v>1.7150000000000001</v>
      </c>
      <c r="R719" s="9">
        <v>1.73</v>
      </c>
      <c r="S719" s="10" t="str">
        <f>VLOOKUP($I719,GG!$A$1:$C$23,2,0)</f>
        <v>Kortemark</v>
      </c>
      <c r="T719" s="10" t="str">
        <f>IF(LEFT(D719,2)="09","Klink.",VLOOKUP($I719,GG!$A$1:$C$23,3,0))</f>
        <v>Rust</v>
      </c>
    </row>
    <row r="720" spans="1:20" x14ac:dyDescent="0.2">
      <c r="A720" s="9">
        <v>12819168</v>
      </c>
      <c r="B720" s="9" t="s">
        <v>219</v>
      </c>
      <c r="C720" s="9" t="s">
        <v>764</v>
      </c>
      <c r="D720" s="9" t="s">
        <v>1050</v>
      </c>
      <c r="E720" s="9" t="s">
        <v>1050</v>
      </c>
      <c r="F720" s="9" t="s">
        <v>124</v>
      </c>
      <c r="G720" s="9" t="s">
        <v>765</v>
      </c>
      <c r="H720" s="13">
        <v>0.75600000000000001</v>
      </c>
      <c r="I720" s="9" t="s">
        <v>385</v>
      </c>
      <c r="J720" s="9" t="s">
        <v>159</v>
      </c>
      <c r="K720" s="9" t="s">
        <v>1544</v>
      </c>
      <c r="L720" s="9" t="s">
        <v>159</v>
      </c>
      <c r="M720" s="56">
        <v>900</v>
      </c>
      <c r="N720" s="56" t="s">
        <v>545</v>
      </c>
      <c r="O720" s="56" t="s">
        <v>545</v>
      </c>
      <c r="P720" s="56" t="s">
        <v>545</v>
      </c>
      <c r="Q720" s="9">
        <v>1</v>
      </c>
      <c r="R720" s="9">
        <v>1.0109999999999999</v>
      </c>
      <c r="S720" s="10" t="str">
        <f>VLOOKUP($I720,GG!$A$1:$C$23,2,0)</f>
        <v>Kortemark</v>
      </c>
      <c r="T720" s="10" t="str">
        <f>IF(LEFT(D720,2)="09","Klink.",VLOOKUP($I720,GG!$A$1:$C$23,3,0))</f>
        <v>Rust</v>
      </c>
    </row>
    <row r="721" spans="1:20" x14ac:dyDescent="0.2">
      <c r="A721" s="9">
        <v>12819962</v>
      </c>
      <c r="B721" s="9" t="s">
        <v>1498</v>
      </c>
      <c r="C721" s="9" t="s">
        <v>764</v>
      </c>
      <c r="D721" s="9" t="s">
        <v>1050</v>
      </c>
      <c r="E721" s="9" t="s">
        <v>1050</v>
      </c>
      <c r="F721" s="9" t="s">
        <v>767</v>
      </c>
      <c r="G721" s="9" t="s">
        <v>765</v>
      </c>
      <c r="H721" s="13">
        <v>1.3580000000000001</v>
      </c>
      <c r="I721" s="9" t="s">
        <v>385</v>
      </c>
      <c r="J721" s="9" t="s">
        <v>159</v>
      </c>
      <c r="K721" s="9" t="s">
        <v>1544</v>
      </c>
      <c r="L721" s="9" t="s">
        <v>159</v>
      </c>
      <c r="M721" s="56">
        <v>600</v>
      </c>
      <c r="N721" s="56" t="s">
        <v>545</v>
      </c>
      <c r="O721" s="56" t="s">
        <v>545</v>
      </c>
      <c r="P721" s="56" t="s">
        <v>545</v>
      </c>
      <c r="Q721" s="9">
        <v>2.19</v>
      </c>
      <c r="R721" s="9">
        <v>2.3199999999999998</v>
      </c>
      <c r="S721" s="10" t="str">
        <f>VLOOKUP($I721,GG!$A$1:$C$23,2,0)</f>
        <v>Kortemark</v>
      </c>
      <c r="T721" s="10" t="str">
        <f>IF(LEFT(D721,2)="09","Klink.",VLOOKUP($I721,GG!$A$1:$C$23,3,0))</f>
        <v>Rust</v>
      </c>
    </row>
    <row r="722" spans="1:20" x14ac:dyDescent="0.2">
      <c r="A722" s="9">
        <v>1722310</v>
      </c>
      <c r="B722" s="9" t="s">
        <v>1410</v>
      </c>
      <c r="C722" s="9" t="s">
        <v>764</v>
      </c>
      <c r="D722" s="9" t="s">
        <v>1051</v>
      </c>
      <c r="E722" s="9" t="s">
        <v>1051</v>
      </c>
      <c r="F722" s="9" t="s">
        <v>767</v>
      </c>
      <c r="G722" s="9" t="s">
        <v>68</v>
      </c>
      <c r="H722" s="13">
        <v>1.3480000000000001</v>
      </c>
      <c r="I722" s="9" t="s">
        <v>197</v>
      </c>
      <c r="J722" s="9" t="s">
        <v>68</v>
      </c>
      <c r="K722" s="9" t="s">
        <v>1545</v>
      </c>
      <c r="L722" s="9" t="s">
        <v>68</v>
      </c>
      <c r="M722" s="56">
        <v>528</v>
      </c>
      <c r="N722" s="56" t="s">
        <v>545</v>
      </c>
      <c r="O722" s="56" t="s">
        <v>545</v>
      </c>
      <c r="P722" s="56" t="s">
        <v>545</v>
      </c>
      <c r="Q722" s="9">
        <v>2.67</v>
      </c>
      <c r="R722" s="9">
        <v>2.762</v>
      </c>
      <c r="S722" s="10" t="str">
        <f>VLOOKUP($I722,GG!$A$1:$C$23,2,0)</f>
        <v>Warneton</v>
      </c>
      <c r="T722" s="10" t="str">
        <f>IF(LEFT(D722,2)="09","Klink.",VLOOKUP($I722,GG!$A$1:$C$23,3,0))</f>
        <v>Rust</v>
      </c>
    </row>
    <row r="723" spans="1:20" x14ac:dyDescent="0.2">
      <c r="A723" s="9">
        <v>1722910</v>
      </c>
      <c r="B723" s="9" t="s">
        <v>1411</v>
      </c>
      <c r="C723" s="9" t="s">
        <v>764</v>
      </c>
      <c r="D723" s="9" t="s">
        <v>1051</v>
      </c>
      <c r="E723" s="9" t="s">
        <v>1051</v>
      </c>
      <c r="F723" s="9" t="s">
        <v>767</v>
      </c>
      <c r="G723" s="9" t="s">
        <v>68</v>
      </c>
      <c r="H723" s="13">
        <v>1.3580000000000001</v>
      </c>
      <c r="I723" s="9" t="s">
        <v>197</v>
      </c>
      <c r="J723" s="9" t="s">
        <v>68</v>
      </c>
      <c r="K723" s="9" t="s">
        <v>1545</v>
      </c>
      <c r="L723" s="9" t="s">
        <v>68</v>
      </c>
      <c r="M723" s="56">
        <v>528</v>
      </c>
      <c r="N723" s="56" t="s">
        <v>545</v>
      </c>
      <c r="O723" s="56" t="s">
        <v>545</v>
      </c>
      <c r="P723" s="56" t="s">
        <v>545</v>
      </c>
      <c r="Q723" s="9">
        <v>2.1779999999999999</v>
      </c>
      <c r="R723" s="9">
        <v>2.2559999999999998</v>
      </c>
      <c r="S723" s="10" t="str">
        <f>VLOOKUP($I723,GG!$A$1:$C$23,2,0)</f>
        <v>Warneton</v>
      </c>
      <c r="T723" s="10" t="str">
        <f>IF(LEFT(D723,2)="09","Klink.",VLOOKUP($I723,GG!$A$1:$C$23,3,0))</f>
        <v>Rust</v>
      </c>
    </row>
    <row r="724" spans="1:20" x14ac:dyDescent="0.2">
      <c r="A724" s="9">
        <v>1723210</v>
      </c>
      <c r="B724" s="9" t="s">
        <v>1412</v>
      </c>
      <c r="C724" s="9" t="s">
        <v>764</v>
      </c>
      <c r="D724" s="9" t="s">
        <v>1051</v>
      </c>
      <c r="E724" s="9" t="s">
        <v>1051</v>
      </c>
      <c r="F724" s="9" t="s">
        <v>767</v>
      </c>
      <c r="G724" s="9" t="s">
        <v>68</v>
      </c>
      <c r="H724" s="13">
        <v>1.29</v>
      </c>
      <c r="I724" s="9" t="s">
        <v>197</v>
      </c>
      <c r="J724" s="9" t="s">
        <v>68</v>
      </c>
      <c r="K724" s="9" t="s">
        <v>1545</v>
      </c>
      <c r="L724" s="9" t="s">
        <v>68</v>
      </c>
      <c r="M724" s="56">
        <v>528</v>
      </c>
      <c r="N724" s="56" t="s">
        <v>545</v>
      </c>
      <c r="O724" s="56" t="s">
        <v>545</v>
      </c>
      <c r="P724" s="56" t="s">
        <v>545</v>
      </c>
      <c r="Q724" s="9">
        <v>2.1779999999999999</v>
      </c>
      <c r="R724" s="9">
        <v>2.2559999999999998</v>
      </c>
      <c r="S724" s="10" t="str">
        <f>VLOOKUP($I724,GG!$A$1:$C$23,2,0)</f>
        <v>Warneton</v>
      </c>
      <c r="T724" s="10" t="str">
        <f>IF(LEFT(D724,2)="09","Klink.",VLOOKUP($I724,GG!$A$1:$C$23,3,0))</f>
        <v>Rust</v>
      </c>
    </row>
    <row r="725" spans="1:20" x14ac:dyDescent="0.2">
      <c r="A725" s="9">
        <v>1723310</v>
      </c>
      <c r="B725" s="9" t="s">
        <v>1413</v>
      </c>
      <c r="C725" s="9" t="s">
        <v>764</v>
      </c>
      <c r="D725" s="9" t="s">
        <v>1051</v>
      </c>
      <c r="E725" s="9" t="s">
        <v>1051</v>
      </c>
      <c r="F725" s="9" t="s">
        <v>767</v>
      </c>
      <c r="G725" s="9" t="s">
        <v>68</v>
      </c>
      <c r="H725" s="13">
        <v>1.29</v>
      </c>
      <c r="I725" s="9" t="s">
        <v>197</v>
      </c>
      <c r="J725" s="9" t="s">
        <v>68</v>
      </c>
      <c r="K725" s="9" t="s">
        <v>1545</v>
      </c>
      <c r="L725" s="9" t="s">
        <v>68</v>
      </c>
      <c r="M725" s="56">
        <v>468</v>
      </c>
      <c r="N725" s="56" t="s">
        <v>545</v>
      </c>
      <c r="O725" s="56" t="s">
        <v>545</v>
      </c>
      <c r="P725" s="56" t="s">
        <v>545</v>
      </c>
      <c r="Q725" s="9">
        <v>2.2690000000000001</v>
      </c>
      <c r="R725" s="9">
        <v>2.3519999999999999</v>
      </c>
      <c r="S725" s="10" t="str">
        <f>VLOOKUP($I725,GG!$A$1:$C$23,2,0)</f>
        <v>Warneton</v>
      </c>
      <c r="T725" s="10" t="str">
        <f>IF(LEFT(D725,2)="09","Klink.",VLOOKUP($I725,GG!$A$1:$C$23,3,0))</f>
        <v>Rust</v>
      </c>
    </row>
    <row r="726" spans="1:20" x14ac:dyDescent="0.2">
      <c r="A726" s="9">
        <v>1723410</v>
      </c>
      <c r="B726" s="9" t="s">
        <v>1414</v>
      </c>
      <c r="C726" s="9" t="s">
        <v>764</v>
      </c>
      <c r="D726" s="9" t="s">
        <v>1051</v>
      </c>
      <c r="E726" s="9" t="s">
        <v>1051</v>
      </c>
      <c r="F726" s="9" t="s">
        <v>767</v>
      </c>
      <c r="G726" s="9" t="s">
        <v>68</v>
      </c>
      <c r="H726" s="13">
        <v>1.29</v>
      </c>
      <c r="I726" s="9" t="s">
        <v>197</v>
      </c>
      <c r="J726" s="9" t="s">
        <v>68</v>
      </c>
      <c r="K726" s="9" t="s">
        <v>1545</v>
      </c>
      <c r="L726" s="9" t="s">
        <v>68</v>
      </c>
      <c r="M726" s="56">
        <v>468</v>
      </c>
      <c r="N726" s="56" t="s">
        <v>545</v>
      </c>
      <c r="O726" s="56" t="s">
        <v>545</v>
      </c>
      <c r="P726" s="56" t="s">
        <v>545</v>
      </c>
      <c r="Q726" s="9">
        <v>2.2690000000000001</v>
      </c>
      <c r="R726" s="9">
        <v>2.3519999999999999</v>
      </c>
      <c r="S726" s="10" t="str">
        <f>VLOOKUP($I726,GG!$A$1:$C$23,2,0)</f>
        <v>Warneton</v>
      </c>
      <c r="T726" s="10" t="str">
        <f>IF(LEFT(D726,2)="09","Klink.",VLOOKUP($I726,GG!$A$1:$C$23,3,0))</f>
        <v>Rust</v>
      </c>
    </row>
    <row r="727" spans="1:20" x14ac:dyDescent="0.2">
      <c r="A727" s="9">
        <v>1724410</v>
      </c>
      <c r="B727" s="9" t="s">
        <v>1415</v>
      </c>
      <c r="C727" s="9" t="s">
        <v>764</v>
      </c>
      <c r="D727" s="9" t="s">
        <v>1051</v>
      </c>
      <c r="E727" s="9" t="s">
        <v>1051</v>
      </c>
      <c r="F727" s="9" t="s">
        <v>767</v>
      </c>
      <c r="G727" s="9" t="s">
        <v>68</v>
      </c>
      <c r="H727" s="13">
        <v>1.29</v>
      </c>
      <c r="I727" s="9" t="s">
        <v>197</v>
      </c>
      <c r="J727" s="9" t="s">
        <v>68</v>
      </c>
      <c r="K727" s="9" t="s">
        <v>1545</v>
      </c>
      <c r="L727" s="9" t="s">
        <v>68</v>
      </c>
      <c r="M727" s="56">
        <v>528</v>
      </c>
      <c r="N727" s="56" t="s">
        <v>545</v>
      </c>
      <c r="O727" s="56" t="s">
        <v>545</v>
      </c>
      <c r="P727" s="56" t="s">
        <v>545</v>
      </c>
      <c r="Q727" s="9">
        <v>2.1779999999999999</v>
      </c>
      <c r="R727" s="9">
        <v>2.2559999999999998</v>
      </c>
      <c r="S727" s="10" t="str">
        <f>VLOOKUP($I727,GG!$A$1:$C$23,2,0)</f>
        <v>Warneton</v>
      </c>
      <c r="T727" s="10" t="str">
        <f>IF(LEFT(D727,2)="09","Klink.",VLOOKUP($I727,GG!$A$1:$C$23,3,0))</f>
        <v>Rust</v>
      </c>
    </row>
    <row r="728" spans="1:20" x14ac:dyDescent="0.2">
      <c r="A728" s="9">
        <v>1725060</v>
      </c>
      <c r="B728" s="9" t="s">
        <v>314</v>
      </c>
      <c r="C728" s="9" t="s">
        <v>764</v>
      </c>
      <c r="D728" s="9" t="s">
        <v>1051</v>
      </c>
      <c r="E728" s="9" t="s">
        <v>1051</v>
      </c>
      <c r="F728" s="9" t="s">
        <v>124</v>
      </c>
      <c r="G728" s="9" t="s">
        <v>68</v>
      </c>
      <c r="H728" s="13">
        <v>0.75600000000000001</v>
      </c>
      <c r="I728" s="9" t="s">
        <v>197</v>
      </c>
      <c r="J728" s="9" t="s">
        <v>68</v>
      </c>
      <c r="K728" s="9" t="s">
        <v>1545</v>
      </c>
      <c r="L728" s="9" t="s">
        <v>68</v>
      </c>
      <c r="M728" s="56">
        <v>960</v>
      </c>
      <c r="N728" s="56" t="s">
        <v>545</v>
      </c>
      <c r="O728" s="56" t="s">
        <v>545</v>
      </c>
      <c r="P728" s="56" t="s">
        <v>545</v>
      </c>
      <c r="Q728" s="9">
        <v>1.2290000000000001</v>
      </c>
      <c r="R728" s="9">
        <v>1.2729999999999999</v>
      </c>
      <c r="S728" s="10" t="str">
        <f>VLOOKUP($I728,GG!$A$1:$C$23,2,0)</f>
        <v>Warneton</v>
      </c>
      <c r="T728" s="10" t="str">
        <f>IF(LEFT(D728,2)="09","Klink.",VLOOKUP($I728,GG!$A$1:$C$23,3,0))</f>
        <v>Rust</v>
      </c>
    </row>
    <row r="729" spans="1:20" x14ac:dyDescent="0.2">
      <c r="A729" s="9">
        <v>1725500</v>
      </c>
      <c r="B729" s="9" t="s">
        <v>1416</v>
      </c>
      <c r="C729" s="9" t="s">
        <v>764</v>
      </c>
      <c r="D729" s="9" t="s">
        <v>1062</v>
      </c>
      <c r="E729" s="9" t="s">
        <v>1062</v>
      </c>
      <c r="F729" s="9" t="s">
        <v>123</v>
      </c>
      <c r="G729" s="9" t="s">
        <v>68</v>
      </c>
      <c r="H729" s="13">
        <v>1</v>
      </c>
      <c r="I729" s="9" t="s">
        <v>197</v>
      </c>
      <c r="J729" s="9" t="s">
        <v>68</v>
      </c>
      <c r="K729" s="9" t="s">
        <v>1545</v>
      </c>
      <c r="L729" s="9" t="s">
        <v>68</v>
      </c>
      <c r="M729" s="56">
        <v>736</v>
      </c>
      <c r="N729" s="56" t="s">
        <v>545</v>
      </c>
      <c r="O729" s="56" t="s">
        <v>545</v>
      </c>
      <c r="P729" s="56" t="s">
        <v>545</v>
      </c>
      <c r="Q729" s="9">
        <v>1.7</v>
      </c>
      <c r="R729" s="9">
        <v>1.86</v>
      </c>
      <c r="S729" s="10" t="str">
        <f>VLOOKUP($I729,GG!$A$1:$C$23,2,0)</f>
        <v>Warneton</v>
      </c>
      <c r="T729" s="10" t="str">
        <f>IF(LEFT(D729,2)="09","Klink.",VLOOKUP($I729,GG!$A$1:$C$23,3,0))</f>
        <v>Rust</v>
      </c>
    </row>
    <row r="730" spans="1:20" x14ac:dyDescent="0.2">
      <c r="A730" s="9">
        <v>1725560</v>
      </c>
      <c r="B730" s="9" t="s">
        <v>1417</v>
      </c>
      <c r="C730" s="9" t="s">
        <v>764</v>
      </c>
      <c r="D730" s="9" t="s">
        <v>1062</v>
      </c>
      <c r="E730" s="9" t="s">
        <v>1062</v>
      </c>
      <c r="F730" s="9" t="s">
        <v>124</v>
      </c>
      <c r="G730" s="9" t="s">
        <v>68</v>
      </c>
      <c r="H730" s="13">
        <v>0.75600000000000001</v>
      </c>
      <c r="I730" s="9" t="s">
        <v>197</v>
      </c>
      <c r="J730" s="9" t="s">
        <v>68</v>
      </c>
      <c r="K730" s="9" t="s">
        <v>1545</v>
      </c>
      <c r="L730" s="9" t="s">
        <v>68</v>
      </c>
      <c r="M730" s="56">
        <v>960</v>
      </c>
      <c r="N730" s="56" t="s">
        <v>545</v>
      </c>
      <c r="O730" s="56" t="s">
        <v>545</v>
      </c>
      <c r="P730" s="56" t="s">
        <v>545</v>
      </c>
      <c r="Q730" s="9">
        <v>1.2290000000000001</v>
      </c>
      <c r="R730" s="9">
        <v>1.2729999999999999</v>
      </c>
      <c r="S730" s="10" t="str">
        <f>VLOOKUP($I730,GG!$A$1:$C$23,2,0)</f>
        <v>Warneton</v>
      </c>
      <c r="T730" s="10" t="str">
        <f>IF(LEFT(D730,2)="09","Klink.",VLOOKUP($I730,GG!$A$1:$C$23,3,0))</f>
        <v>Rust</v>
      </c>
    </row>
    <row r="731" spans="1:20" x14ac:dyDescent="0.2">
      <c r="A731" s="9">
        <v>12617070</v>
      </c>
      <c r="B731" s="9" t="s">
        <v>1379</v>
      </c>
      <c r="C731" s="9" t="s">
        <v>764</v>
      </c>
      <c r="D731" s="9" t="s">
        <v>115</v>
      </c>
      <c r="E731" s="9" t="s">
        <v>115</v>
      </c>
      <c r="F731" s="9" t="s">
        <v>125</v>
      </c>
      <c r="G731" s="9" t="s">
        <v>68</v>
      </c>
      <c r="H731" s="13">
        <v>0.99299999999999999</v>
      </c>
      <c r="I731" s="9" t="s">
        <v>208</v>
      </c>
      <c r="J731" s="9" t="s">
        <v>68</v>
      </c>
      <c r="K731" s="9" t="s">
        <v>1546</v>
      </c>
      <c r="L731" s="9" t="s">
        <v>68</v>
      </c>
      <c r="M731" s="56">
        <v>539</v>
      </c>
      <c r="N731" s="56" t="s">
        <v>545</v>
      </c>
      <c r="O731" s="56" t="s">
        <v>545</v>
      </c>
      <c r="P731" s="56" t="s">
        <v>545</v>
      </c>
      <c r="Q731" s="9">
        <v>2</v>
      </c>
      <c r="R731" s="9">
        <v>2.0129999999999999</v>
      </c>
      <c r="S731" s="10" t="str">
        <f>VLOOKUP($I731,GG!$A$1:$C$23,2,0)</f>
        <v>Wanlin</v>
      </c>
      <c r="T731" s="10" t="str">
        <f>IF(LEFT(D731,2)="09","Klink.",VLOOKUP($I731,GG!$A$1:$C$23,3,0))</f>
        <v>SP</v>
      </c>
    </row>
    <row r="732" spans="1:20" x14ac:dyDescent="0.2">
      <c r="A732" s="9">
        <v>12621080</v>
      </c>
      <c r="B732" s="9" t="s">
        <v>1364</v>
      </c>
      <c r="C732" s="9" t="s">
        <v>764</v>
      </c>
      <c r="D732" s="9" t="s">
        <v>115</v>
      </c>
      <c r="E732" s="9" t="s">
        <v>115</v>
      </c>
      <c r="F732" s="9" t="s">
        <v>126</v>
      </c>
      <c r="G732" s="9" t="s">
        <v>68</v>
      </c>
      <c r="H732" s="13">
        <v>1.385</v>
      </c>
      <c r="I732" s="9" t="s">
        <v>208</v>
      </c>
      <c r="J732" s="9" t="s">
        <v>68</v>
      </c>
      <c r="K732" s="9" t="s">
        <v>1546</v>
      </c>
      <c r="L732" s="9" t="s">
        <v>68</v>
      </c>
      <c r="M732" s="56">
        <v>400</v>
      </c>
      <c r="N732" s="56" t="s">
        <v>545</v>
      </c>
      <c r="O732" s="56" t="s">
        <v>545</v>
      </c>
      <c r="P732" s="56" t="s">
        <v>545</v>
      </c>
      <c r="Q732" s="9">
        <v>2.8</v>
      </c>
      <c r="R732" s="9">
        <v>2.8180000000000001</v>
      </c>
      <c r="S732" s="10" t="str">
        <f>VLOOKUP($I732,GG!$A$1:$C$23,2,0)</f>
        <v>Wanlin</v>
      </c>
      <c r="T732" s="10" t="str">
        <f>IF(LEFT(D732,2)="09","Klink.",VLOOKUP($I732,GG!$A$1:$C$23,3,0))</f>
        <v>SP</v>
      </c>
    </row>
    <row r="733" spans="1:20" x14ac:dyDescent="0.2">
      <c r="A733" s="9">
        <v>12621220</v>
      </c>
      <c r="B733" s="9" t="s">
        <v>1366</v>
      </c>
      <c r="C733" s="9" t="s">
        <v>764</v>
      </c>
      <c r="D733" s="9" t="s">
        <v>115</v>
      </c>
      <c r="E733" s="9" t="s">
        <v>115</v>
      </c>
      <c r="F733" s="9" t="s">
        <v>370</v>
      </c>
      <c r="G733" s="9" t="s">
        <v>68</v>
      </c>
      <c r="H733" s="13">
        <v>1.1579999999999999</v>
      </c>
      <c r="I733" s="9" t="s">
        <v>208</v>
      </c>
      <c r="J733" s="9" t="s">
        <v>68</v>
      </c>
      <c r="K733" s="9" t="s">
        <v>1546</v>
      </c>
      <c r="L733" s="9" t="s">
        <v>68</v>
      </c>
      <c r="M733" s="56">
        <v>430</v>
      </c>
      <c r="N733" s="56" t="s">
        <v>545</v>
      </c>
      <c r="O733" s="56" t="s">
        <v>545</v>
      </c>
      <c r="P733" s="56" t="s">
        <v>545</v>
      </c>
      <c r="Q733" s="9">
        <v>2.6</v>
      </c>
      <c r="R733" s="9">
        <v>2.6160000000000001</v>
      </c>
      <c r="S733" s="10" t="str">
        <f>VLOOKUP($I733,GG!$A$1:$C$23,2,0)</f>
        <v>Wanlin</v>
      </c>
      <c r="T733" s="10" t="str">
        <f>IF(LEFT(D733,2)="09","Klink.",VLOOKUP($I733,GG!$A$1:$C$23,3,0))</f>
        <v>SP</v>
      </c>
    </row>
    <row r="734" spans="1:20" x14ac:dyDescent="0.2">
      <c r="A734" s="9">
        <v>12621230</v>
      </c>
      <c r="B734" s="9" t="s">
        <v>1380</v>
      </c>
      <c r="C734" s="9" t="s">
        <v>764</v>
      </c>
      <c r="D734" s="9" t="s">
        <v>115</v>
      </c>
      <c r="E734" s="9" t="s">
        <v>115</v>
      </c>
      <c r="F734" s="9" t="s">
        <v>371</v>
      </c>
      <c r="G734" s="9" t="s">
        <v>68</v>
      </c>
      <c r="H734" s="13">
        <v>2.2370000000000001</v>
      </c>
      <c r="I734" s="9" t="s">
        <v>208</v>
      </c>
      <c r="J734" s="9" t="s">
        <v>68</v>
      </c>
      <c r="K734" s="9" t="s">
        <v>1546</v>
      </c>
      <c r="L734" s="9" t="s">
        <v>68</v>
      </c>
      <c r="M734" s="56">
        <v>260</v>
      </c>
      <c r="N734" s="56" t="s">
        <v>545</v>
      </c>
      <c r="O734" s="56" t="s">
        <v>545</v>
      </c>
      <c r="P734" s="56" t="s">
        <v>545</v>
      </c>
      <c r="Q734" s="9">
        <v>4.4000000000000004</v>
      </c>
      <c r="R734" s="9">
        <v>4.4269999999999996</v>
      </c>
      <c r="S734" s="10" t="str">
        <f>VLOOKUP($I734,GG!$A$1:$C$23,2,0)</f>
        <v>Wanlin</v>
      </c>
      <c r="T734" s="10" t="str">
        <f>IF(LEFT(D734,2)="09","Klink.",VLOOKUP($I734,GG!$A$1:$C$23,3,0))</f>
        <v>SP</v>
      </c>
    </row>
    <row r="735" spans="1:20" x14ac:dyDescent="0.2">
      <c r="A735" s="9">
        <v>12621290</v>
      </c>
      <c r="B735" s="9" t="s">
        <v>1368</v>
      </c>
      <c r="C735" s="9" t="s">
        <v>764</v>
      </c>
      <c r="D735" s="9" t="s">
        <v>115</v>
      </c>
      <c r="E735" s="9" t="s">
        <v>115</v>
      </c>
      <c r="F735" s="9" t="s">
        <v>1381</v>
      </c>
      <c r="G735" s="9" t="s">
        <v>68</v>
      </c>
      <c r="H735" s="13">
        <v>1.52</v>
      </c>
      <c r="I735" s="9" t="s">
        <v>208</v>
      </c>
      <c r="J735" s="9" t="s">
        <v>68</v>
      </c>
      <c r="K735" s="9" t="s">
        <v>1546</v>
      </c>
      <c r="L735" s="9" t="s">
        <v>68</v>
      </c>
      <c r="M735" s="56">
        <v>333</v>
      </c>
      <c r="N735" s="56">
        <v>342</v>
      </c>
      <c r="O735" s="56" t="s">
        <v>545</v>
      </c>
      <c r="P735" s="56" t="s">
        <v>545</v>
      </c>
      <c r="Q735" s="9">
        <v>3.1</v>
      </c>
      <c r="R735" s="9">
        <v>3.12</v>
      </c>
      <c r="S735" s="10" t="str">
        <f>VLOOKUP($I735,GG!$A$1:$C$23,2,0)</f>
        <v>Wanlin</v>
      </c>
      <c r="T735" s="10" t="str">
        <f>IF(LEFT(D735,2)="09","Klink.",VLOOKUP($I735,GG!$A$1:$C$23,3,0))</f>
        <v>SP</v>
      </c>
    </row>
    <row r="736" spans="1:20" x14ac:dyDescent="0.2">
      <c r="A736" s="9">
        <v>12638230</v>
      </c>
      <c r="B736" s="9" t="s">
        <v>1371</v>
      </c>
      <c r="C736" s="9" t="s">
        <v>764</v>
      </c>
      <c r="D736" s="9" t="s">
        <v>115</v>
      </c>
      <c r="E736" s="9" t="s">
        <v>115</v>
      </c>
      <c r="F736" s="9" t="s">
        <v>371</v>
      </c>
      <c r="G736" s="9" t="s">
        <v>68</v>
      </c>
      <c r="H736" s="13">
        <v>2.2370000000000001</v>
      </c>
      <c r="I736" s="9" t="s">
        <v>208</v>
      </c>
      <c r="J736" s="9" t="s">
        <v>68</v>
      </c>
      <c r="K736" s="9" t="s">
        <v>1546</v>
      </c>
      <c r="L736" s="9" t="s">
        <v>68</v>
      </c>
      <c r="M736" s="56">
        <v>260</v>
      </c>
      <c r="N736" s="56" t="s">
        <v>545</v>
      </c>
      <c r="O736" s="56" t="s">
        <v>545</v>
      </c>
      <c r="P736" s="56" t="s">
        <v>545</v>
      </c>
      <c r="Q736" s="9">
        <v>4.4000000000000004</v>
      </c>
      <c r="R736" s="9">
        <v>4.4269999999999996</v>
      </c>
      <c r="S736" s="10" t="str">
        <f>VLOOKUP($I736,GG!$A$1:$C$23,2,0)</f>
        <v>Wanlin</v>
      </c>
      <c r="T736" s="10" t="str">
        <f>IF(LEFT(D736,2)="09","Klink.",VLOOKUP($I736,GG!$A$1:$C$23,3,0))</f>
        <v>SP</v>
      </c>
    </row>
    <row r="737" spans="1:20" x14ac:dyDescent="0.2">
      <c r="A737" s="9">
        <v>12638250</v>
      </c>
      <c r="B737" s="9" t="s">
        <v>1375</v>
      </c>
      <c r="C737" s="9" t="s">
        <v>764</v>
      </c>
      <c r="D737" s="9" t="s">
        <v>115</v>
      </c>
      <c r="E737" s="9" t="s">
        <v>115</v>
      </c>
      <c r="F737" s="9" t="s">
        <v>1381</v>
      </c>
      <c r="G737" s="9" t="s">
        <v>68</v>
      </c>
      <c r="H737" s="13">
        <v>1.52</v>
      </c>
      <c r="I737" s="9" t="s">
        <v>208</v>
      </c>
      <c r="J737" s="9" t="s">
        <v>68</v>
      </c>
      <c r="K737" s="9" t="s">
        <v>1546</v>
      </c>
      <c r="L737" s="9" t="s">
        <v>68</v>
      </c>
      <c r="M737" s="56">
        <v>333</v>
      </c>
      <c r="N737" s="56">
        <v>342</v>
      </c>
      <c r="O737" s="56" t="s">
        <v>545</v>
      </c>
      <c r="P737" s="56" t="s">
        <v>545</v>
      </c>
      <c r="Q737" s="9">
        <v>3.5</v>
      </c>
      <c r="R737" s="9">
        <v>3.52</v>
      </c>
      <c r="S737" s="10" t="str">
        <f>VLOOKUP($I737,GG!$A$1:$C$23,2,0)</f>
        <v>Wanlin</v>
      </c>
      <c r="T737" s="10" t="str">
        <f>IF(LEFT(D737,2)="09","Klink.",VLOOKUP($I737,GG!$A$1:$C$23,3,0))</f>
        <v>SP</v>
      </c>
    </row>
    <row r="738" spans="1:20" x14ac:dyDescent="0.2">
      <c r="A738" s="9">
        <v>12653070</v>
      </c>
      <c r="B738" s="9" t="s">
        <v>1376</v>
      </c>
      <c r="C738" s="9" t="s">
        <v>764</v>
      </c>
      <c r="D738" s="9" t="s">
        <v>115</v>
      </c>
      <c r="E738" s="9" t="s">
        <v>115</v>
      </c>
      <c r="F738" s="9" t="s">
        <v>125</v>
      </c>
      <c r="G738" s="9" t="s">
        <v>68</v>
      </c>
      <c r="H738" s="13">
        <v>0.99299999999999999</v>
      </c>
      <c r="I738" s="9" t="s">
        <v>208</v>
      </c>
      <c r="J738" s="9" t="s">
        <v>68</v>
      </c>
      <c r="K738" s="9" t="s">
        <v>1546</v>
      </c>
      <c r="L738" s="9" t="s">
        <v>68</v>
      </c>
      <c r="M738" s="56">
        <v>539</v>
      </c>
      <c r="N738" s="56" t="s">
        <v>545</v>
      </c>
      <c r="O738" s="56" t="s">
        <v>545</v>
      </c>
      <c r="P738" s="56" t="s">
        <v>545</v>
      </c>
      <c r="Q738" s="9">
        <v>2</v>
      </c>
      <c r="R738" s="9">
        <v>2.0129999999999999</v>
      </c>
      <c r="S738" s="10" t="str">
        <f>VLOOKUP($I738,GG!$A$1:$C$23,2,0)</f>
        <v>Wanlin</v>
      </c>
      <c r="T738" s="10" t="str">
        <f>IF(LEFT(D738,2)="09","Klink.",VLOOKUP($I738,GG!$A$1:$C$23,3,0))</f>
        <v>SP</v>
      </c>
    </row>
    <row r="739" spans="1:20" x14ac:dyDescent="0.2">
      <c r="A739" s="9">
        <v>12653080</v>
      </c>
      <c r="B739" s="9" t="s">
        <v>1378</v>
      </c>
      <c r="C739" s="9" t="s">
        <v>764</v>
      </c>
      <c r="D739" s="9" t="s">
        <v>115</v>
      </c>
      <c r="E739" s="9" t="s">
        <v>115</v>
      </c>
      <c r="F739" s="9" t="s">
        <v>126</v>
      </c>
      <c r="G739" s="9" t="s">
        <v>68</v>
      </c>
      <c r="H739" s="13">
        <v>1.385</v>
      </c>
      <c r="I739" s="9" t="s">
        <v>208</v>
      </c>
      <c r="J739" s="9" t="s">
        <v>68</v>
      </c>
      <c r="K739" s="9" t="s">
        <v>1546</v>
      </c>
      <c r="L739" s="9" t="s">
        <v>68</v>
      </c>
      <c r="M739" s="56">
        <v>400</v>
      </c>
      <c r="N739" s="56" t="s">
        <v>545</v>
      </c>
      <c r="O739" s="56" t="s">
        <v>545</v>
      </c>
      <c r="P739" s="56" t="s">
        <v>545</v>
      </c>
      <c r="Q739" s="9">
        <v>2.7</v>
      </c>
      <c r="R739" s="9">
        <v>2.718</v>
      </c>
      <c r="S739" s="10" t="str">
        <f>VLOOKUP($I739,GG!$A$1:$C$23,2,0)</f>
        <v>Wanlin</v>
      </c>
      <c r="T739" s="10" t="str">
        <f>IF(LEFT(D739,2)="09","Klink.",VLOOKUP($I739,GG!$A$1:$C$23,3,0))</f>
        <v>SP</v>
      </c>
    </row>
    <row r="743" spans="1:20" x14ac:dyDescent="0.2">
      <c r="A743" s="1"/>
      <c r="B743" s="1"/>
      <c r="D743" s="1"/>
      <c r="E743" s="1"/>
    </row>
  </sheetData>
  <autoFilter ref="A1:U728"/>
  <sortState ref="A2:J795">
    <sortCondition ref="C2:C795"/>
    <sortCondition ref="A2:A795"/>
  </sortState>
  <phoneticPr fontId="7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0" sqref="A20"/>
    </sheetView>
  </sheetViews>
  <sheetFormatPr defaultColWidth="9.28515625" defaultRowHeight="12.75" x14ac:dyDescent="0.2"/>
  <cols>
    <col min="1" max="1" width="7.85546875" bestFit="1" customWidth="1"/>
    <col min="2" max="2" width="8" bestFit="1" customWidth="1"/>
    <col min="3" max="3" width="5.42578125" bestFit="1" customWidth="1"/>
  </cols>
  <sheetData>
    <row r="1" spans="1:3" x14ac:dyDescent="0.2">
      <c r="A1" s="9" t="s">
        <v>193</v>
      </c>
      <c r="B1" s="9" t="s">
        <v>120</v>
      </c>
      <c r="C1" s="9" t="s">
        <v>111</v>
      </c>
    </row>
    <row r="2" spans="1:3" x14ac:dyDescent="0.2">
      <c r="A2" s="9" t="s">
        <v>194</v>
      </c>
      <c r="B2" s="9" t="s">
        <v>120</v>
      </c>
      <c r="C2" s="9" t="s">
        <v>111</v>
      </c>
    </row>
    <row r="3" spans="1:3" x14ac:dyDescent="0.2">
      <c r="A3" s="15" t="s">
        <v>368</v>
      </c>
      <c r="B3" s="9" t="s">
        <v>120</v>
      </c>
      <c r="C3" s="9" t="s">
        <v>112</v>
      </c>
    </row>
    <row r="4" spans="1:3" x14ac:dyDescent="0.2">
      <c r="A4" s="15" t="s">
        <v>369</v>
      </c>
      <c r="B4" s="9" t="s">
        <v>120</v>
      </c>
      <c r="C4" s="9" t="s">
        <v>113</v>
      </c>
    </row>
    <row r="5" spans="1:3" x14ac:dyDescent="0.2">
      <c r="A5" s="9" t="s">
        <v>197</v>
      </c>
      <c r="B5" s="9" t="s">
        <v>71</v>
      </c>
      <c r="C5" s="9" t="s">
        <v>112</v>
      </c>
    </row>
    <row r="6" spans="1:3" x14ac:dyDescent="0.2">
      <c r="A6" s="9" t="s">
        <v>198</v>
      </c>
      <c r="B6" s="9" t="s">
        <v>73</v>
      </c>
      <c r="C6" s="9" t="s">
        <v>114</v>
      </c>
    </row>
    <row r="7" spans="1:3" x14ac:dyDescent="0.2">
      <c r="A7" s="15" t="s">
        <v>373</v>
      </c>
      <c r="B7" s="9" t="s">
        <v>73</v>
      </c>
      <c r="C7" s="9" t="s">
        <v>217</v>
      </c>
    </row>
    <row r="8" spans="1:3" x14ac:dyDescent="0.2">
      <c r="A8" s="9" t="s">
        <v>59</v>
      </c>
      <c r="B8" s="9" t="s">
        <v>74</v>
      </c>
      <c r="C8" s="9" t="s">
        <v>218</v>
      </c>
    </row>
    <row r="9" spans="1:3" x14ac:dyDescent="0.2">
      <c r="A9" s="9" t="s">
        <v>202</v>
      </c>
      <c r="B9" s="9" t="s">
        <v>74</v>
      </c>
      <c r="C9" s="9" t="s">
        <v>218</v>
      </c>
    </row>
    <row r="10" spans="1:3" x14ac:dyDescent="0.2">
      <c r="A10" s="9" t="s">
        <v>203</v>
      </c>
      <c r="B10" s="9" t="s">
        <v>74</v>
      </c>
      <c r="C10" s="9" t="s">
        <v>113</v>
      </c>
    </row>
    <row r="11" spans="1:3" x14ac:dyDescent="0.2">
      <c r="A11" s="9" t="s">
        <v>205</v>
      </c>
      <c r="B11" s="9" t="s">
        <v>75</v>
      </c>
      <c r="C11" s="9" t="s">
        <v>111</v>
      </c>
    </row>
    <row r="12" spans="1:3" x14ac:dyDescent="0.2">
      <c r="A12" s="15" t="s">
        <v>377</v>
      </c>
      <c r="B12" s="9" t="s">
        <v>75</v>
      </c>
      <c r="C12" s="9" t="s">
        <v>112</v>
      </c>
    </row>
    <row r="13" spans="1:3" x14ac:dyDescent="0.2">
      <c r="A13" s="15" t="s">
        <v>378</v>
      </c>
      <c r="B13" s="9" t="s">
        <v>75</v>
      </c>
      <c r="C13" s="9" t="s">
        <v>113</v>
      </c>
    </row>
    <row r="14" spans="1:3" x14ac:dyDescent="0.2">
      <c r="A14" s="9" t="s">
        <v>208</v>
      </c>
      <c r="B14" s="9" t="s">
        <v>115</v>
      </c>
      <c r="C14" s="9" t="s">
        <v>114</v>
      </c>
    </row>
    <row r="15" spans="1:3" x14ac:dyDescent="0.2">
      <c r="A15" s="9" t="s">
        <v>209</v>
      </c>
      <c r="B15" s="9" t="s">
        <v>76</v>
      </c>
      <c r="C15" s="9" t="s">
        <v>111</v>
      </c>
    </row>
    <row r="16" spans="1:3" x14ac:dyDescent="0.2">
      <c r="A16" s="15" t="s">
        <v>379</v>
      </c>
      <c r="B16" s="9" t="s">
        <v>76</v>
      </c>
      <c r="C16" s="9" t="s">
        <v>112</v>
      </c>
    </row>
    <row r="17" spans="1:3" x14ac:dyDescent="0.2">
      <c r="A17" s="9" t="s">
        <v>212</v>
      </c>
      <c r="B17" s="9" t="s">
        <v>72</v>
      </c>
      <c r="C17" s="9" t="s">
        <v>114</v>
      </c>
    </row>
    <row r="18" spans="1:3" x14ac:dyDescent="0.2">
      <c r="A18" s="9" t="s">
        <v>214</v>
      </c>
      <c r="B18" s="9" t="s">
        <v>72</v>
      </c>
      <c r="C18" s="9" t="s">
        <v>111</v>
      </c>
    </row>
    <row r="19" spans="1:3" x14ac:dyDescent="0.2">
      <c r="A19" s="15" t="s">
        <v>385</v>
      </c>
      <c r="B19" s="9" t="s">
        <v>72</v>
      </c>
      <c r="C19" s="9" t="s">
        <v>112</v>
      </c>
    </row>
    <row r="20" spans="1:3" x14ac:dyDescent="0.2">
      <c r="A20" s="9" t="s">
        <v>207</v>
      </c>
      <c r="B20" s="9" t="s">
        <v>75</v>
      </c>
      <c r="C20" s="9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pane xSplit="1" ySplit="1" topLeftCell="B272" activePane="bottomRight" state="frozen"/>
      <selection pane="topRight" activeCell="B1" sqref="B1"/>
      <selection pane="bottomLeft" activeCell="A2" sqref="A2"/>
      <selection pane="bottomRight" activeCell="A278" sqref="A278:XFD304"/>
    </sheetView>
  </sheetViews>
  <sheetFormatPr defaultColWidth="9.140625" defaultRowHeight="11.25" x14ac:dyDescent="0.2"/>
  <cols>
    <col min="1" max="1" width="18.5703125" style="26" bestFit="1" customWidth="1"/>
    <col min="2" max="2" width="9.140625" style="26" bestFit="1" customWidth="1"/>
    <col min="3" max="3" width="7.140625" style="26" bestFit="1" customWidth="1"/>
    <col min="4" max="4" width="10.85546875" style="26" bestFit="1" customWidth="1"/>
    <col min="5" max="5" width="9.5703125" style="26" bestFit="1" customWidth="1"/>
    <col min="6" max="6" width="10.85546875" style="26" bestFit="1" customWidth="1"/>
    <col min="7" max="7" width="37" style="26" bestFit="1" customWidth="1"/>
    <col min="8" max="8" width="10" style="26" bestFit="1" customWidth="1"/>
    <col min="9" max="9" width="7.85546875" style="26" bestFit="1" customWidth="1"/>
    <col min="10" max="16" width="7.85546875" style="26" customWidth="1"/>
    <col min="17" max="17" width="10.85546875" style="26" customWidth="1"/>
    <col min="18" max="21" width="9.140625" style="26" customWidth="1"/>
    <col min="22" max="16384" width="9.140625" style="26"/>
  </cols>
  <sheetData>
    <row r="1" spans="1:18" ht="22.5" x14ac:dyDescent="0.2">
      <c r="A1" s="19" t="s">
        <v>486</v>
      </c>
      <c r="B1" s="19" t="s">
        <v>168</v>
      </c>
      <c r="C1" s="19" t="s">
        <v>118</v>
      </c>
      <c r="D1" s="19" t="s">
        <v>167</v>
      </c>
      <c r="E1" s="19" t="s">
        <v>149</v>
      </c>
      <c r="F1" s="19" t="s">
        <v>119</v>
      </c>
      <c r="G1" s="19" t="s">
        <v>150</v>
      </c>
      <c r="H1" s="20" t="s">
        <v>158</v>
      </c>
      <c r="I1" s="23" t="s">
        <v>151</v>
      </c>
      <c r="J1" s="24" t="s">
        <v>389</v>
      </c>
      <c r="K1" s="20" t="s">
        <v>169</v>
      </c>
      <c r="L1" s="23" t="s">
        <v>922</v>
      </c>
      <c r="M1" s="23" t="s">
        <v>152</v>
      </c>
      <c r="N1" s="19" t="s">
        <v>121</v>
      </c>
      <c r="O1" s="19" t="s">
        <v>387</v>
      </c>
      <c r="P1" s="19" t="s">
        <v>388</v>
      </c>
      <c r="Q1" s="19" t="s">
        <v>447</v>
      </c>
      <c r="R1" s="19" t="s">
        <v>487</v>
      </c>
    </row>
    <row r="2" spans="1:18" x14ac:dyDescent="0.2">
      <c r="A2" s="30" t="s">
        <v>1474</v>
      </c>
      <c r="B2" s="31" t="s">
        <v>120</v>
      </c>
      <c r="C2" s="31" t="s">
        <v>111</v>
      </c>
      <c r="D2" s="32" t="s">
        <v>1462</v>
      </c>
      <c r="E2" s="33">
        <v>151318</v>
      </c>
      <c r="F2" s="9" t="s">
        <v>120</v>
      </c>
      <c r="G2" s="31" t="s">
        <v>392</v>
      </c>
      <c r="H2" s="34" t="s">
        <v>159</v>
      </c>
      <c r="I2" s="34">
        <v>20064</v>
      </c>
      <c r="J2" s="34">
        <v>20064</v>
      </c>
      <c r="K2" s="34">
        <v>0</v>
      </c>
      <c r="L2" s="51">
        <v>0</v>
      </c>
      <c r="M2" s="34">
        <v>186.29</v>
      </c>
      <c r="N2" s="34">
        <v>225</v>
      </c>
      <c r="O2" s="34">
        <v>528</v>
      </c>
      <c r="P2" s="31">
        <v>1310.4960000000001</v>
      </c>
      <c r="Q2" s="30">
        <v>38</v>
      </c>
      <c r="R2" s="46" t="b">
        <v>0</v>
      </c>
    </row>
    <row r="3" spans="1:18" x14ac:dyDescent="0.2">
      <c r="A3" s="30" t="s">
        <v>1442</v>
      </c>
      <c r="B3" s="31" t="s">
        <v>120</v>
      </c>
      <c r="C3" s="31" t="s">
        <v>111</v>
      </c>
      <c r="D3" s="32" t="s">
        <v>1422</v>
      </c>
      <c r="E3" s="33">
        <v>151470</v>
      </c>
      <c r="F3" s="9" t="s">
        <v>120</v>
      </c>
      <c r="G3" s="31" t="s">
        <v>1396</v>
      </c>
      <c r="H3" s="34" t="s">
        <v>187</v>
      </c>
      <c r="I3" s="34">
        <v>582</v>
      </c>
      <c r="J3" s="34">
        <v>0</v>
      </c>
      <c r="K3" s="34">
        <v>582</v>
      </c>
      <c r="L3" s="51">
        <v>8</v>
      </c>
      <c r="M3" s="34">
        <v>168.31</v>
      </c>
      <c r="N3" s="34">
        <v>195</v>
      </c>
      <c r="O3" s="34">
        <v>582</v>
      </c>
      <c r="P3" s="31">
        <v>1096.4879999999998</v>
      </c>
      <c r="Q3" s="30">
        <v>1</v>
      </c>
      <c r="R3" s="46" t="b">
        <v>0</v>
      </c>
    </row>
    <row r="4" spans="1:18" x14ac:dyDescent="0.2">
      <c r="A4" s="30" t="s">
        <v>1443</v>
      </c>
      <c r="B4" s="31" t="s">
        <v>120</v>
      </c>
      <c r="C4" s="31" t="s">
        <v>111</v>
      </c>
      <c r="D4" s="32" t="s">
        <v>1423</v>
      </c>
      <c r="E4" s="33">
        <v>151470</v>
      </c>
      <c r="F4" s="9" t="s">
        <v>120</v>
      </c>
      <c r="G4" s="31" t="s">
        <v>1396</v>
      </c>
      <c r="H4" s="34" t="s">
        <v>187</v>
      </c>
      <c r="I4" s="34">
        <v>29239</v>
      </c>
      <c r="J4" s="34">
        <v>0</v>
      </c>
      <c r="K4" s="34">
        <v>29239</v>
      </c>
      <c r="L4" s="51">
        <v>436</v>
      </c>
      <c r="M4" s="34">
        <v>168.31</v>
      </c>
      <c r="N4" s="34">
        <v>195</v>
      </c>
      <c r="O4" s="34">
        <v>582</v>
      </c>
      <c r="P4" s="31">
        <v>1096.4879999999998</v>
      </c>
      <c r="Q4" s="30">
        <v>50.238831615120276</v>
      </c>
      <c r="R4" s="46" t="b">
        <v>0</v>
      </c>
    </row>
    <row r="5" spans="1:18" x14ac:dyDescent="0.2">
      <c r="A5" s="30" t="s">
        <v>1596</v>
      </c>
      <c r="B5" s="31" t="s">
        <v>120</v>
      </c>
      <c r="C5" s="31" t="s">
        <v>111</v>
      </c>
      <c r="D5" s="32" t="s">
        <v>1558</v>
      </c>
      <c r="E5" s="33">
        <v>151528</v>
      </c>
      <c r="F5" s="9" t="s">
        <v>120</v>
      </c>
      <c r="G5" s="31" t="s">
        <v>394</v>
      </c>
      <c r="H5" s="34" t="s">
        <v>159</v>
      </c>
      <c r="I5" s="34">
        <v>16016</v>
      </c>
      <c r="J5" s="34">
        <v>0</v>
      </c>
      <c r="K5" s="34">
        <v>16016</v>
      </c>
      <c r="L5" s="51">
        <v>333</v>
      </c>
      <c r="M5" s="34">
        <v>279.91000000000003</v>
      </c>
      <c r="N5" s="34">
        <v>265</v>
      </c>
      <c r="O5" s="34">
        <v>429</v>
      </c>
      <c r="P5" s="31">
        <v>1492.92</v>
      </c>
      <c r="Q5" s="30">
        <v>37.333333333333336</v>
      </c>
      <c r="R5" s="46" t="b">
        <v>1</v>
      </c>
    </row>
    <row r="6" spans="1:18" x14ac:dyDescent="0.2">
      <c r="A6" s="63" t="s">
        <v>1570</v>
      </c>
      <c r="B6" s="31" t="s">
        <v>120</v>
      </c>
      <c r="C6" s="31" t="s">
        <v>111</v>
      </c>
      <c r="D6" s="32" t="s">
        <v>1559</v>
      </c>
      <c r="E6" s="33">
        <v>151570</v>
      </c>
      <c r="F6" s="9" t="s">
        <v>120</v>
      </c>
      <c r="G6" s="31" t="s">
        <v>1397</v>
      </c>
      <c r="H6" s="34" t="s">
        <v>187</v>
      </c>
      <c r="I6" s="34">
        <v>582</v>
      </c>
      <c r="J6" s="34">
        <v>0</v>
      </c>
      <c r="K6" s="34">
        <v>582</v>
      </c>
      <c r="L6" s="51">
        <v>8</v>
      </c>
      <c r="M6" s="34">
        <v>168.38</v>
      </c>
      <c r="N6" s="34">
        <v>195</v>
      </c>
      <c r="O6" s="34">
        <v>582</v>
      </c>
      <c r="P6" s="31">
        <v>1103.472</v>
      </c>
      <c r="Q6" s="30">
        <v>1</v>
      </c>
      <c r="R6" s="46" t="b">
        <v>0</v>
      </c>
    </row>
    <row r="7" spans="1:18" x14ac:dyDescent="0.2">
      <c r="A7" s="30" t="s">
        <v>1444</v>
      </c>
      <c r="B7" s="31" t="s">
        <v>120</v>
      </c>
      <c r="C7" s="31" t="s">
        <v>111</v>
      </c>
      <c r="D7" s="32" t="s">
        <v>1424</v>
      </c>
      <c r="E7" s="33">
        <v>151570</v>
      </c>
      <c r="F7" s="9" t="s">
        <v>120</v>
      </c>
      <c r="G7" s="31" t="s">
        <v>1397</v>
      </c>
      <c r="H7" s="34" t="s">
        <v>187</v>
      </c>
      <c r="I7" s="34">
        <v>7968</v>
      </c>
      <c r="J7" s="34">
        <v>6984</v>
      </c>
      <c r="K7" s="34">
        <v>984</v>
      </c>
      <c r="L7" s="51">
        <v>14</v>
      </c>
      <c r="M7" s="34">
        <v>168.38</v>
      </c>
      <c r="N7" s="34">
        <v>195</v>
      </c>
      <c r="O7" s="34">
        <v>582</v>
      </c>
      <c r="P7" s="31">
        <v>1103.472</v>
      </c>
      <c r="Q7" s="30">
        <v>13.690721649484535</v>
      </c>
      <c r="R7" s="46" t="b">
        <v>0</v>
      </c>
    </row>
    <row r="8" spans="1:18" x14ac:dyDescent="0.2">
      <c r="A8" s="30" t="s">
        <v>703</v>
      </c>
      <c r="B8" s="31" t="s">
        <v>120</v>
      </c>
      <c r="C8" s="31" t="s">
        <v>111</v>
      </c>
      <c r="D8" s="32" t="s">
        <v>697</v>
      </c>
      <c r="E8" s="33">
        <v>151807</v>
      </c>
      <c r="F8" s="9" t="s">
        <v>120</v>
      </c>
      <c r="G8" s="31" t="s">
        <v>395</v>
      </c>
      <c r="H8" s="34" t="s">
        <v>159</v>
      </c>
      <c r="I8" s="34">
        <v>3888</v>
      </c>
      <c r="J8" s="34">
        <v>0</v>
      </c>
      <c r="K8" s="34">
        <v>3888</v>
      </c>
      <c r="L8" s="51">
        <v>54</v>
      </c>
      <c r="M8" s="34">
        <v>278.93</v>
      </c>
      <c r="N8" s="34">
        <v>205</v>
      </c>
      <c r="O8" s="34">
        <v>648</v>
      </c>
      <c r="P8" s="31">
        <v>1214.3520000000001</v>
      </c>
      <c r="Q8" s="30">
        <v>6</v>
      </c>
      <c r="R8" s="46" t="b">
        <v>0</v>
      </c>
    </row>
    <row r="9" spans="1:18" x14ac:dyDescent="0.2">
      <c r="A9" s="30" t="s">
        <v>1151</v>
      </c>
      <c r="B9" s="31" t="s">
        <v>120</v>
      </c>
      <c r="C9" s="31" t="s">
        <v>111</v>
      </c>
      <c r="D9" s="32" t="s">
        <v>1145</v>
      </c>
      <c r="E9" s="33">
        <v>151807</v>
      </c>
      <c r="F9" s="9" t="s">
        <v>120</v>
      </c>
      <c r="G9" s="31" t="s">
        <v>395</v>
      </c>
      <c r="H9" s="34" t="s">
        <v>159</v>
      </c>
      <c r="I9" s="34">
        <v>27540</v>
      </c>
      <c r="J9" s="34">
        <v>17496</v>
      </c>
      <c r="K9" s="34">
        <v>10044</v>
      </c>
      <c r="L9" s="51">
        <v>141</v>
      </c>
      <c r="M9" s="34">
        <v>278.93</v>
      </c>
      <c r="N9" s="34">
        <v>205</v>
      </c>
      <c r="O9" s="34">
        <v>648</v>
      </c>
      <c r="P9" s="31">
        <v>1214.3520000000001</v>
      </c>
      <c r="Q9" s="30">
        <v>42.5</v>
      </c>
      <c r="R9" s="46" t="b">
        <v>0</v>
      </c>
    </row>
    <row r="10" spans="1:18" x14ac:dyDescent="0.2">
      <c r="A10" s="30" t="s">
        <v>489</v>
      </c>
      <c r="B10" s="31" t="s">
        <v>120</v>
      </c>
      <c r="C10" s="31" t="s">
        <v>111</v>
      </c>
      <c r="D10" s="32" t="s">
        <v>448</v>
      </c>
      <c r="E10" s="33">
        <v>151878</v>
      </c>
      <c r="F10" s="9" t="s">
        <v>120</v>
      </c>
      <c r="G10" s="31" t="s">
        <v>399</v>
      </c>
      <c r="H10" s="34" t="s">
        <v>159</v>
      </c>
      <c r="I10" s="34">
        <v>582</v>
      </c>
      <c r="J10" s="34">
        <v>582</v>
      </c>
      <c r="K10" s="34">
        <v>0</v>
      </c>
      <c r="L10" s="51">
        <v>0</v>
      </c>
      <c r="M10" s="34">
        <v>206.79</v>
      </c>
      <c r="N10" s="34">
        <v>215</v>
      </c>
      <c r="O10" s="34">
        <v>582</v>
      </c>
      <c r="P10" s="31">
        <v>1123.26</v>
      </c>
      <c r="Q10" s="30">
        <v>1</v>
      </c>
      <c r="R10" s="46" t="b">
        <v>0</v>
      </c>
    </row>
    <row r="11" spans="1:18" x14ac:dyDescent="0.2">
      <c r="A11" s="30" t="s">
        <v>626</v>
      </c>
      <c r="B11" s="31" t="s">
        <v>120</v>
      </c>
      <c r="C11" s="31" t="s">
        <v>111</v>
      </c>
      <c r="D11" s="32" t="s">
        <v>624</v>
      </c>
      <c r="E11" s="33">
        <v>151968</v>
      </c>
      <c r="F11" s="9" t="s">
        <v>120</v>
      </c>
      <c r="G11" s="31" t="s">
        <v>424</v>
      </c>
      <c r="H11" s="34" t="s">
        <v>159</v>
      </c>
      <c r="I11" s="34">
        <v>5070</v>
      </c>
      <c r="J11" s="34">
        <v>0</v>
      </c>
      <c r="K11" s="34">
        <v>5070</v>
      </c>
      <c r="L11" s="51">
        <v>61</v>
      </c>
      <c r="M11" s="34">
        <v>177.01</v>
      </c>
      <c r="N11" s="34">
        <v>195</v>
      </c>
      <c r="O11" s="34">
        <v>780</v>
      </c>
      <c r="P11" s="31">
        <v>1191.8399999999999</v>
      </c>
      <c r="Q11" s="30">
        <v>6.5</v>
      </c>
      <c r="R11" s="46" t="b">
        <v>0</v>
      </c>
    </row>
    <row r="12" spans="1:18" x14ac:dyDescent="0.2">
      <c r="A12" s="30" t="s">
        <v>1319</v>
      </c>
      <c r="B12" s="31" t="s">
        <v>120</v>
      </c>
      <c r="C12" s="31" t="s">
        <v>111</v>
      </c>
      <c r="D12" s="32" t="s">
        <v>1294</v>
      </c>
      <c r="E12" s="33">
        <v>152018</v>
      </c>
      <c r="F12" s="9" t="s">
        <v>120</v>
      </c>
      <c r="G12" s="31" t="s">
        <v>400</v>
      </c>
      <c r="H12" s="34" t="s">
        <v>159</v>
      </c>
      <c r="I12" s="34">
        <v>184800</v>
      </c>
      <c r="J12" s="34">
        <v>184800</v>
      </c>
      <c r="K12" s="34">
        <v>0</v>
      </c>
      <c r="L12" s="51">
        <v>0</v>
      </c>
      <c r="M12" s="34">
        <v>292.8</v>
      </c>
      <c r="N12" s="34">
        <v>285</v>
      </c>
      <c r="O12" s="34">
        <v>528</v>
      </c>
      <c r="P12" s="31">
        <v>1341.6479999999999</v>
      </c>
      <c r="Q12" s="30">
        <v>350</v>
      </c>
      <c r="R12" s="46" t="b">
        <v>0</v>
      </c>
    </row>
    <row r="13" spans="1:18" x14ac:dyDescent="0.2">
      <c r="A13" s="30" t="s">
        <v>1069</v>
      </c>
      <c r="B13" s="31" t="s">
        <v>120</v>
      </c>
      <c r="C13" s="31" t="s">
        <v>111</v>
      </c>
      <c r="D13" s="32" t="s">
        <v>1029</v>
      </c>
      <c r="E13" s="33">
        <v>152118</v>
      </c>
      <c r="F13" s="9" t="s">
        <v>120</v>
      </c>
      <c r="G13" s="31" t="s">
        <v>401</v>
      </c>
      <c r="H13" s="34" t="s">
        <v>159</v>
      </c>
      <c r="I13" s="34">
        <v>8976</v>
      </c>
      <c r="J13" s="34">
        <v>8976</v>
      </c>
      <c r="K13" s="34">
        <v>0</v>
      </c>
      <c r="L13" s="51">
        <v>0</v>
      </c>
      <c r="M13" s="34">
        <v>189.66</v>
      </c>
      <c r="N13" s="34">
        <v>225</v>
      </c>
      <c r="O13" s="34">
        <v>528</v>
      </c>
      <c r="P13" s="31">
        <v>1313.664</v>
      </c>
      <c r="Q13" s="30">
        <v>17</v>
      </c>
      <c r="R13" s="46" t="b">
        <v>0</v>
      </c>
    </row>
    <row r="14" spans="1:18" x14ac:dyDescent="0.2">
      <c r="A14" s="30" t="s">
        <v>1106</v>
      </c>
      <c r="B14" s="31" t="s">
        <v>120</v>
      </c>
      <c r="C14" s="31" t="s">
        <v>111</v>
      </c>
      <c r="D14" s="32" t="s">
        <v>1085</v>
      </c>
      <c r="E14" s="33">
        <v>152118</v>
      </c>
      <c r="F14" s="9" t="s">
        <v>120</v>
      </c>
      <c r="G14" s="31" t="s">
        <v>401</v>
      </c>
      <c r="H14" s="34" t="s">
        <v>159</v>
      </c>
      <c r="I14" s="34">
        <v>528</v>
      </c>
      <c r="J14" s="34">
        <v>528</v>
      </c>
      <c r="K14" s="34">
        <v>0</v>
      </c>
      <c r="L14" s="51">
        <v>0</v>
      </c>
      <c r="M14" s="34">
        <v>189.66</v>
      </c>
      <c r="N14" s="34">
        <v>225</v>
      </c>
      <c r="O14" s="34">
        <v>528</v>
      </c>
      <c r="P14" s="31">
        <v>1313.664</v>
      </c>
      <c r="Q14" s="30">
        <v>1</v>
      </c>
      <c r="R14" s="46" t="b">
        <v>0</v>
      </c>
    </row>
    <row r="15" spans="1:18" x14ac:dyDescent="0.2">
      <c r="A15" s="30" t="s">
        <v>1502</v>
      </c>
      <c r="B15" s="31" t="s">
        <v>120</v>
      </c>
      <c r="C15" s="31" t="s">
        <v>111</v>
      </c>
      <c r="D15" s="32" t="s">
        <v>1482</v>
      </c>
      <c r="E15" s="33">
        <v>152118</v>
      </c>
      <c r="F15" s="9" t="s">
        <v>120</v>
      </c>
      <c r="G15" s="31" t="s">
        <v>401</v>
      </c>
      <c r="H15" s="34" t="s">
        <v>159</v>
      </c>
      <c r="I15" s="34">
        <v>12672</v>
      </c>
      <c r="J15" s="34">
        <v>12672</v>
      </c>
      <c r="K15" s="34">
        <v>0</v>
      </c>
      <c r="L15" s="51">
        <v>0</v>
      </c>
      <c r="M15" s="34">
        <v>189.66</v>
      </c>
      <c r="N15" s="34">
        <v>225</v>
      </c>
      <c r="O15" s="34">
        <v>528</v>
      </c>
      <c r="P15" s="31">
        <v>1313.664</v>
      </c>
      <c r="Q15" s="30">
        <v>24</v>
      </c>
      <c r="R15" s="46" t="b">
        <v>0</v>
      </c>
    </row>
    <row r="16" spans="1:18" x14ac:dyDescent="0.2">
      <c r="A16" s="30" t="s">
        <v>1597</v>
      </c>
      <c r="B16" s="31" t="s">
        <v>120</v>
      </c>
      <c r="C16" s="31" t="s">
        <v>111</v>
      </c>
      <c r="D16" s="32" t="s">
        <v>1560</v>
      </c>
      <c r="E16" s="33">
        <v>152118</v>
      </c>
      <c r="F16" s="9" t="s">
        <v>120</v>
      </c>
      <c r="G16" s="31" t="s">
        <v>401</v>
      </c>
      <c r="H16" s="34" t="s">
        <v>159</v>
      </c>
      <c r="I16" s="34">
        <v>11616</v>
      </c>
      <c r="J16" s="34">
        <v>0</v>
      </c>
      <c r="K16" s="34">
        <v>11616</v>
      </c>
      <c r="L16" s="51">
        <v>203</v>
      </c>
      <c r="M16" s="34">
        <v>189.66</v>
      </c>
      <c r="N16" s="34">
        <v>225</v>
      </c>
      <c r="O16" s="34">
        <v>528</v>
      </c>
      <c r="P16" s="31">
        <v>1313.664</v>
      </c>
      <c r="Q16" s="30">
        <v>22</v>
      </c>
      <c r="R16" s="46" t="b">
        <v>1</v>
      </c>
    </row>
    <row r="17" spans="1:18" x14ac:dyDescent="0.2">
      <c r="A17" s="30" t="s">
        <v>1598</v>
      </c>
      <c r="B17" s="31" t="s">
        <v>120</v>
      </c>
      <c r="C17" s="31" t="s">
        <v>111</v>
      </c>
      <c r="D17" s="32" t="s">
        <v>1561</v>
      </c>
      <c r="E17" s="33">
        <v>152118</v>
      </c>
      <c r="F17" s="9" t="s">
        <v>120</v>
      </c>
      <c r="G17" s="31" t="s">
        <v>401</v>
      </c>
      <c r="H17" s="34" t="s">
        <v>159</v>
      </c>
      <c r="I17" s="34">
        <v>35904</v>
      </c>
      <c r="J17" s="34">
        <v>0</v>
      </c>
      <c r="K17" s="34">
        <v>35904</v>
      </c>
      <c r="L17" s="51">
        <v>629</v>
      </c>
      <c r="M17" s="34">
        <v>189.66</v>
      </c>
      <c r="N17" s="34">
        <v>225</v>
      </c>
      <c r="O17" s="34">
        <v>528</v>
      </c>
      <c r="P17" s="31">
        <v>1313.664</v>
      </c>
      <c r="Q17" s="30">
        <v>68</v>
      </c>
      <c r="R17" s="46" t="b">
        <v>1</v>
      </c>
    </row>
    <row r="18" spans="1:18" x14ac:dyDescent="0.2">
      <c r="A18" s="30" t="s">
        <v>1383</v>
      </c>
      <c r="B18" s="31" t="s">
        <v>120</v>
      </c>
      <c r="C18" s="31" t="s">
        <v>111</v>
      </c>
      <c r="D18" s="32" t="s">
        <v>1356</v>
      </c>
      <c r="E18" s="33">
        <v>152118</v>
      </c>
      <c r="F18" s="9" t="s">
        <v>120</v>
      </c>
      <c r="G18" s="31" t="s">
        <v>401</v>
      </c>
      <c r="H18" s="34" t="s">
        <v>159</v>
      </c>
      <c r="I18" s="34">
        <v>12672</v>
      </c>
      <c r="J18" s="34">
        <v>12672</v>
      </c>
      <c r="K18" s="34">
        <v>0</v>
      </c>
      <c r="L18" s="51">
        <v>0</v>
      </c>
      <c r="M18" s="34">
        <v>189.66</v>
      </c>
      <c r="N18" s="34">
        <v>225</v>
      </c>
      <c r="O18" s="34">
        <v>528</v>
      </c>
      <c r="P18" s="31">
        <v>1313.664</v>
      </c>
      <c r="Q18" s="30">
        <v>24</v>
      </c>
      <c r="R18" s="46" t="b">
        <v>0</v>
      </c>
    </row>
    <row r="19" spans="1:18" x14ac:dyDescent="0.2">
      <c r="A19" s="30" t="s">
        <v>583</v>
      </c>
      <c r="B19" s="31" t="s">
        <v>120</v>
      </c>
      <c r="C19" s="31" t="s">
        <v>111</v>
      </c>
      <c r="D19" s="32" t="s">
        <v>565</v>
      </c>
      <c r="E19" s="33">
        <v>153118</v>
      </c>
      <c r="F19" s="9" t="s">
        <v>120</v>
      </c>
      <c r="G19" s="31" t="s">
        <v>442</v>
      </c>
      <c r="H19" s="34" t="s">
        <v>159</v>
      </c>
      <c r="I19" s="34">
        <v>24288</v>
      </c>
      <c r="J19" s="34">
        <v>24288</v>
      </c>
      <c r="K19" s="34">
        <v>0</v>
      </c>
      <c r="L19" s="51">
        <v>0</v>
      </c>
      <c r="M19" s="34">
        <v>203.19</v>
      </c>
      <c r="N19" s="34">
        <v>225</v>
      </c>
      <c r="O19" s="34">
        <v>528</v>
      </c>
      <c r="P19" s="31">
        <v>1295.712</v>
      </c>
      <c r="Q19" s="30">
        <v>46</v>
      </c>
      <c r="R19" s="46" t="b">
        <v>0</v>
      </c>
    </row>
    <row r="20" spans="1:18" x14ac:dyDescent="0.2">
      <c r="A20" s="30" t="s">
        <v>1320</v>
      </c>
      <c r="B20" s="31" t="s">
        <v>120</v>
      </c>
      <c r="C20" s="31" t="s">
        <v>111</v>
      </c>
      <c r="D20" s="32" t="s">
        <v>1295</v>
      </c>
      <c r="E20" s="33">
        <v>153370</v>
      </c>
      <c r="F20" s="9" t="s">
        <v>120</v>
      </c>
      <c r="G20" s="31" t="s">
        <v>1205</v>
      </c>
      <c r="H20" s="34" t="s">
        <v>187</v>
      </c>
      <c r="I20" s="34">
        <v>11058</v>
      </c>
      <c r="J20" s="34">
        <v>11058</v>
      </c>
      <c r="K20" s="34">
        <v>0</v>
      </c>
      <c r="L20" s="51">
        <v>0</v>
      </c>
      <c r="M20" s="34">
        <v>172.83</v>
      </c>
      <c r="N20" s="34">
        <v>195</v>
      </c>
      <c r="O20" s="34">
        <v>582</v>
      </c>
      <c r="P20" s="31">
        <v>1040.616</v>
      </c>
      <c r="Q20" s="30">
        <v>19</v>
      </c>
      <c r="R20" s="46" t="b">
        <v>0</v>
      </c>
    </row>
    <row r="21" spans="1:18" x14ac:dyDescent="0.2">
      <c r="A21" s="30" t="s">
        <v>490</v>
      </c>
      <c r="B21" s="31" t="s">
        <v>120</v>
      </c>
      <c r="C21" s="31" t="s">
        <v>111</v>
      </c>
      <c r="D21" s="32" t="s">
        <v>449</v>
      </c>
      <c r="E21" s="33">
        <v>155078</v>
      </c>
      <c r="F21" s="9" t="s">
        <v>120</v>
      </c>
      <c r="G21" s="31" t="s">
        <v>7</v>
      </c>
      <c r="H21" s="34" t="s">
        <v>159</v>
      </c>
      <c r="I21" s="34">
        <v>14550</v>
      </c>
      <c r="J21" s="34">
        <v>14550</v>
      </c>
      <c r="K21" s="34">
        <v>0</v>
      </c>
      <c r="L21" s="51">
        <v>0</v>
      </c>
      <c r="M21" s="34">
        <v>191.7</v>
      </c>
      <c r="N21" s="34">
        <v>210</v>
      </c>
      <c r="O21" s="34">
        <v>582</v>
      </c>
      <c r="P21" s="31">
        <v>1140.72</v>
      </c>
      <c r="Q21" s="30">
        <v>25</v>
      </c>
      <c r="R21" s="46" t="b">
        <v>0</v>
      </c>
    </row>
    <row r="22" spans="1:18" x14ac:dyDescent="0.2">
      <c r="A22" s="30" t="s">
        <v>1070</v>
      </c>
      <c r="B22" s="31" t="s">
        <v>120</v>
      </c>
      <c r="C22" s="31" t="s">
        <v>111</v>
      </c>
      <c r="D22" s="32" t="s">
        <v>1030</v>
      </c>
      <c r="E22" s="33">
        <v>155118</v>
      </c>
      <c r="F22" s="9" t="s">
        <v>120</v>
      </c>
      <c r="G22" s="31" t="s">
        <v>768</v>
      </c>
      <c r="H22" s="34" t="s">
        <v>159</v>
      </c>
      <c r="I22" s="34">
        <v>9240</v>
      </c>
      <c r="J22" s="34">
        <v>6864</v>
      </c>
      <c r="K22" s="34">
        <v>2376</v>
      </c>
      <c r="L22" s="51">
        <v>41</v>
      </c>
      <c r="M22" s="34">
        <v>264.49</v>
      </c>
      <c r="N22" s="34">
        <v>285</v>
      </c>
      <c r="O22" s="34">
        <v>528</v>
      </c>
      <c r="P22" s="31">
        <v>1409.76</v>
      </c>
      <c r="Q22" s="30">
        <v>17.5</v>
      </c>
      <c r="R22" s="46" t="b">
        <v>0</v>
      </c>
    </row>
    <row r="23" spans="1:18" x14ac:dyDescent="0.2">
      <c r="A23" s="30" t="s">
        <v>1190</v>
      </c>
      <c r="B23" s="31" t="s">
        <v>120</v>
      </c>
      <c r="C23" s="31" t="s">
        <v>111</v>
      </c>
      <c r="D23" s="32" t="s">
        <v>1182</v>
      </c>
      <c r="E23" s="33">
        <v>155118</v>
      </c>
      <c r="F23" s="9" t="s">
        <v>120</v>
      </c>
      <c r="G23" s="31" t="s">
        <v>768</v>
      </c>
      <c r="H23" s="34" t="s">
        <v>159</v>
      </c>
      <c r="I23" s="34">
        <v>44880</v>
      </c>
      <c r="J23" s="34">
        <v>43296</v>
      </c>
      <c r="K23" s="34">
        <v>1584</v>
      </c>
      <c r="L23" s="51">
        <v>27</v>
      </c>
      <c r="M23" s="34">
        <v>264.49</v>
      </c>
      <c r="N23" s="34">
        <v>285</v>
      </c>
      <c r="O23" s="34">
        <v>528</v>
      </c>
      <c r="P23" s="31">
        <v>1409.76</v>
      </c>
      <c r="Q23" s="30">
        <v>85</v>
      </c>
      <c r="R23" s="46" t="b">
        <v>0</v>
      </c>
    </row>
    <row r="24" spans="1:18" x14ac:dyDescent="0.2">
      <c r="A24" s="30" t="s">
        <v>1599</v>
      </c>
      <c r="B24" s="31" t="s">
        <v>120</v>
      </c>
      <c r="C24" s="31" t="s">
        <v>111</v>
      </c>
      <c r="D24" s="32" t="s">
        <v>1562</v>
      </c>
      <c r="E24" s="33">
        <v>158618</v>
      </c>
      <c r="F24" s="9" t="s">
        <v>120</v>
      </c>
      <c r="G24" s="31" t="s">
        <v>706</v>
      </c>
      <c r="H24" s="34" t="s">
        <v>159</v>
      </c>
      <c r="I24" s="34">
        <v>44480</v>
      </c>
      <c r="J24" s="34">
        <v>0</v>
      </c>
      <c r="K24" s="34">
        <v>44480</v>
      </c>
      <c r="L24" s="51">
        <v>780</v>
      </c>
      <c r="M24" s="34">
        <v>184.43</v>
      </c>
      <c r="N24" s="34">
        <v>225</v>
      </c>
      <c r="O24" s="34">
        <v>528</v>
      </c>
      <c r="P24" s="31">
        <v>1311.0240000000001</v>
      </c>
      <c r="Q24" s="30">
        <v>84.242424242424249</v>
      </c>
      <c r="R24" s="46" t="b">
        <v>1</v>
      </c>
    </row>
    <row r="25" spans="1:18" x14ac:dyDescent="0.2">
      <c r="A25" s="30" t="s">
        <v>1600</v>
      </c>
      <c r="B25" s="31" t="s">
        <v>120</v>
      </c>
      <c r="C25" s="31" t="s">
        <v>111</v>
      </c>
      <c r="D25" s="32" t="s">
        <v>1563</v>
      </c>
      <c r="E25" s="33">
        <v>158618</v>
      </c>
      <c r="F25" s="9" t="s">
        <v>120</v>
      </c>
      <c r="G25" s="31" t="s">
        <v>706</v>
      </c>
      <c r="H25" s="34" t="s">
        <v>159</v>
      </c>
      <c r="I25" s="34">
        <v>44352</v>
      </c>
      <c r="J25" s="34">
        <v>0</v>
      </c>
      <c r="K25" s="34">
        <v>44352</v>
      </c>
      <c r="L25" s="51">
        <v>778</v>
      </c>
      <c r="M25" s="34">
        <v>184.43</v>
      </c>
      <c r="N25" s="34">
        <v>225</v>
      </c>
      <c r="O25" s="34">
        <v>528</v>
      </c>
      <c r="P25" s="31">
        <v>1311.0240000000001</v>
      </c>
      <c r="Q25" s="30">
        <v>84</v>
      </c>
      <c r="R25" s="46" t="b">
        <v>1</v>
      </c>
    </row>
    <row r="26" spans="1:18" x14ac:dyDescent="0.2">
      <c r="A26" s="30" t="s">
        <v>1601</v>
      </c>
      <c r="B26" s="31" t="s">
        <v>120</v>
      </c>
      <c r="C26" s="31" t="s">
        <v>111</v>
      </c>
      <c r="D26" s="32" t="s">
        <v>1564</v>
      </c>
      <c r="E26" s="33">
        <v>158618</v>
      </c>
      <c r="F26" s="9" t="s">
        <v>120</v>
      </c>
      <c r="G26" s="31" t="s">
        <v>706</v>
      </c>
      <c r="H26" s="34" t="s">
        <v>159</v>
      </c>
      <c r="I26" s="34">
        <v>44704</v>
      </c>
      <c r="J26" s="34">
        <v>0</v>
      </c>
      <c r="K26" s="34">
        <v>44704</v>
      </c>
      <c r="L26" s="51">
        <v>784</v>
      </c>
      <c r="M26" s="34">
        <v>184.43</v>
      </c>
      <c r="N26" s="34">
        <v>225</v>
      </c>
      <c r="O26" s="34">
        <v>528</v>
      </c>
      <c r="P26" s="31">
        <v>1311.0240000000001</v>
      </c>
      <c r="Q26" s="30">
        <v>84.666666666666671</v>
      </c>
      <c r="R26" s="46" t="b">
        <v>1</v>
      </c>
    </row>
    <row r="27" spans="1:18" x14ac:dyDescent="0.2">
      <c r="A27" s="30" t="s">
        <v>1107</v>
      </c>
      <c r="B27" s="31" t="s">
        <v>120</v>
      </c>
      <c r="C27" s="31" t="s">
        <v>111</v>
      </c>
      <c r="D27" s="32" t="s">
        <v>538</v>
      </c>
      <c r="E27" s="33">
        <v>160360</v>
      </c>
      <c r="F27" s="9" t="s">
        <v>120</v>
      </c>
      <c r="G27" s="31" t="s">
        <v>523</v>
      </c>
      <c r="H27" s="34" t="s">
        <v>187</v>
      </c>
      <c r="I27" s="34">
        <v>2340</v>
      </c>
      <c r="J27" s="34">
        <v>0</v>
      </c>
      <c r="K27" s="34">
        <v>2340</v>
      </c>
      <c r="L27" s="51">
        <v>28</v>
      </c>
      <c r="M27" s="34">
        <v>119.71</v>
      </c>
      <c r="N27" s="34">
        <v>155</v>
      </c>
      <c r="O27" s="34">
        <v>780</v>
      </c>
      <c r="P27" s="31">
        <v>1138.8</v>
      </c>
      <c r="Q27" s="30">
        <v>3</v>
      </c>
      <c r="R27" s="46" t="b">
        <v>0</v>
      </c>
    </row>
    <row r="28" spans="1:18" x14ac:dyDescent="0.2">
      <c r="A28" s="30" t="s">
        <v>1071</v>
      </c>
      <c r="B28" s="31" t="s">
        <v>120</v>
      </c>
      <c r="C28" s="31" t="s">
        <v>111</v>
      </c>
      <c r="D28" s="32" t="s">
        <v>1031</v>
      </c>
      <c r="E28" s="33">
        <v>160508</v>
      </c>
      <c r="F28" s="9" t="s">
        <v>120</v>
      </c>
      <c r="G28" s="31" t="s">
        <v>78</v>
      </c>
      <c r="H28" s="34" t="s">
        <v>159</v>
      </c>
      <c r="I28" s="34">
        <v>2592</v>
      </c>
      <c r="J28" s="34">
        <v>0</v>
      </c>
      <c r="K28" s="34">
        <v>2592</v>
      </c>
      <c r="L28" s="51">
        <v>36</v>
      </c>
      <c r="M28" s="34">
        <v>214.03</v>
      </c>
      <c r="N28" s="34">
        <v>205</v>
      </c>
      <c r="O28" s="34">
        <v>648</v>
      </c>
      <c r="P28" s="31">
        <v>1324.5119999999999</v>
      </c>
      <c r="Q28" s="30">
        <v>4</v>
      </c>
      <c r="R28" s="46" t="b">
        <v>0</v>
      </c>
    </row>
    <row r="29" spans="1:18" x14ac:dyDescent="0.2">
      <c r="A29" s="30" t="s">
        <v>1120</v>
      </c>
      <c r="B29" s="31" t="s">
        <v>120</v>
      </c>
      <c r="C29" s="31" t="s">
        <v>111</v>
      </c>
      <c r="D29" s="32" t="s">
        <v>1114</v>
      </c>
      <c r="E29" s="33">
        <v>166118</v>
      </c>
      <c r="F29" s="9" t="s">
        <v>120</v>
      </c>
      <c r="G29" s="31" t="s">
        <v>157</v>
      </c>
      <c r="H29" s="34" t="s">
        <v>159</v>
      </c>
      <c r="I29" s="34">
        <v>10032</v>
      </c>
      <c r="J29" s="34">
        <v>8976</v>
      </c>
      <c r="K29" s="34">
        <v>1056</v>
      </c>
      <c r="L29" s="51">
        <v>18</v>
      </c>
      <c r="M29" s="34">
        <v>202.9</v>
      </c>
      <c r="N29" s="34">
        <v>225</v>
      </c>
      <c r="O29" s="34">
        <v>528</v>
      </c>
      <c r="P29" s="31">
        <v>1300.992</v>
      </c>
      <c r="Q29" s="30">
        <v>19</v>
      </c>
      <c r="R29" s="46" t="b">
        <v>0</v>
      </c>
    </row>
    <row r="30" spans="1:18" x14ac:dyDescent="0.2">
      <c r="A30" s="30" t="s">
        <v>1321</v>
      </c>
      <c r="B30" s="31" t="s">
        <v>120</v>
      </c>
      <c r="C30" s="31" t="s">
        <v>111</v>
      </c>
      <c r="D30" s="32" t="s">
        <v>1296</v>
      </c>
      <c r="E30" s="33">
        <v>166900</v>
      </c>
      <c r="F30" s="9" t="s">
        <v>120</v>
      </c>
      <c r="G30" s="31" t="s">
        <v>1211</v>
      </c>
      <c r="H30" s="34" t="s">
        <v>187</v>
      </c>
      <c r="I30" s="34">
        <v>1944</v>
      </c>
      <c r="J30" s="34">
        <v>0</v>
      </c>
      <c r="K30" s="34">
        <v>1944</v>
      </c>
      <c r="L30" s="51">
        <v>27</v>
      </c>
      <c r="M30" s="34">
        <v>177.7</v>
      </c>
      <c r="N30" s="34">
        <v>185</v>
      </c>
      <c r="O30" s="34">
        <v>648</v>
      </c>
      <c r="P30" s="31">
        <v>1216.944</v>
      </c>
      <c r="Q30" s="30">
        <v>3</v>
      </c>
      <c r="R30" s="46" t="b">
        <v>0</v>
      </c>
    </row>
    <row r="31" spans="1:18" x14ac:dyDescent="0.2">
      <c r="A31" s="30" t="s">
        <v>1322</v>
      </c>
      <c r="B31" s="31" t="s">
        <v>120</v>
      </c>
      <c r="C31" s="31" t="s">
        <v>111</v>
      </c>
      <c r="D31" s="32" t="s">
        <v>1297</v>
      </c>
      <c r="E31" s="33">
        <v>166900</v>
      </c>
      <c r="F31" s="9" t="s">
        <v>120</v>
      </c>
      <c r="G31" s="31" t="s">
        <v>1211</v>
      </c>
      <c r="H31" s="34" t="s">
        <v>187</v>
      </c>
      <c r="I31" s="34">
        <v>1352</v>
      </c>
      <c r="J31" s="34">
        <v>0</v>
      </c>
      <c r="K31" s="34">
        <v>1352</v>
      </c>
      <c r="L31" s="51">
        <v>19</v>
      </c>
      <c r="M31" s="34">
        <v>177.7</v>
      </c>
      <c r="N31" s="34">
        <v>185</v>
      </c>
      <c r="O31" s="34">
        <v>648</v>
      </c>
      <c r="P31" s="31">
        <v>1216.944</v>
      </c>
      <c r="Q31" s="30">
        <v>2.0864197530864197</v>
      </c>
      <c r="R31" s="46" t="b">
        <v>0</v>
      </c>
    </row>
    <row r="32" spans="1:18" x14ac:dyDescent="0.2">
      <c r="A32" s="30" t="s">
        <v>1323</v>
      </c>
      <c r="B32" s="31" t="s">
        <v>120</v>
      </c>
      <c r="C32" s="31" t="s">
        <v>111</v>
      </c>
      <c r="D32" s="32" t="s">
        <v>1298</v>
      </c>
      <c r="E32" s="33">
        <v>166900</v>
      </c>
      <c r="F32" s="9" t="s">
        <v>120</v>
      </c>
      <c r="G32" s="31" t="s">
        <v>1211</v>
      </c>
      <c r="H32" s="34" t="s">
        <v>187</v>
      </c>
      <c r="I32" s="34">
        <v>39721</v>
      </c>
      <c r="J32" s="34">
        <v>37584</v>
      </c>
      <c r="K32" s="34">
        <v>2137</v>
      </c>
      <c r="L32" s="51">
        <v>30</v>
      </c>
      <c r="M32" s="34">
        <v>177.7</v>
      </c>
      <c r="N32" s="34">
        <v>185</v>
      </c>
      <c r="O32" s="34">
        <v>648</v>
      </c>
      <c r="P32" s="31">
        <v>1216.944</v>
      </c>
      <c r="Q32" s="30">
        <v>61.297839506172842</v>
      </c>
      <c r="R32" s="46" t="b">
        <v>0</v>
      </c>
    </row>
    <row r="33" spans="1:18" x14ac:dyDescent="0.2">
      <c r="A33" s="30" t="s">
        <v>1191</v>
      </c>
      <c r="B33" s="31" t="s">
        <v>120</v>
      </c>
      <c r="C33" s="31" t="s">
        <v>111</v>
      </c>
      <c r="D33" s="32" t="s">
        <v>1183</v>
      </c>
      <c r="E33" s="33">
        <v>167070</v>
      </c>
      <c r="F33" s="9" t="s">
        <v>120</v>
      </c>
      <c r="G33" s="31" t="s">
        <v>1206</v>
      </c>
      <c r="H33" s="34" t="s">
        <v>187</v>
      </c>
      <c r="I33" s="34">
        <v>46560</v>
      </c>
      <c r="J33" s="34">
        <v>43068</v>
      </c>
      <c r="K33" s="34">
        <v>3492</v>
      </c>
      <c r="L33" s="51">
        <v>52</v>
      </c>
      <c r="M33" s="34">
        <v>210.63</v>
      </c>
      <c r="N33" s="34">
        <v>195</v>
      </c>
      <c r="O33" s="34">
        <v>582</v>
      </c>
      <c r="P33" s="31">
        <v>1097.652</v>
      </c>
      <c r="Q33" s="30">
        <v>80</v>
      </c>
      <c r="R33" s="46" t="b">
        <v>0</v>
      </c>
    </row>
    <row r="34" spans="1:18" x14ac:dyDescent="0.2">
      <c r="A34" s="30" t="s">
        <v>1324</v>
      </c>
      <c r="B34" s="31" t="s">
        <v>120</v>
      </c>
      <c r="C34" s="31" t="s">
        <v>111</v>
      </c>
      <c r="D34" s="32" t="s">
        <v>1299</v>
      </c>
      <c r="E34" s="33">
        <v>167668</v>
      </c>
      <c r="F34" s="9" t="s">
        <v>120</v>
      </c>
      <c r="G34" s="31" t="s">
        <v>11</v>
      </c>
      <c r="H34" s="34" t="s">
        <v>159</v>
      </c>
      <c r="I34" s="34">
        <v>780</v>
      </c>
      <c r="J34" s="34">
        <v>0</v>
      </c>
      <c r="K34" s="34">
        <v>780</v>
      </c>
      <c r="L34" s="51">
        <v>9</v>
      </c>
      <c r="M34" s="34">
        <v>151.44</v>
      </c>
      <c r="N34" s="34">
        <v>150</v>
      </c>
      <c r="O34" s="34">
        <v>780</v>
      </c>
      <c r="P34" s="31">
        <v>1122.42</v>
      </c>
      <c r="Q34" s="30">
        <v>1</v>
      </c>
      <c r="R34" s="46" t="b">
        <v>0</v>
      </c>
    </row>
    <row r="35" spans="1:18" x14ac:dyDescent="0.2">
      <c r="A35" s="30" t="s">
        <v>1325</v>
      </c>
      <c r="B35" s="31" t="s">
        <v>120</v>
      </c>
      <c r="C35" s="31" t="s">
        <v>111</v>
      </c>
      <c r="D35" s="32" t="s">
        <v>1300</v>
      </c>
      <c r="E35" s="33">
        <v>167700</v>
      </c>
      <c r="F35" s="9" t="s">
        <v>120</v>
      </c>
      <c r="G35" s="31" t="s">
        <v>1214</v>
      </c>
      <c r="H35" s="34" t="s">
        <v>187</v>
      </c>
      <c r="I35" s="34">
        <v>679</v>
      </c>
      <c r="J35" s="34">
        <v>0</v>
      </c>
      <c r="K35" s="34">
        <v>679</v>
      </c>
      <c r="L35" s="51">
        <v>9</v>
      </c>
      <c r="M35" s="34">
        <v>182.66</v>
      </c>
      <c r="N35" s="34">
        <v>185</v>
      </c>
      <c r="O35" s="34">
        <v>648</v>
      </c>
      <c r="P35" s="31">
        <v>1273.9680000000001</v>
      </c>
      <c r="Q35" s="30">
        <v>1.0478395061728396</v>
      </c>
      <c r="R35" s="46" t="b">
        <v>0</v>
      </c>
    </row>
    <row r="36" spans="1:18" x14ac:dyDescent="0.2">
      <c r="A36" s="30" t="s">
        <v>1326</v>
      </c>
      <c r="B36" s="31" t="s">
        <v>120</v>
      </c>
      <c r="C36" s="31" t="s">
        <v>111</v>
      </c>
      <c r="D36" s="32" t="s">
        <v>1301</v>
      </c>
      <c r="E36" s="33">
        <v>168910</v>
      </c>
      <c r="F36" s="9" t="s">
        <v>120</v>
      </c>
      <c r="G36" s="31" t="s">
        <v>1165</v>
      </c>
      <c r="H36" s="34" t="s">
        <v>187</v>
      </c>
      <c r="I36" s="34">
        <v>23280</v>
      </c>
      <c r="J36" s="34">
        <v>23280</v>
      </c>
      <c r="K36" s="34">
        <v>0</v>
      </c>
      <c r="L36" s="51">
        <v>0</v>
      </c>
      <c r="M36" s="34">
        <v>210.44</v>
      </c>
      <c r="N36" s="34">
        <v>225</v>
      </c>
      <c r="O36" s="34">
        <v>528</v>
      </c>
      <c r="P36" s="31">
        <v>1363.2959999999998</v>
      </c>
      <c r="Q36" s="30">
        <v>44.090909090909093</v>
      </c>
      <c r="R36" s="46" t="b">
        <v>0</v>
      </c>
    </row>
    <row r="37" spans="1:18" x14ac:dyDescent="0.2">
      <c r="A37" s="30" t="s">
        <v>1445</v>
      </c>
      <c r="B37" s="31" t="s">
        <v>120</v>
      </c>
      <c r="C37" s="31" t="s">
        <v>111</v>
      </c>
      <c r="D37" s="32" t="s">
        <v>1425</v>
      </c>
      <c r="E37" s="33">
        <v>169168</v>
      </c>
      <c r="F37" s="9" t="s">
        <v>120</v>
      </c>
      <c r="G37" s="31" t="s">
        <v>778</v>
      </c>
      <c r="H37" s="34" t="s">
        <v>159</v>
      </c>
      <c r="I37" s="34">
        <v>780</v>
      </c>
      <c r="J37" s="34">
        <v>0</v>
      </c>
      <c r="K37" s="34">
        <v>780</v>
      </c>
      <c r="L37" s="51">
        <v>9</v>
      </c>
      <c r="M37" s="34">
        <v>152.51</v>
      </c>
      <c r="N37" s="34">
        <v>175</v>
      </c>
      <c r="O37" s="34">
        <v>780</v>
      </c>
      <c r="P37" s="31">
        <v>1174.68</v>
      </c>
      <c r="Q37" s="30">
        <v>1</v>
      </c>
      <c r="R37" s="46" t="b">
        <v>0</v>
      </c>
    </row>
    <row r="38" spans="1:18" x14ac:dyDescent="0.2">
      <c r="A38" s="30" t="s">
        <v>762</v>
      </c>
      <c r="B38" s="31" t="s">
        <v>120</v>
      </c>
      <c r="C38" s="31" t="s">
        <v>112</v>
      </c>
      <c r="D38" s="32" t="s">
        <v>701</v>
      </c>
      <c r="E38" s="33">
        <v>172818</v>
      </c>
      <c r="F38" s="9" t="s">
        <v>120</v>
      </c>
      <c r="G38" s="31" t="s">
        <v>709</v>
      </c>
      <c r="H38" s="34" t="s">
        <v>159</v>
      </c>
      <c r="I38" s="34">
        <v>18360</v>
      </c>
      <c r="J38" s="34">
        <v>18360</v>
      </c>
      <c r="K38" s="34">
        <v>0</v>
      </c>
      <c r="L38" s="51">
        <v>0</v>
      </c>
      <c r="M38" s="34">
        <v>63.05</v>
      </c>
      <c r="N38" s="34">
        <v>335</v>
      </c>
      <c r="O38" s="34">
        <v>540</v>
      </c>
      <c r="P38" s="31">
        <v>1289.52</v>
      </c>
      <c r="Q38" s="30">
        <v>34</v>
      </c>
      <c r="R38" s="46" t="b">
        <v>0</v>
      </c>
    </row>
    <row r="39" spans="1:18" x14ac:dyDescent="0.2">
      <c r="A39" s="30" t="s">
        <v>763</v>
      </c>
      <c r="B39" s="31" t="s">
        <v>120</v>
      </c>
      <c r="C39" s="31" t="s">
        <v>112</v>
      </c>
      <c r="D39" s="32" t="s">
        <v>702</v>
      </c>
      <c r="E39" s="33">
        <v>172818</v>
      </c>
      <c r="F39" s="9" t="s">
        <v>120</v>
      </c>
      <c r="G39" s="31" t="s">
        <v>709</v>
      </c>
      <c r="H39" s="34" t="s">
        <v>159</v>
      </c>
      <c r="I39" s="34">
        <v>7890</v>
      </c>
      <c r="J39" s="34">
        <v>6480</v>
      </c>
      <c r="K39" s="34">
        <v>1410</v>
      </c>
      <c r="L39" s="51">
        <v>24</v>
      </c>
      <c r="M39" s="34">
        <v>63.05</v>
      </c>
      <c r="N39" s="34">
        <v>335</v>
      </c>
      <c r="O39" s="34">
        <v>540</v>
      </c>
      <c r="P39" s="31">
        <v>1289.52</v>
      </c>
      <c r="Q39" s="30">
        <v>14.611111111111111</v>
      </c>
      <c r="R39" s="46" t="b">
        <v>0</v>
      </c>
    </row>
    <row r="40" spans="1:18" x14ac:dyDescent="0.2">
      <c r="A40" s="30" t="s">
        <v>1418</v>
      </c>
      <c r="B40" s="31" t="s">
        <v>120</v>
      </c>
      <c r="C40" s="31" t="s">
        <v>112</v>
      </c>
      <c r="D40" s="32" t="s">
        <v>1394</v>
      </c>
      <c r="E40" s="33">
        <v>172818</v>
      </c>
      <c r="F40" s="9" t="s">
        <v>120</v>
      </c>
      <c r="G40" s="31" t="s">
        <v>709</v>
      </c>
      <c r="H40" s="34" t="s">
        <v>159</v>
      </c>
      <c r="I40" s="34">
        <v>14040</v>
      </c>
      <c r="J40" s="34">
        <v>14040</v>
      </c>
      <c r="K40" s="34">
        <v>0</v>
      </c>
      <c r="L40" s="51">
        <v>0</v>
      </c>
      <c r="M40" s="34">
        <v>63.05</v>
      </c>
      <c r="N40" s="34">
        <v>335</v>
      </c>
      <c r="O40" s="34">
        <v>540</v>
      </c>
      <c r="P40" s="31">
        <v>1289.52</v>
      </c>
      <c r="Q40" s="30">
        <v>26</v>
      </c>
      <c r="R40" s="46" t="b">
        <v>0</v>
      </c>
    </row>
    <row r="41" spans="1:18" x14ac:dyDescent="0.2">
      <c r="A41" s="30" t="s">
        <v>1327</v>
      </c>
      <c r="B41" s="31" t="s">
        <v>120</v>
      </c>
      <c r="C41" s="31" t="s">
        <v>112</v>
      </c>
      <c r="D41" s="32" t="s">
        <v>1302</v>
      </c>
      <c r="E41" s="33">
        <v>175728</v>
      </c>
      <c r="F41" s="9" t="s">
        <v>120</v>
      </c>
      <c r="G41" s="31" t="s">
        <v>1217</v>
      </c>
      <c r="H41" s="34" t="s">
        <v>159</v>
      </c>
      <c r="I41" s="34">
        <v>18720</v>
      </c>
      <c r="J41" s="34">
        <v>0</v>
      </c>
      <c r="K41" s="34">
        <v>18720</v>
      </c>
      <c r="L41" s="51">
        <v>390</v>
      </c>
      <c r="M41" s="34">
        <v>400.54</v>
      </c>
      <c r="N41" s="34">
        <v>405</v>
      </c>
      <c r="O41" s="34">
        <v>360</v>
      </c>
      <c r="P41" s="31">
        <v>1160.28</v>
      </c>
      <c r="Q41" s="30">
        <v>52</v>
      </c>
      <c r="R41" s="46" t="b">
        <v>0</v>
      </c>
    </row>
    <row r="42" spans="1:18" x14ac:dyDescent="0.2">
      <c r="A42" s="30" t="s">
        <v>491</v>
      </c>
      <c r="B42" s="31" t="s">
        <v>120</v>
      </c>
      <c r="C42" s="31" t="s">
        <v>113</v>
      </c>
      <c r="D42" s="32" t="s">
        <v>450</v>
      </c>
      <c r="E42" s="33">
        <v>1151718</v>
      </c>
      <c r="F42" s="9" t="s">
        <v>120</v>
      </c>
      <c r="G42" s="31" t="s">
        <v>811</v>
      </c>
      <c r="H42" s="34" t="s">
        <v>159</v>
      </c>
      <c r="I42" s="34">
        <v>13728</v>
      </c>
      <c r="J42" s="34">
        <v>13200</v>
      </c>
      <c r="K42" s="34">
        <v>528</v>
      </c>
      <c r="L42" s="51">
        <v>9</v>
      </c>
      <c r="M42" s="34">
        <v>416.64</v>
      </c>
      <c r="N42" s="34">
        <v>380</v>
      </c>
      <c r="O42" s="34">
        <v>528</v>
      </c>
      <c r="P42" s="31">
        <v>1316.3039999999999</v>
      </c>
      <c r="Q42" s="30">
        <v>26</v>
      </c>
      <c r="R42" s="46" t="b">
        <v>0</v>
      </c>
    </row>
    <row r="43" spans="1:18" x14ac:dyDescent="0.2">
      <c r="A43" s="30" t="s">
        <v>1328</v>
      </c>
      <c r="B43" s="31" t="s">
        <v>120</v>
      </c>
      <c r="C43" s="31" t="s">
        <v>113</v>
      </c>
      <c r="D43" s="32" t="s">
        <v>1303</v>
      </c>
      <c r="E43" s="33">
        <v>1152608</v>
      </c>
      <c r="F43" s="9" t="s">
        <v>120</v>
      </c>
      <c r="G43" s="31" t="s">
        <v>813</v>
      </c>
      <c r="H43" s="34" t="s">
        <v>159</v>
      </c>
      <c r="I43" s="34">
        <v>648</v>
      </c>
      <c r="J43" s="34">
        <v>648</v>
      </c>
      <c r="K43" s="34">
        <v>0</v>
      </c>
      <c r="L43" s="51">
        <v>0</v>
      </c>
      <c r="M43" s="34">
        <v>312.12</v>
      </c>
      <c r="N43" s="34">
        <v>310</v>
      </c>
      <c r="O43" s="34">
        <v>648</v>
      </c>
      <c r="P43" s="31">
        <v>1244.1599999999999</v>
      </c>
      <c r="Q43" s="30">
        <v>1</v>
      </c>
      <c r="R43" s="46" t="b">
        <v>0</v>
      </c>
    </row>
    <row r="44" spans="1:18" x14ac:dyDescent="0.2">
      <c r="A44" s="30" t="s">
        <v>1602</v>
      </c>
      <c r="B44" s="31" t="s">
        <v>120</v>
      </c>
      <c r="C44" s="31" t="s">
        <v>113</v>
      </c>
      <c r="D44" s="32" t="s">
        <v>1565</v>
      </c>
      <c r="E44" s="33">
        <v>1152668</v>
      </c>
      <c r="F44" s="9" t="s">
        <v>120</v>
      </c>
      <c r="G44" s="31" t="s">
        <v>815</v>
      </c>
      <c r="H44" s="34" t="s">
        <v>159</v>
      </c>
      <c r="I44" s="34">
        <v>780</v>
      </c>
      <c r="J44" s="34">
        <v>0</v>
      </c>
      <c r="K44" s="34">
        <v>780</v>
      </c>
      <c r="L44" s="51">
        <v>9</v>
      </c>
      <c r="M44" s="34">
        <v>246.48</v>
      </c>
      <c r="N44" s="34">
        <v>265</v>
      </c>
      <c r="O44" s="34">
        <v>780</v>
      </c>
      <c r="P44" s="31">
        <v>1162.2</v>
      </c>
      <c r="Q44" s="30">
        <v>1</v>
      </c>
      <c r="R44" s="46" t="b">
        <v>1</v>
      </c>
    </row>
    <row r="45" spans="1:18" x14ac:dyDescent="0.2">
      <c r="A45" s="30" t="s">
        <v>1446</v>
      </c>
      <c r="B45" s="31" t="s">
        <v>120</v>
      </c>
      <c r="C45" s="31" t="s">
        <v>111</v>
      </c>
      <c r="D45" s="32" t="s">
        <v>1426</v>
      </c>
      <c r="E45" s="33">
        <v>12100538</v>
      </c>
      <c r="F45" s="9" t="s">
        <v>120</v>
      </c>
      <c r="G45" s="31" t="s">
        <v>1049</v>
      </c>
      <c r="H45" s="34" t="s">
        <v>159</v>
      </c>
      <c r="I45" s="34">
        <v>3185</v>
      </c>
      <c r="J45" s="34">
        <v>0</v>
      </c>
      <c r="K45" s="34">
        <v>3185</v>
      </c>
      <c r="L45" s="51">
        <v>88</v>
      </c>
      <c r="M45" s="34">
        <v>1278.77</v>
      </c>
      <c r="N45" s="34">
        <v>1200</v>
      </c>
      <c r="O45" s="34">
        <v>245</v>
      </c>
      <c r="P45" s="31">
        <v>1092.7</v>
      </c>
      <c r="Q45" s="30">
        <v>13</v>
      </c>
      <c r="R45" s="46" t="b">
        <v>0</v>
      </c>
    </row>
    <row r="46" spans="1:18" x14ac:dyDescent="0.2">
      <c r="A46" s="30" t="s">
        <v>541</v>
      </c>
      <c r="B46" s="31" t="s">
        <v>120</v>
      </c>
      <c r="C46" s="31" t="s">
        <v>111</v>
      </c>
      <c r="D46" s="32" t="s">
        <v>537</v>
      </c>
      <c r="E46" s="33">
        <v>12100608</v>
      </c>
      <c r="F46" s="9" t="s">
        <v>120</v>
      </c>
      <c r="G46" s="31" t="s">
        <v>429</v>
      </c>
      <c r="H46" s="34" t="s">
        <v>159</v>
      </c>
      <c r="I46" s="34">
        <v>14256</v>
      </c>
      <c r="J46" s="34">
        <v>0</v>
      </c>
      <c r="K46" s="34">
        <v>14256</v>
      </c>
      <c r="L46" s="51">
        <v>200</v>
      </c>
      <c r="M46" s="34">
        <v>191.74</v>
      </c>
      <c r="N46" s="34">
        <v>185</v>
      </c>
      <c r="O46" s="34">
        <v>648</v>
      </c>
      <c r="P46" s="31">
        <v>1185.8400000000001</v>
      </c>
      <c r="Q46" s="30">
        <v>22</v>
      </c>
      <c r="R46" s="46" t="b">
        <v>0</v>
      </c>
    </row>
    <row r="47" spans="1:18" x14ac:dyDescent="0.2">
      <c r="A47" s="30" t="s">
        <v>925</v>
      </c>
      <c r="B47" s="31" t="s">
        <v>120</v>
      </c>
      <c r="C47" s="31" t="s">
        <v>111</v>
      </c>
      <c r="D47" s="32" t="s">
        <v>897</v>
      </c>
      <c r="E47" s="33">
        <v>12101338</v>
      </c>
      <c r="F47" s="9" t="s">
        <v>120</v>
      </c>
      <c r="G47" s="31" t="s">
        <v>800</v>
      </c>
      <c r="H47" s="34" t="s">
        <v>159</v>
      </c>
      <c r="I47" s="34">
        <v>10956</v>
      </c>
      <c r="J47" s="34">
        <v>10956</v>
      </c>
      <c r="K47" s="34">
        <v>0</v>
      </c>
      <c r="L47" s="51">
        <v>0</v>
      </c>
      <c r="M47" s="34">
        <v>181.17</v>
      </c>
      <c r="N47" s="34">
        <v>205</v>
      </c>
      <c r="O47" s="34">
        <v>996</v>
      </c>
      <c r="P47" s="31">
        <v>1370.4959999999999</v>
      </c>
      <c r="Q47" s="30">
        <v>11</v>
      </c>
      <c r="R47" s="46" t="b">
        <v>0</v>
      </c>
    </row>
    <row r="48" spans="1:18" x14ac:dyDescent="0.2">
      <c r="A48" s="30" t="s">
        <v>1503</v>
      </c>
      <c r="B48" s="31" t="s">
        <v>120</v>
      </c>
      <c r="C48" s="31" t="s">
        <v>111</v>
      </c>
      <c r="D48" s="32" t="s">
        <v>1483</v>
      </c>
      <c r="E48" s="33">
        <v>12101338</v>
      </c>
      <c r="F48" s="9" t="s">
        <v>120</v>
      </c>
      <c r="G48" s="31" t="s">
        <v>800</v>
      </c>
      <c r="H48" s="34" t="s">
        <v>159</v>
      </c>
      <c r="I48" s="34">
        <v>6972</v>
      </c>
      <c r="J48" s="34">
        <v>6972</v>
      </c>
      <c r="K48" s="34">
        <v>0</v>
      </c>
      <c r="L48" s="51">
        <v>0</v>
      </c>
      <c r="M48" s="34">
        <v>181.17</v>
      </c>
      <c r="N48" s="34">
        <v>205</v>
      </c>
      <c r="O48" s="34">
        <v>996</v>
      </c>
      <c r="P48" s="31">
        <v>1370.4959999999999</v>
      </c>
      <c r="Q48" s="30">
        <v>7</v>
      </c>
      <c r="R48" s="46" t="b">
        <v>0</v>
      </c>
    </row>
    <row r="49" spans="1:18" x14ac:dyDescent="0.2">
      <c r="A49" s="30" t="s">
        <v>970</v>
      </c>
      <c r="B49" s="31" t="s">
        <v>120</v>
      </c>
      <c r="C49" s="31" t="s">
        <v>111</v>
      </c>
      <c r="D49" s="32" t="s">
        <v>625</v>
      </c>
      <c r="E49" s="33">
        <v>12102208</v>
      </c>
      <c r="F49" s="9" t="s">
        <v>120</v>
      </c>
      <c r="G49" s="31" t="s">
        <v>627</v>
      </c>
      <c r="H49" s="34" t="s">
        <v>159</v>
      </c>
      <c r="I49" s="34">
        <v>2592</v>
      </c>
      <c r="J49" s="34">
        <v>0</v>
      </c>
      <c r="K49" s="34">
        <v>2592</v>
      </c>
      <c r="L49" s="51">
        <v>36</v>
      </c>
      <c r="M49" s="34">
        <v>176.42</v>
      </c>
      <c r="N49" s="34">
        <v>185</v>
      </c>
      <c r="O49" s="34">
        <v>648</v>
      </c>
      <c r="P49" s="31">
        <v>1308.96</v>
      </c>
      <c r="Q49" s="30">
        <v>4</v>
      </c>
      <c r="R49" s="46" t="b">
        <v>0</v>
      </c>
    </row>
    <row r="50" spans="1:18" x14ac:dyDescent="0.2">
      <c r="A50" s="30" t="s">
        <v>926</v>
      </c>
      <c r="B50" s="31" t="s">
        <v>120</v>
      </c>
      <c r="C50" s="31" t="s">
        <v>111</v>
      </c>
      <c r="D50" s="32" t="s">
        <v>898</v>
      </c>
      <c r="E50" s="33">
        <v>12102208</v>
      </c>
      <c r="F50" s="9" t="s">
        <v>120</v>
      </c>
      <c r="G50" s="31" t="s">
        <v>627</v>
      </c>
      <c r="H50" s="34" t="s">
        <v>159</v>
      </c>
      <c r="I50" s="34">
        <v>9072</v>
      </c>
      <c r="J50" s="34">
        <v>0</v>
      </c>
      <c r="K50" s="34">
        <v>9072</v>
      </c>
      <c r="L50" s="51">
        <v>127</v>
      </c>
      <c r="M50" s="34">
        <v>176.42</v>
      </c>
      <c r="N50" s="34">
        <v>185</v>
      </c>
      <c r="O50" s="34">
        <v>648</v>
      </c>
      <c r="P50" s="31">
        <v>1308.96</v>
      </c>
      <c r="Q50" s="30">
        <v>14</v>
      </c>
      <c r="R50" s="46" t="b">
        <v>0</v>
      </c>
    </row>
    <row r="51" spans="1:18" x14ac:dyDescent="0.2">
      <c r="A51" s="30" t="s">
        <v>1475</v>
      </c>
      <c r="B51" s="31" t="s">
        <v>120</v>
      </c>
      <c r="C51" s="31" t="s">
        <v>111</v>
      </c>
      <c r="D51" s="32" t="s">
        <v>1463</v>
      </c>
      <c r="E51" s="33">
        <v>12104108</v>
      </c>
      <c r="F51" s="9" t="s">
        <v>120</v>
      </c>
      <c r="G51" s="31" t="s">
        <v>1215</v>
      </c>
      <c r="H51" s="34" t="s">
        <v>159</v>
      </c>
      <c r="I51" s="34">
        <v>12960</v>
      </c>
      <c r="J51" s="34">
        <v>0</v>
      </c>
      <c r="K51" s="34">
        <v>12960</v>
      </c>
      <c r="L51" s="51">
        <v>182</v>
      </c>
      <c r="M51" s="34">
        <v>171.74</v>
      </c>
      <c r="N51" s="34">
        <v>185</v>
      </c>
      <c r="O51" s="34">
        <v>648</v>
      </c>
      <c r="P51" s="31">
        <v>1216.944</v>
      </c>
      <c r="Q51" s="30">
        <v>20</v>
      </c>
      <c r="R51" s="46" t="b">
        <v>0</v>
      </c>
    </row>
    <row r="52" spans="1:18" x14ac:dyDescent="0.2">
      <c r="A52" s="30" t="s">
        <v>1072</v>
      </c>
      <c r="B52" s="31" t="s">
        <v>120</v>
      </c>
      <c r="C52" s="31" t="s">
        <v>111</v>
      </c>
      <c r="D52" s="32" t="s">
        <v>1032</v>
      </c>
      <c r="E52" s="33">
        <v>12105018</v>
      </c>
      <c r="F52" s="9" t="s">
        <v>120</v>
      </c>
      <c r="G52" s="31" t="s">
        <v>436</v>
      </c>
      <c r="H52" s="34" t="s">
        <v>159</v>
      </c>
      <c r="I52" s="34">
        <v>6336</v>
      </c>
      <c r="J52" s="34">
        <v>6336</v>
      </c>
      <c r="K52" s="34">
        <v>0</v>
      </c>
      <c r="L52" s="51">
        <v>0</v>
      </c>
      <c r="M52" s="34">
        <v>213.85</v>
      </c>
      <c r="N52" s="34">
        <v>225</v>
      </c>
      <c r="O52" s="34">
        <v>528</v>
      </c>
      <c r="P52" s="31">
        <v>1298.8799999999999</v>
      </c>
      <c r="Q52" s="30">
        <v>12</v>
      </c>
      <c r="R52" s="46" t="b">
        <v>0</v>
      </c>
    </row>
    <row r="53" spans="1:18" x14ac:dyDescent="0.2">
      <c r="A53" s="30" t="s">
        <v>599</v>
      </c>
      <c r="B53" s="31" t="s">
        <v>120</v>
      </c>
      <c r="C53" s="31" t="s">
        <v>111</v>
      </c>
      <c r="D53" s="32" t="s">
        <v>589</v>
      </c>
      <c r="E53" s="33">
        <v>12105118</v>
      </c>
      <c r="F53" s="9" t="s">
        <v>120</v>
      </c>
      <c r="G53" s="31" t="s">
        <v>437</v>
      </c>
      <c r="H53" s="34" t="s">
        <v>159</v>
      </c>
      <c r="I53" s="34">
        <v>1056</v>
      </c>
      <c r="J53" s="34">
        <v>1056</v>
      </c>
      <c r="K53" s="34">
        <v>0</v>
      </c>
      <c r="L53" s="51">
        <v>0</v>
      </c>
      <c r="M53" s="34">
        <v>252.02</v>
      </c>
      <c r="N53" s="34">
        <v>225</v>
      </c>
      <c r="O53" s="34">
        <v>528</v>
      </c>
      <c r="P53" s="31">
        <v>1254.528</v>
      </c>
      <c r="Q53" s="30">
        <v>2</v>
      </c>
      <c r="R53" s="46" t="b">
        <v>0</v>
      </c>
    </row>
    <row r="54" spans="1:18" x14ac:dyDescent="0.2">
      <c r="A54" s="30" t="s">
        <v>988</v>
      </c>
      <c r="B54" s="31" t="s">
        <v>120</v>
      </c>
      <c r="C54" s="31" t="s">
        <v>113</v>
      </c>
      <c r="D54" s="32" t="s">
        <v>980</v>
      </c>
      <c r="E54" s="33">
        <v>12150108</v>
      </c>
      <c r="F54" s="9" t="s">
        <v>120</v>
      </c>
      <c r="G54" s="31" t="s">
        <v>818</v>
      </c>
      <c r="H54" s="34" t="s">
        <v>159</v>
      </c>
      <c r="I54" s="34">
        <v>1470</v>
      </c>
      <c r="J54" s="34">
        <v>0</v>
      </c>
      <c r="K54" s="34">
        <v>1470</v>
      </c>
      <c r="L54" s="51">
        <v>40</v>
      </c>
      <c r="M54" s="34">
        <v>2476.77</v>
      </c>
      <c r="N54" s="34">
        <v>2350</v>
      </c>
      <c r="O54" s="34">
        <v>245</v>
      </c>
      <c r="P54" s="31">
        <v>926.09999999999991</v>
      </c>
      <c r="Q54" s="30">
        <v>6</v>
      </c>
      <c r="R54" s="46" t="b">
        <v>0</v>
      </c>
    </row>
    <row r="55" spans="1:18" x14ac:dyDescent="0.2">
      <c r="A55" s="30" t="s">
        <v>1603</v>
      </c>
      <c r="B55" s="31" t="s">
        <v>120</v>
      </c>
      <c r="C55" s="31" t="s">
        <v>113</v>
      </c>
      <c r="D55" s="32" t="s">
        <v>1566</v>
      </c>
      <c r="E55" s="33">
        <v>12150108</v>
      </c>
      <c r="F55" s="9" t="s">
        <v>120</v>
      </c>
      <c r="G55" s="31" t="s">
        <v>818</v>
      </c>
      <c r="H55" s="34" t="s">
        <v>159</v>
      </c>
      <c r="I55" s="34">
        <v>1103</v>
      </c>
      <c r="J55" s="34">
        <v>0</v>
      </c>
      <c r="K55" s="34">
        <v>1103</v>
      </c>
      <c r="L55" s="51">
        <v>30</v>
      </c>
      <c r="M55" s="34">
        <v>2476.77</v>
      </c>
      <c r="N55" s="34">
        <v>2350</v>
      </c>
      <c r="O55" s="34">
        <v>245</v>
      </c>
      <c r="P55" s="31">
        <v>926.09999999999991</v>
      </c>
      <c r="Q55" s="30">
        <v>4.5020408163265309</v>
      </c>
      <c r="R55" s="46" t="b">
        <v>1</v>
      </c>
    </row>
    <row r="56" spans="1:18" x14ac:dyDescent="0.2">
      <c r="A56" s="30" t="s">
        <v>1604</v>
      </c>
      <c r="B56" s="31" t="s">
        <v>120</v>
      </c>
      <c r="C56" s="31" t="s">
        <v>113</v>
      </c>
      <c r="D56" s="32" t="s">
        <v>1567</v>
      </c>
      <c r="E56" s="33">
        <v>12150108</v>
      </c>
      <c r="F56" s="9" t="s">
        <v>120</v>
      </c>
      <c r="G56" s="31" t="s">
        <v>818</v>
      </c>
      <c r="H56" s="34" t="s">
        <v>159</v>
      </c>
      <c r="I56" s="34">
        <v>490</v>
      </c>
      <c r="J56" s="34">
        <v>0</v>
      </c>
      <c r="K56" s="34">
        <v>490</v>
      </c>
      <c r="L56" s="51">
        <v>13</v>
      </c>
      <c r="M56" s="34">
        <v>2476.77</v>
      </c>
      <c r="N56" s="34">
        <v>2350</v>
      </c>
      <c r="O56" s="34">
        <v>245</v>
      </c>
      <c r="P56" s="31">
        <v>926.09999999999991</v>
      </c>
      <c r="Q56" s="30">
        <v>2</v>
      </c>
      <c r="R56" s="46" t="b">
        <v>1</v>
      </c>
    </row>
    <row r="57" spans="1:18" x14ac:dyDescent="0.2">
      <c r="A57" s="30" t="s">
        <v>1605</v>
      </c>
      <c r="B57" s="31" t="s">
        <v>120</v>
      </c>
      <c r="C57" s="31" t="s">
        <v>113</v>
      </c>
      <c r="D57" s="32" t="s">
        <v>1568</v>
      </c>
      <c r="E57" s="33">
        <v>12150108</v>
      </c>
      <c r="F57" s="9" t="s">
        <v>120</v>
      </c>
      <c r="G57" s="31" t="s">
        <v>818</v>
      </c>
      <c r="H57" s="34" t="s">
        <v>159</v>
      </c>
      <c r="I57" s="34">
        <v>1715</v>
      </c>
      <c r="J57" s="34">
        <v>0</v>
      </c>
      <c r="K57" s="34">
        <v>1715</v>
      </c>
      <c r="L57" s="51">
        <v>47</v>
      </c>
      <c r="M57" s="34">
        <v>2476.77</v>
      </c>
      <c r="N57" s="34">
        <v>2350</v>
      </c>
      <c r="O57" s="34">
        <v>245</v>
      </c>
      <c r="P57" s="31">
        <v>926.09999999999991</v>
      </c>
      <c r="Q57" s="30">
        <v>7</v>
      </c>
      <c r="R57" s="46" t="b">
        <v>1</v>
      </c>
    </row>
    <row r="58" spans="1:18" x14ac:dyDescent="0.2">
      <c r="A58" s="30" t="s">
        <v>492</v>
      </c>
      <c r="B58" s="31" t="s">
        <v>120</v>
      </c>
      <c r="C58" s="31" t="s">
        <v>113</v>
      </c>
      <c r="D58" s="32" t="s">
        <v>451</v>
      </c>
      <c r="E58" s="33">
        <v>12151008</v>
      </c>
      <c r="F58" s="9" t="s">
        <v>120</v>
      </c>
      <c r="G58" s="31" t="s">
        <v>83</v>
      </c>
      <c r="H58" s="34" t="s">
        <v>159</v>
      </c>
      <c r="I58" s="34">
        <v>1296</v>
      </c>
      <c r="J58" s="34">
        <v>0</v>
      </c>
      <c r="K58" s="34">
        <v>1296</v>
      </c>
      <c r="L58" s="51">
        <v>18</v>
      </c>
      <c r="M58" s="34">
        <v>262.93</v>
      </c>
      <c r="N58" s="34">
        <v>310</v>
      </c>
      <c r="O58" s="34">
        <v>648</v>
      </c>
      <c r="P58" s="31">
        <v>1192.9680000000001</v>
      </c>
      <c r="Q58" s="30">
        <v>2</v>
      </c>
      <c r="R58" s="46" t="b">
        <v>0</v>
      </c>
    </row>
    <row r="59" spans="1:18" x14ac:dyDescent="0.2">
      <c r="A59" s="30" t="s">
        <v>493</v>
      </c>
      <c r="B59" s="31" t="s">
        <v>120</v>
      </c>
      <c r="C59" s="31" t="s">
        <v>113</v>
      </c>
      <c r="D59" s="32" t="s">
        <v>452</v>
      </c>
      <c r="E59" s="33">
        <v>12151008</v>
      </c>
      <c r="F59" s="9" t="s">
        <v>120</v>
      </c>
      <c r="G59" s="31" t="s">
        <v>83</v>
      </c>
      <c r="H59" s="34" t="s">
        <v>159</v>
      </c>
      <c r="I59" s="34">
        <v>6480</v>
      </c>
      <c r="J59" s="34">
        <v>0</v>
      </c>
      <c r="K59" s="34">
        <v>6480</v>
      </c>
      <c r="L59" s="51">
        <v>91</v>
      </c>
      <c r="M59" s="34">
        <v>262.93</v>
      </c>
      <c r="N59" s="34">
        <v>310</v>
      </c>
      <c r="O59" s="34">
        <v>648</v>
      </c>
      <c r="P59" s="31">
        <v>1192.9680000000001</v>
      </c>
      <c r="Q59" s="30">
        <v>10</v>
      </c>
      <c r="R59" s="46" t="b">
        <v>0</v>
      </c>
    </row>
    <row r="60" spans="1:18" x14ac:dyDescent="0.2">
      <c r="A60" s="30" t="s">
        <v>600</v>
      </c>
      <c r="B60" s="31" t="s">
        <v>120</v>
      </c>
      <c r="C60" s="31" t="s">
        <v>113</v>
      </c>
      <c r="D60" s="32" t="s">
        <v>590</v>
      </c>
      <c r="E60" s="33">
        <v>12151008</v>
      </c>
      <c r="F60" s="9" t="s">
        <v>120</v>
      </c>
      <c r="G60" s="31" t="s">
        <v>83</v>
      </c>
      <c r="H60" s="34" t="s">
        <v>159</v>
      </c>
      <c r="I60" s="34">
        <v>648</v>
      </c>
      <c r="J60" s="34">
        <v>0</v>
      </c>
      <c r="K60" s="34">
        <v>648</v>
      </c>
      <c r="L60" s="51">
        <v>9</v>
      </c>
      <c r="M60" s="34">
        <v>262.93</v>
      </c>
      <c r="N60" s="34">
        <v>310</v>
      </c>
      <c r="O60" s="34">
        <v>648</v>
      </c>
      <c r="P60" s="31">
        <v>1192.9680000000001</v>
      </c>
      <c r="Q60" s="30">
        <v>1</v>
      </c>
      <c r="R60" s="46" t="b">
        <v>0</v>
      </c>
    </row>
    <row r="61" spans="1:18" x14ac:dyDescent="0.2">
      <c r="A61" s="30" t="s">
        <v>704</v>
      </c>
      <c r="B61" s="31" t="s">
        <v>120</v>
      </c>
      <c r="C61" s="31" t="s">
        <v>113</v>
      </c>
      <c r="D61" s="32" t="s">
        <v>698</v>
      </c>
      <c r="E61" s="33">
        <v>12151008</v>
      </c>
      <c r="F61" s="9" t="s">
        <v>120</v>
      </c>
      <c r="G61" s="31" t="s">
        <v>83</v>
      </c>
      <c r="H61" s="34" t="s">
        <v>159</v>
      </c>
      <c r="I61" s="34">
        <v>648</v>
      </c>
      <c r="J61" s="34">
        <v>0</v>
      </c>
      <c r="K61" s="34">
        <v>648</v>
      </c>
      <c r="L61" s="51">
        <v>9</v>
      </c>
      <c r="M61" s="34">
        <v>262.93</v>
      </c>
      <c r="N61" s="34">
        <v>310</v>
      </c>
      <c r="O61" s="34">
        <v>648</v>
      </c>
      <c r="P61" s="31">
        <v>1192.9680000000001</v>
      </c>
      <c r="Q61" s="30">
        <v>1</v>
      </c>
      <c r="R61" s="46" t="b">
        <v>0</v>
      </c>
    </row>
    <row r="62" spans="1:18" x14ac:dyDescent="0.2">
      <c r="A62" s="30" t="s">
        <v>1547</v>
      </c>
      <c r="B62" s="31" t="s">
        <v>120</v>
      </c>
      <c r="C62" s="31" t="s">
        <v>113</v>
      </c>
      <c r="D62" s="32" t="s">
        <v>1509</v>
      </c>
      <c r="E62" s="33">
        <v>12151018</v>
      </c>
      <c r="F62" s="9" t="s">
        <v>120</v>
      </c>
      <c r="G62" s="31" t="s">
        <v>819</v>
      </c>
      <c r="H62" s="34" t="s">
        <v>159</v>
      </c>
      <c r="I62" s="34">
        <v>2640</v>
      </c>
      <c r="J62" s="34">
        <v>0</v>
      </c>
      <c r="K62" s="34">
        <v>2640</v>
      </c>
      <c r="L62" s="51">
        <v>46</v>
      </c>
      <c r="M62" s="34">
        <v>315.18</v>
      </c>
      <c r="N62" s="34">
        <v>375</v>
      </c>
      <c r="O62" s="34">
        <v>528</v>
      </c>
      <c r="P62" s="31">
        <v>1242.384</v>
      </c>
      <c r="Q62" s="30">
        <v>5</v>
      </c>
      <c r="R62" s="46" t="b">
        <v>0</v>
      </c>
    </row>
    <row r="63" spans="1:18" x14ac:dyDescent="0.2">
      <c r="A63" s="30" t="s">
        <v>1606</v>
      </c>
      <c r="B63" s="31" t="s">
        <v>120</v>
      </c>
      <c r="C63" s="31" t="s">
        <v>113</v>
      </c>
      <c r="D63" s="32" t="s">
        <v>1569</v>
      </c>
      <c r="E63" s="33">
        <v>12151020</v>
      </c>
      <c r="F63" s="9" t="s">
        <v>120</v>
      </c>
      <c r="G63" s="31" t="s">
        <v>1527</v>
      </c>
      <c r="H63" s="34" t="s">
        <v>187</v>
      </c>
      <c r="I63" s="34">
        <v>3003</v>
      </c>
      <c r="J63" s="34">
        <v>0</v>
      </c>
      <c r="K63" s="34">
        <v>3003</v>
      </c>
      <c r="L63" s="51">
        <v>62</v>
      </c>
      <c r="M63" s="34">
        <v>560.29999999999995</v>
      </c>
      <c r="N63" s="34">
        <v>600</v>
      </c>
      <c r="O63" s="34">
        <v>429</v>
      </c>
      <c r="P63" s="31">
        <v>1420.4189999999999</v>
      </c>
      <c r="Q63" s="30">
        <v>7</v>
      </c>
      <c r="R63" s="46" t="b">
        <v>1</v>
      </c>
    </row>
    <row r="64" spans="1:18" x14ac:dyDescent="0.2">
      <c r="A64" s="30" t="s">
        <v>1504</v>
      </c>
      <c r="B64" s="31" t="s">
        <v>120</v>
      </c>
      <c r="C64" s="31" t="s">
        <v>113</v>
      </c>
      <c r="D64" s="32" t="s">
        <v>1484</v>
      </c>
      <c r="E64" s="33">
        <v>12151028</v>
      </c>
      <c r="F64" s="9" t="s">
        <v>120</v>
      </c>
      <c r="G64" s="31" t="s">
        <v>1485</v>
      </c>
      <c r="H64" s="34" t="s">
        <v>159</v>
      </c>
      <c r="I64" s="34">
        <v>5577</v>
      </c>
      <c r="J64" s="34">
        <v>0</v>
      </c>
      <c r="K64" s="34">
        <v>5577</v>
      </c>
      <c r="L64" s="51">
        <v>116</v>
      </c>
      <c r="M64" s="34">
        <v>560.29999999999995</v>
      </c>
      <c r="N64" s="34">
        <v>600</v>
      </c>
      <c r="O64" s="34">
        <v>429</v>
      </c>
      <c r="P64" s="31">
        <v>1420.4189999999999</v>
      </c>
      <c r="Q64" s="30">
        <v>13</v>
      </c>
      <c r="R64" s="46" t="b">
        <v>0</v>
      </c>
    </row>
    <row r="65" spans="1:18" x14ac:dyDescent="0.2">
      <c r="A65" s="30" t="s">
        <v>1505</v>
      </c>
      <c r="B65" s="31" t="s">
        <v>120</v>
      </c>
      <c r="C65" s="31" t="s">
        <v>113</v>
      </c>
      <c r="D65" s="32" t="s">
        <v>1486</v>
      </c>
      <c r="E65" s="33">
        <v>12151028</v>
      </c>
      <c r="F65" s="9" t="s">
        <v>120</v>
      </c>
      <c r="G65" s="31" t="s">
        <v>1485</v>
      </c>
      <c r="H65" s="34" t="s">
        <v>159</v>
      </c>
      <c r="I65" s="34">
        <v>1716</v>
      </c>
      <c r="J65" s="34">
        <v>0</v>
      </c>
      <c r="K65" s="34">
        <v>1716</v>
      </c>
      <c r="L65" s="51">
        <v>35</v>
      </c>
      <c r="M65" s="34">
        <v>560.29999999999995</v>
      </c>
      <c r="N65" s="34">
        <v>600</v>
      </c>
      <c r="O65" s="34">
        <v>429</v>
      </c>
      <c r="P65" s="31">
        <v>1420.4189999999999</v>
      </c>
      <c r="Q65" s="30">
        <v>4</v>
      </c>
      <c r="R65" s="46" t="b">
        <v>0</v>
      </c>
    </row>
    <row r="66" spans="1:18" x14ac:dyDescent="0.2">
      <c r="A66" s="30" t="s">
        <v>1329</v>
      </c>
      <c r="B66" s="31" t="s">
        <v>120</v>
      </c>
      <c r="C66" s="31" t="s">
        <v>113</v>
      </c>
      <c r="D66" s="32" t="s">
        <v>1304</v>
      </c>
      <c r="E66" s="33">
        <v>12151070</v>
      </c>
      <c r="F66" s="9" t="s">
        <v>120</v>
      </c>
      <c r="G66" s="31" t="s">
        <v>1218</v>
      </c>
      <c r="H66" s="34" t="s">
        <v>187</v>
      </c>
      <c r="I66" s="34">
        <v>582</v>
      </c>
      <c r="J66" s="34">
        <v>0</v>
      </c>
      <c r="K66" s="34">
        <v>582</v>
      </c>
      <c r="L66" s="51">
        <v>8</v>
      </c>
      <c r="M66" s="34">
        <v>283.05</v>
      </c>
      <c r="N66" s="34">
        <v>345</v>
      </c>
      <c r="O66" s="34">
        <v>582</v>
      </c>
      <c r="P66" s="31">
        <v>1103.472</v>
      </c>
      <c r="Q66" s="30">
        <v>1</v>
      </c>
      <c r="R66" s="46" t="b">
        <v>0</v>
      </c>
    </row>
    <row r="67" spans="1:18" x14ac:dyDescent="0.2">
      <c r="A67" s="30" t="s">
        <v>1200</v>
      </c>
      <c r="B67" s="31" t="s">
        <v>120</v>
      </c>
      <c r="C67" s="31" t="s">
        <v>113</v>
      </c>
      <c r="D67" s="32" t="s">
        <v>538</v>
      </c>
      <c r="E67" s="33">
        <v>12151468</v>
      </c>
      <c r="F67" s="9" t="s">
        <v>120</v>
      </c>
      <c r="G67" s="31" t="s">
        <v>335</v>
      </c>
      <c r="H67" s="34" t="s">
        <v>159</v>
      </c>
      <c r="I67" s="34">
        <v>1950</v>
      </c>
      <c r="J67" s="34">
        <v>0</v>
      </c>
      <c r="K67" s="34">
        <v>1950</v>
      </c>
      <c r="L67" s="51">
        <v>23</v>
      </c>
      <c r="M67" s="34">
        <v>202.66</v>
      </c>
      <c r="N67" s="34">
        <v>265</v>
      </c>
      <c r="O67" s="34">
        <v>780</v>
      </c>
      <c r="P67" s="31">
        <v>1095.9000000000001</v>
      </c>
      <c r="Q67" s="30">
        <v>2.5</v>
      </c>
      <c r="R67" s="46" t="b">
        <v>0</v>
      </c>
    </row>
    <row r="68" spans="1:18" x14ac:dyDescent="0.2">
      <c r="A68" s="30" t="s">
        <v>494</v>
      </c>
      <c r="B68" s="31" t="s">
        <v>120</v>
      </c>
      <c r="C68" s="31" t="s">
        <v>113</v>
      </c>
      <c r="D68" s="32" t="s">
        <v>453</v>
      </c>
      <c r="E68" s="33">
        <v>12151507</v>
      </c>
      <c r="F68" s="9" t="s">
        <v>120</v>
      </c>
      <c r="G68" s="31" t="s">
        <v>821</v>
      </c>
      <c r="H68" s="34" t="s">
        <v>187</v>
      </c>
      <c r="I68" s="34">
        <v>980</v>
      </c>
      <c r="J68" s="34">
        <v>0</v>
      </c>
      <c r="K68" s="34">
        <v>980</v>
      </c>
      <c r="L68" s="51">
        <v>24</v>
      </c>
      <c r="M68" s="34">
        <v>2336.17</v>
      </c>
      <c r="N68" s="34">
        <v>2000</v>
      </c>
      <c r="O68" s="34">
        <v>165</v>
      </c>
      <c r="P68" s="31">
        <v>754.05000000000007</v>
      </c>
      <c r="Q68" s="30">
        <v>5.9393939393939394</v>
      </c>
      <c r="R68" s="46" t="b">
        <v>0</v>
      </c>
    </row>
    <row r="69" spans="1:18" x14ac:dyDescent="0.2">
      <c r="A69" s="30" t="s">
        <v>601</v>
      </c>
      <c r="B69" s="31" t="s">
        <v>120</v>
      </c>
      <c r="C69" s="31" t="s">
        <v>113</v>
      </c>
      <c r="D69" s="32" t="s">
        <v>564</v>
      </c>
      <c r="E69" s="33">
        <v>12151507</v>
      </c>
      <c r="F69" s="9" t="s">
        <v>120</v>
      </c>
      <c r="G69" s="31" t="s">
        <v>821</v>
      </c>
      <c r="H69" s="34" t="s">
        <v>187</v>
      </c>
      <c r="I69" s="34">
        <v>1763</v>
      </c>
      <c r="J69" s="34">
        <v>0</v>
      </c>
      <c r="K69" s="34">
        <v>1763</v>
      </c>
      <c r="L69" s="51">
        <v>44</v>
      </c>
      <c r="M69" s="34">
        <v>2336.17</v>
      </c>
      <c r="N69" s="34">
        <v>2000</v>
      </c>
      <c r="O69" s="34">
        <v>165</v>
      </c>
      <c r="P69" s="31">
        <v>754.05000000000007</v>
      </c>
      <c r="Q69" s="30">
        <v>10.684848484848485</v>
      </c>
      <c r="R69" s="46" t="b">
        <v>0</v>
      </c>
    </row>
    <row r="70" spans="1:18" x14ac:dyDescent="0.2">
      <c r="A70" s="61" t="s">
        <v>1548</v>
      </c>
      <c r="B70" s="31" t="s">
        <v>120</v>
      </c>
      <c r="C70" s="31" t="s">
        <v>113</v>
      </c>
      <c r="D70" s="32" t="s">
        <v>1510</v>
      </c>
      <c r="E70" s="33">
        <v>12152218</v>
      </c>
      <c r="F70" s="9" t="s">
        <v>120</v>
      </c>
      <c r="G70" s="31" t="s">
        <v>823</v>
      </c>
      <c r="H70" s="34" t="s">
        <v>159</v>
      </c>
      <c r="I70" s="34">
        <v>1584</v>
      </c>
      <c r="J70" s="34">
        <v>0</v>
      </c>
      <c r="K70" s="34">
        <v>1584</v>
      </c>
      <c r="L70" s="51">
        <v>27</v>
      </c>
      <c r="M70" s="34">
        <v>396.78</v>
      </c>
      <c r="N70" s="34">
        <v>380</v>
      </c>
      <c r="O70" s="34">
        <v>528</v>
      </c>
      <c r="P70" s="31">
        <v>1367.52</v>
      </c>
      <c r="Q70" s="30">
        <v>3</v>
      </c>
      <c r="R70" s="46" t="b">
        <v>0</v>
      </c>
    </row>
    <row r="71" spans="1:18" x14ac:dyDescent="0.2">
      <c r="A71" s="61" t="s">
        <v>1152</v>
      </c>
      <c r="B71" s="31" t="s">
        <v>120</v>
      </c>
      <c r="C71" s="31" t="s">
        <v>113</v>
      </c>
      <c r="D71" s="32" t="s">
        <v>1146</v>
      </c>
      <c r="E71" s="33">
        <v>12152268</v>
      </c>
      <c r="F71" s="9" t="s">
        <v>120</v>
      </c>
      <c r="G71" s="31" t="s">
        <v>825</v>
      </c>
      <c r="H71" s="34" t="s">
        <v>159</v>
      </c>
      <c r="I71" s="34">
        <v>2340</v>
      </c>
      <c r="J71" s="34">
        <v>0</v>
      </c>
      <c r="K71" s="34">
        <v>2340</v>
      </c>
      <c r="L71" s="51">
        <v>28</v>
      </c>
      <c r="M71" s="34">
        <v>238.54</v>
      </c>
      <c r="N71" s="34">
        <v>265</v>
      </c>
      <c r="O71" s="34">
        <v>780</v>
      </c>
      <c r="P71" s="31">
        <v>1177.8</v>
      </c>
      <c r="Q71" s="30">
        <v>3</v>
      </c>
      <c r="R71" s="46" t="b">
        <v>0</v>
      </c>
    </row>
    <row r="72" spans="1:18" x14ac:dyDescent="0.2">
      <c r="A72" s="30" t="s">
        <v>1073</v>
      </c>
      <c r="B72" s="31" t="s">
        <v>73</v>
      </c>
      <c r="C72" s="31" t="s">
        <v>114</v>
      </c>
      <c r="D72" s="32" t="s">
        <v>1033</v>
      </c>
      <c r="E72" s="33">
        <v>1410100</v>
      </c>
      <c r="F72" s="9" t="s">
        <v>73</v>
      </c>
      <c r="G72" s="31" t="s">
        <v>1007</v>
      </c>
      <c r="H72" s="34" t="s">
        <v>187</v>
      </c>
      <c r="I72" s="34">
        <v>12288</v>
      </c>
      <c r="J72" s="34">
        <v>0</v>
      </c>
      <c r="K72" s="34">
        <v>12288</v>
      </c>
      <c r="L72" s="51">
        <v>245</v>
      </c>
      <c r="M72" s="34">
        <v>228.37</v>
      </c>
      <c r="N72" s="34">
        <v>175</v>
      </c>
      <c r="O72" s="34">
        <v>480</v>
      </c>
      <c r="P72" s="31">
        <v>1134.24</v>
      </c>
      <c r="Q72" s="30">
        <v>25.6</v>
      </c>
      <c r="R72" s="46" t="b">
        <v>0</v>
      </c>
    </row>
    <row r="73" spans="1:18" x14ac:dyDescent="0.2">
      <c r="A73" s="61" t="s">
        <v>676</v>
      </c>
      <c r="B73" s="31" t="s">
        <v>73</v>
      </c>
      <c r="C73" s="31" t="s">
        <v>114</v>
      </c>
      <c r="D73" s="32" t="s">
        <v>665</v>
      </c>
      <c r="E73" s="33">
        <v>1410280</v>
      </c>
      <c r="F73" s="9" t="s">
        <v>73</v>
      </c>
      <c r="G73" s="31" t="s">
        <v>1147</v>
      </c>
      <c r="H73" s="34" t="s">
        <v>187</v>
      </c>
      <c r="I73" s="34">
        <v>14736</v>
      </c>
      <c r="J73" s="34">
        <v>14736</v>
      </c>
      <c r="K73" s="34">
        <v>0</v>
      </c>
      <c r="L73" s="51">
        <v>0</v>
      </c>
      <c r="M73" s="34">
        <v>228.88</v>
      </c>
      <c r="N73" s="34">
        <v>175</v>
      </c>
      <c r="O73" s="34">
        <v>480</v>
      </c>
      <c r="P73" s="31">
        <v>1134.24</v>
      </c>
      <c r="Q73" s="30">
        <v>30.7</v>
      </c>
      <c r="R73" s="46" t="b">
        <v>0</v>
      </c>
    </row>
    <row r="74" spans="1:18" x14ac:dyDescent="0.2">
      <c r="A74" s="30" t="s">
        <v>1074</v>
      </c>
      <c r="B74" s="31" t="s">
        <v>73</v>
      </c>
      <c r="C74" s="31" t="s">
        <v>114</v>
      </c>
      <c r="D74" s="32" t="s">
        <v>1034</v>
      </c>
      <c r="E74" s="33">
        <v>1410668</v>
      </c>
      <c r="F74" s="9" t="s">
        <v>73</v>
      </c>
      <c r="G74" s="31" t="s">
        <v>1226</v>
      </c>
      <c r="H74" s="34" t="s">
        <v>159</v>
      </c>
      <c r="I74" s="34">
        <v>2268</v>
      </c>
      <c r="J74" s="34">
        <v>0</v>
      </c>
      <c r="K74" s="34">
        <v>2268</v>
      </c>
      <c r="L74" s="51">
        <v>27</v>
      </c>
      <c r="M74" s="34">
        <v>129.79</v>
      </c>
      <c r="N74" s="34">
        <v>100</v>
      </c>
      <c r="O74" s="34">
        <v>840</v>
      </c>
      <c r="P74" s="31">
        <v>1075.2</v>
      </c>
      <c r="Q74" s="30">
        <v>2.7</v>
      </c>
      <c r="R74" s="46" t="b">
        <v>0</v>
      </c>
    </row>
    <row r="75" spans="1:18" x14ac:dyDescent="0.2">
      <c r="A75" s="30" t="s">
        <v>927</v>
      </c>
      <c r="B75" s="31" t="s">
        <v>73</v>
      </c>
      <c r="C75" s="31" t="s">
        <v>114</v>
      </c>
      <c r="D75" s="32" t="s">
        <v>899</v>
      </c>
      <c r="E75" s="33">
        <v>1413860</v>
      </c>
      <c r="F75" s="9" t="s">
        <v>73</v>
      </c>
      <c r="G75" s="31" t="s">
        <v>826</v>
      </c>
      <c r="H75" s="34" t="s">
        <v>187</v>
      </c>
      <c r="I75" s="34">
        <v>16380</v>
      </c>
      <c r="J75" s="34">
        <v>16380</v>
      </c>
      <c r="K75" s="34">
        <v>0</v>
      </c>
      <c r="L75" s="51">
        <v>0</v>
      </c>
      <c r="M75" s="34">
        <v>131.18</v>
      </c>
      <c r="N75" s="34">
        <v>105</v>
      </c>
      <c r="O75" s="34">
        <v>840</v>
      </c>
      <c r="P75" s="31">
        <v>1102.9199999999998</v>
      </c>
      <c r="Q75" s="30">
        <v>19.5</v>
      </c>
      <c r="R75" s="46" t="b">
        <v>0</v>
      </c>
    </row>
    <row r="76" spans="1:18" x14ac:dyDescent="0.2">
      <c r="A76" s="30" t="s">
        <v>1360</v>
      </c>
      <c r="B76" s="31" t="s">
        <v>73</v>
      </c>
      <c r="C76" s="31" t="s">
        <v>114</v>
      </c>
      <c r="D76" s="32" t="s">
        <v>1357</v>
      </c>
      <c r="E76" s="33">
        <v>1413870</v>
      </c>
      <c r="F76" s="9" t="s">
        <v>73</v>
      </c>
      <c r="G76" s="31" t="s">
        <v>928</v>
      </c>
      <c r="H76" s="34" t="s">
        <v>187</v>
      </c>
      <c r="I76" s="34">
        <v>119460</v>
      </c>
      <c r="J76" s="34">
        <v>51480</v>
      </c>
      <c r="K76" s="34">
        <v>67980</v>
      </c>
      <c r="L76" s="51">
        <v>1014</v>
      </c>
      <c r="M76" s="34">
        <v>159.41999999999999</v>
      </c>
      <c r="N76" s="34">
        <v>130</v>
      </c>
      <c r="O76" s="34">
        <v>660</v>
      </c>
      <c r="P76" s="31">
        <v>1108.8</v>
      </c>
      <c r="Q76" s="30">
        <v>181</v>
      </c>
      <c r="R76" s="46" t="b">
        <v>0</v>
      </c>
    </row>
    <row r="77" spans="1:18" x14ac:dyDescent="0.2">
      <c r="A77" s="30" t="s">
        <v>1361</v>
      </c>
      <c r="B77" s="31" t="s">
        <v>73</v>
      </c>
      <c r="C77" s="31" t="s">
        <v>114</v>
      </c>
      <c r="D77" s="32" t="s">
        <v>1358</v>
      </c>
      <c r="E77" s="33">
        <v>1413878</v>
      </c>
      <c r="F77" s="9" t="s">
        <v>73</v>
      </c>
      <c r="G77" s="31" t="s">
        <v>132</v>
      </c>
      <c r="H77" s="34" t="s">
        <v>159</v>
      </c>
      <c r="I77" s="34">
        <v>19140</v>
      </c>
      <c r="J77" s="34">
        <v>0</v>
      </c>
      <c r="K77" s="34">
        <v>19140</v>
      </c>
      <c r="L77" s="51">
        <v>285</v>
      </c>
      <c r="M77" s="34">
        <v>93</v>
      </c>
      <c r="N77" s="34">
        <v>130</v>
      </c>
      <c r="O77" s="34">
        <v>660</v>
      </c>
      <c r="P77" s="31">
        <v>1120.02</v>
      </c>
      <c r="Q77" s="30">
        <v>29</v>
      </c>
      <c r="R77" s="46" t="b">
        <v>0</v>
      </c>
    </row>
    <row r="78" spans="1:18" x14ac:dyDescent="0.2">
      <c r="A78" s="30" t="s">
        <v>602</v>
      </c>
      <c r="B78" s="31" t="s">
        <v>73</v>
      </c>
      <c r="C78" s="31" t="s">
        <v>114</v>
      </c>
      <c r="D78" s="32" t="s">
        <v>591</v>
      </c>
      <c r="E78" s="33">
        <v>1414678</v>
      </c>
      <c r="F78" s="9" t="s">
        <v>73</v>
      </c>
      <c r="G78" s="31" t="s">
        <v>1228</v>
      </c>
      <c r="H78" s="34" t="s">
        <v>159</v>
      </c>
      <c r="I78" s="34">
        <v>6600</v>
      </c>
      <c r="J78" s="34">
        <v>0</v>
      </c>
      <c r="K78" s="34">
        <v>6600</v>
      </c>
      <c r="L78" s="51">
        <v>98</v>
      </c>
      <c r="M78" s="34">
        <v>165</v>
      </c>
      <c r="N78" s="34">
        <v>130</v>
      </c>
      <c r="O78" s="34">
        <v>660</v>
      </c>
      <c r="P78" s="31">
        <v>1120.02</v>
      </c>
      <c r="Q78" s="30">
        <v>10</v>
      </c>
      <c r="R78" s="46" t="b">
        <v>0</v>
      </c>
    </row>
    <row r="79" spans="1:18" x14ac:dyDescent="0.2">
      <c r="A79" s="30" t="s">
        <v>1362</v>
      </c>
      <c r="B79" s="31" t="s">
        <v>73</v>
      </c>
      <c r="C79" s="31" t="s">
        <v>114</v>
      </c>
      <c r="D79" s="32" t="s">
        <v>1359</v>
      </c>
      <c r="E79" s="33">
        <v>1414680</v>
      </c>
      <c r="F79" s="9" t="s">
        <v>73</v>
      </c>
      <c r="G79" s="31" t="s">
        <v>946</v>
      </c>
      <c r="H79" s="34" t="s">
        <v>187</v>
      </c>
      <c r="I79" s="34">
        <v>36960</v>
      </c>
      <c r="J79" s="34">
        <v>36960</v>
      </c>
      <c r="K79" s="34">
        <v>0</v>
      </c>
      <c r="L79" s="51">
        <v>0</v>
      </c>
      <c r="M79" s="34">
        <v>226.55</v>
      </c>
      <c r="N79" s="34">
        <v>175</v>
      </c>
      <c r="O79" s="34">
        <v>480</v>
      </c>
      <c r="P79" s="31">
        <v>1134.24</v>
      </c>
      <c r="Q79" s="30">
        <v>77</v>
      </c>
      <c r="R79" s="46" t="b">
        <v>0</v>
      </c>
    </row>
    <row r="80" spans="1:18" x14ac:dyDescent="0.2">
      <c r="A80" s="30" t="s">
        <v>940</v>
      </c>
      <c r="B80" s="31" t="s">
        <v>73</v>
      </c>
      <c r="C80" s="31" t="s">
        <v>114</v>
      </c>
      <c r="D80" s="32" t="s">
        <v>592</v>
      </c>
      <c r="E80" s="33">
        <v>1415870</v>
      </c>
      <c r="F80" s="9" t="s">
        <v>73</v>
      </c>
      <c r="G80" s="31" t="s">
        <v>929</v>
      </c>
      <c r="H80" s="34" t="s">
        <v>187</v>
      </c>
      <c r="I80" s="34">
        <v>206646</v>
      </c>
      <c r="J80" s="34">
        <v>0</v>
      </c>
      <c r="K80" s="34">
        <v>206646</v>
      </c>
      <c r="L80" s="51">
        <v>3084</v>
      </c>
      <c r="M80" s="34">
        <v>186.83</v>
      </c>
      <c r="N80" s="34">
        <v>130</v>
      </c>
      <c r="O80" s="34">
        <v>660</v>
      </c>
      <c r="P80" s="31">
        <v>1108.8</v>
      </c>
      <c r="Q80" s="30">
        <v>313.10000000000002</v>
      </c>
      <c r="R80" s="46" t="b">
        <v>0</v>
      </c>
    </row>
    <row r="81" spans="1:18" x14ac:dyDescent="0.2">
      <c r="A81" s="30" t="s">
        <v>542</v>
      </c>
      <c r="B81" s="31" t="s">
        <v>73</v>
      </c>
      <c r="C81" s="31" t="s">
        <v>114</v>
      </c>
      <c r="D81" s="32" t="s">
        <v>539</v>
      </c>
      <c r="E81" s="33">
        <v>1417080</v>
      </c>
      <c r="F81" s="9" t="s">
        <v>73</v>
      </c>
      <c r="G81" s="31" t="s">
        <v>528</v>
      </c>
      <c r="H81" s="34" t="s">
        <v>187</v>
      </c>
      <c r="I81" s="34">
        <v>4800</v>
      </c>
      <c r="J81" s="34">
        <v>1920</v>
      </c>
      <c r="K81" s="34">
        <v>2880</v>
      </c>
      <c r="L81" s="51">
        <v>57</v>
      </c>
      <c r="M81" s="34">
        <v>294.05</v>
      </c>
      <c r="N81" s="34">
        <v>175</v>
      </c>
      <c r="O81" s="34">
        <v>480</v>
      </c>
      <c r="P81" s="31">
        <v>1134.24</v>
      </c>
      <c r="Q81" s="30">
        <v>10</v>
      </c>
      <c r="R81" s="46" t="b">
        <v>0</v>
      </c>
    </row>
    <row r="82" spans="1:18" x14ac:dyDescent="0.2">
      <c r="A82" s="30" t="s">
        <v>1075</v>
      </c>
      <c r="B82" s="31" t="s">
        <v>74</v>
      </c>
      <c r="C82" s="31" t="s">
        <v>218</v>
      </c>
      <c r="D82" s="32" t="s">
        <v>454</v>
      </c>
      <c r="E82" s="33">
        <v>1700001</v>
      </c>
      <c r="F82" s="9" t="s">
        <v>74</v>
      </c>
      <c r="G82" s="31" t="s">
        <v>1008</v>
      </c>
      <c r="H82" s="34" t="s">
        <v>187</v>
      </c>
      <c r="I82" s="34">
        <v>9100</v>
      </c>
      <c r="J82" s="34">
        <v>12480</v>
      </c>
      <c r="K82" s="34">
        <v>-3380</v>
      </c>
      <c r="L82" s="51">
        <v>-47</v>
      </c>
      <c r="M82" s="34">
        <v>134.55000000000001</v>
      </c>
      <c r="N82" s="34">
        <v>185</v>
      </c>
      <c r="O82" s="34">
        <v>480</v>
      </c>
      <c r="P82" s="31">
        <v>934.56000000000006</v>
      </c>
      <c r="Q82" s="30">
        <v>18.958333333333332</v>
      </c>
      <c r="R82" s="46" t="b">
        <v>0</v>
      </c>
    </row>
    <row r="83" spans="1:18" x14ac:dyDescent="0.2">
      <c r="A83" s="30" t="s">
        <v>1607</v>
      </c>
      <c r="B83" s="31" t="s">
        <v>74</v>
      </c>
      <c r="C83" s="31" t="s">
        <v>218</v>
      </c>
      <c r="D83" s="32" t="s">
        <v>454</v>
      </c>
      <c r="E83" s="33">
        <v>1700011</v>
      </c>
      <c r="F83" s="9" t="s">
        <v>74</v>
      </c>
      <c r="G83" s="31" t="s">
        <v>1009</v>
      </c>
      <c r="H83" s="34" t="s">
        <v>187</v>
      </c>
      <c r="I83" s="34">
        <v>2160</v>
      </c>
      <c r="J83" s="34">
        <v>0</v>
      </c>
      <c r="K83" s="34">
        <v>2160</v>
      </c>
      <c r="L83" s="51">
        <v>25</v>
      </c>
      <c r="M83" s="34">
        <v>119.64</v>
      </c>
      <c r="N83" s="34">
        <v>165</v>
      </c>
      <c r="O83" s="34">
        <v>540</v>
      </c>
      <c r="P83" s="31">
        <v>837</v>
      </c>
      <c r="Q83" s="30">
        <v>4</v>
      </c>
      <c r="R83" s="46" t="b">
        <v>1</v>
      </c>
    </row>
    <row r="84" spans="1:18" x14ac:dyDescent="0.2">
      <c r="A84" s="30" t="s">
        <v>1153</v>
      </c>
      <c r="B84" s="31" t="s">
        <v>74</v>
      </c>
      <c r="C84" s="31" t="s">
        <v>218</v>
      </c>
      <c r="D84" s="32" t="s">
        <v>454</v>
      </c>
      <c r="E84" s="33">
        <v>1700021</v>
      </c>
      <c r="F84" s="9" t="s">
        <v>74</v>
      </c>
      <c r="G84" s="31" t="s">
        <v>1010</v>
      </c>
      <c r="H84" s="34" t="s">
        <v>187</v>
      </c>
      <c r="I84" s="34">
        <v>10080</v>
      </c>
      <c r="J84" s="34">
        <v>10080</v>
      </c>
      <c r="K84" s="34">
        <v>0</v>
      </c>
      <c r="L84" s="51">
        <v>0</v>
      </c>
      <c r="M84" s="34">
        <v>171.8</v>
      </c>
      <c r="N84" s="34">
        <v>225</v>
      </c>
      <c r="O84" s="34">
        <v>360</v>
      </c>
      <c r="P84" s="31">
        <v>914.4</v>
      </c>
      <c r="Q84" s="30">
        <v>28</v>
      </c>
      <c r="R84" s="46" t="b">
        <v>0</v>
      </c>
    </row>
    <row r="85" spans="1:18" x14ac:dyDescent="0.2">
      <c r="A85" s="30" t="s">
        <v>1608</v>
      </c>
      <c r="B85" s="31" t="s">
        <v>74</v>
      </c>
      <c r="C85" s="31" t="s">
        <v>218</v>
      </c>
      <c r="D85" s="32" t="s">
        <v>454</v>
      </c>
      <c r="E85" s="33">
        <v>1700051</v>
      </c>
      <c r="F85" s="9" t="s">
        <v>74</v>
      </c>
      <c r="G85" s="31" t="s">
        <v>244</v>
      </c>
      <c r="H85" s="34" t="s">
        <v>187</v>
      </c>
      <c r="I85" s="34">
        <v>540</v>
      </c>
      <c r="J85" s="34">
        <v>0</v>
      </c>
      <c r="K85" s="34">
        <v>540</v>
      </c>
      <c r="L85" s="51">
        <v>6</v>
      </c>
      <c r="M85" s="34">
        <v>117.38</v>
      </c>
      <c r="N85" s="34">
        <v>155</v>
      </c>
      <c r="O85" s="34">
        <v>528</v>
      </c>
      <c r="P85" s="31">
        <v>730.22400000000005</v>
      </c>
      <c r="Q85" s="30">
        <v>1.0227272727272727</v>
      </c>
      <c r="R85" s="46" t="b">
        <v>1</v>
      </c>
    </row>
    <row r="86" spans="1:18" x14ac:dyDescent="0.2">
      <c r="A86" s="30" t="s">
        <v>1330</v>
      </c>
      <c r="B86" s="31" t="s">
        <v>74</v>
      </c>
      <c r="C86" s="31" t="s">
        <v>218</v>
      </c>
      <c r="D86" s="32" t="s">
        <v>454</v>
      </c>
      <c r="E86" s="33">
        <v>1700060</v>
      </c>
      <c r="F86" s="9" t="s">
        <v>74</v>
      </c>
      <c r="G86" s="31" t="s">
        <v>1229</v>
      </c>
      <c r="H86" s="34" t="s">
        <v>187</v>
      </c>
      <c r="I86" s="34">
        <v>7000</v>
      </c>
      <c r="J86" s="34">
        <v>0</v>
      </c>
      <c r="K86" s="34">
        <v>7000</v>
      </c>
      <c r="L86" s="51">
        <v>70</v>
      </c>
      <c r="M86" s="34">
        <v>292.89999999999998</v>
      </c>
      <c r="N86" s="34">
        <v>150</v>
      </c>
      <c r="O86" s="34">
        <v>1000</v>
      </c>
      <c r="P86" s="31">
        <v>1184</v>
      </c>
      <c r="Q86" s="30">
        <v>7</v>
      </c>
      <c r="R86" s="46" t="b">
        <v>0</v>
      </c>
    </row>
    <row r="87" spans="1:18" x14ac:dyDescent="0.2">
      <c r="A87" s="30" t="s">
        <v>1331</v>
      </c>
      <c r="B87" s="31" t="s">
        <v>74</v>
      </c>
      <c r="C87" s="31" t="s">
        <v>218</v>
      </c>
      <c r="D87" s="32" t="s">
        <v>454</v>
      </c>
      <c r="E87" s="33">
        <v>1700160</v>
      </c>
      <c r="F87" s="9" t="s">
        <v>74</v>
      </c>
      <c r="G87" s="31" t="s">
        <v>1232</v>
      </c>
      <c r="H87" s="34" t="s">
        <v>187</v>
      </c>
      <c r="I87" s="34">
        <v>24000</v>
      </c>
      <c r="J87" s="34">
        <v>0</v>
      </c>
      <c r="K87" s="34">
        <v>24000</v>
      </c>
      <c r="L87" s="51">
        <v>242</v>
      </c>
      <c r="M87" s="34">
        <v>274.93</v>
      </c>
      <c r="N87" s="34">
        <v>150</v>
      </c>
      <c r="O87" s="34">
        <v>1000</v>
      </c>
      <c r="P87" s="31">
        <v>1140</v>
      </c>
      <c r="Q87" s="30">
        <v>24</v>
      </c>
      <c r="R87" s="46" t="b">
        <v>0</v>
      </c>
    </row>
    <row r="88" spans="1:18" x14ac:dyDescent="0.2">
      <c r="A88" s="30" t="s">
        <v>1076</v>
      </c>
      <c r="B88" s="31" t="s">
        <v>74</v>
      </c>
      <c r="C88" s="31" t="s">
        <v>218</v>
      </c>
      <c r="D88" s="32" t="s">
        <v>454</v>
      </c>
      <c r="E88" s="33">
        <v>1701021</v>
      </c>
      <c r="F88" s="9" t="s">
        <v>74</v>
      </c>
      <c r="G88" s="31" t="s">
        <v>1012</v>
      </c>
      <c r="H88" s="34" t="s">
        <v>187</v>
      </c>
      <c r="I88" s="34">
        <v>24840</v>
      </c>
      <c r="J88" s="34">
        <v>12960</v>
      </c>
      <c r="K88" s="34">
        <v>11880</v>
      </c>
      <c r="L88" s="51">
        <v>208</v>
      </c>
      <c r="M88" s="34">
        <v>179.24</v>
      </c>
      <c r="N88" s="34">
        <v>225</v>
      </c>
      <c r="O88" s="34">
        <v>360</v>
      </c>
      <c r="P88" s="31">
        <v>889.92</v>
      </c>
      <c r="Q88" s="30">
        <v>69</v>
      </c>
      <c r="R88" s="46" t="b">
        <v>0</v>
      </c>
    </row>
    <row r="89" spans="1:18" x14ac:dyDescent="0.2">
      <c r="A89" s="30" t="s">
        <v>1077</v>
      </c>
      <c r="B89" s="31" t="s">
        <v>74</v>
      </c>
      <c r="C89" s="31" t="s">
        <v>218</v>
      </c>
      <c r="D89" s="32" t="s">
        <v>454</v>
      </c>
      <c r="E89" s="33">
        <v>1703001</v>
      </c>
      <c r="F89" s="9" t="s">
        <v>74</v>
      </c>
      <c r="G89" s="31" t="s">
        <v>1013</v>
      </c>
      <c r="H89" s="34" t="s">
        <v>187</v>
      </c>
      <c r="I89" s="34">
        <v>40800</v>
      </c>
      <c r="J89" s="34">
        <v>34560</v>
      </c>
      <c r="K89" s="34">
        <v>6240</v>
      </c>
      <c r="L89" s="51">
        <v>87</v>
      </c>
      <c r="M89" s="34">
        <v>130.52000000000001</v>
      </c>
      <c r="N89" s="34">
        <v>185</v>
      </c>
      <c r="O89" s="34">
        <v>480</v>
      </c>
      <c r="P89" s="31">
        <v>894.72</v>
      </c>
      <c r="Q89" s="30">
        <v>85</v>
      </c>
      <c r="R89" s="46" t="b">
        <v>0</v>
      </c>
    </row>
    <row r="90" spans="1:18" x14ac:dyDescent="0.2">
      <c r="A90" s="30" t="s">
        <v>1108</v>
      </c>
      <c r="B90" s="31" t="s">
        <v>74</v>
      </c>
      <c r="C90" s="31" t="s">
        <v>218</v>
      </c>
      <c r="D90" s="32" t="s">
        <v>454</v>
      </c>
      <c r="E90" s="33">
        <v>1703021</v>
      </c>
      <c r="F90" s="9" t="s">
        <v>74</v>
      </c>
      <c r="G90" s="31" t="s">
        <v>1014</v>
      </c>
      <c r="H90" s="34" t="s">
        <v>187</v>
      </c>
      <c r="I90" s="34">
        <v>10080</v>
      </c>
      <c r="J90" s="34">
        <v>0</v>
      </c>
      <c r="K90" s="34">
        <v>10080</v>
      </c>
      <c r="L90" s="51">
        <v>176</v>
      </c>
      <c r="M90" s="34">
        <v>175.54</v>
      </c>
      <c r="N90" s="34">
        <v>225</v>
      </c>
      <c r="O90" s="34">
        <v>360</v>
      </c>
      <c r="P90" s="31">
        <v>889.92</v>
      </c>
      <c r="Q90" s="30">
        <v>28</v>
      </c>
      <c r="R90" s="46" t="b">
        <v>0</v>
      </c>
    </row>
    <row r="91" spans="1:18" x14ac:dyDescent="0.2">
      <c r="A91" s="30" t="s">
        <v>1419</v>
      </c>
      <c r="B91" s="31" t="s">
        <v>74</v>
      </c>
      <c r="C91" s="31" t="s">
        <v>218</v>
      </c>
      <c r="D91" s="32" t="s">
        <v>454</v>
      </c>
      <c r="E91" s="33">
        <v>1703031</v>
      </c>
      <c r="F91" s="9" t="s">
        <v>74</v>
      </c>
      <c r="G91" s="31" t="s">
        <v>1015</v>
      </c>
      <c r="H91" s="34" t="s">
        <v>187</v>
      </c>
      <c r="I91" s="34">
        <v>4224</v>
      </c>
      <c r="J91" s="34">
        <v>0</v>
      </c>
      <c r="K91" s="34">
        <v>4224</v>
      </c>
      <c r="L91" s="51">
        <v>86</v>
      </c>
      <c r="M91" s="34">
        <v>256.27</v>
      </c>
      <c r="N91" s="34">
        <v>270</v>
      </c>
      <c r="O91" s="34">
        <v>264</v>
      </c>
      <c r="P91" s="31">
        <v>929.28</v>
      </c>
      <c r="Q91" s="30">
        <v>16</v>
      </c>
      <c r="R91" s="46" t="b">
        <v>0</v>
      </c>
    </row>
    <row r="92" spans="1:18" x14ac:dyDescent="0.2">
      <c r="A92" s="30" t="s">
        <v>1332</v>
      </c>
      <c r="B92" s="31" t="s">
        <v>74</v>
      </c>
      <c r="C92" s="31" t="s">
        <v>218</v>
      </c>
      <c r="D92" s="32" t="s">
        <v>1305</v>
      </c>
      <c r="E92" s="33">
        <v>1703038</v>
      </c>
      <c r="F92" s="9" t="s">
        <v>74</v>
      </c>
      <c r="G92" s="31" t="s">
        <v>838</v>
      </c>
      <c r="H92" s="34" t="s">
        <v>159</v>
      </c>
      <c r="I92" s="34">
        <v>18560</v>
      </c>
      <c r="J92" s="34">
        <v>0</v>
      </c>
      <c r="K92" s="34">
        <v>18560</v>
      </c>
      <c r="L92" s="51">
        <v>378</v>
      </c>
      <c r="M92" s="34">
        <v>675.85</v>
      </c>
      <c r="N92" s="34">
        <v>160</v>
      </c>
      <c r="O92" s="34">
        <v>332</v>
      </c>
      <c r="P92" s="31">
        <v>1210.8039999999999</v>
      </c>
      <c r="Q92" s="30">
        <v>55.903614457831324</v>
      </c>
      <c r="R92" s="46" t="b">
        <v>0</v>
      </c>
    </row>
    <row r="93" spans="1:18" x14ac:dyDescent="0.2">
      <c r="A93" s="30" t="s">
        <v>1333</v>
      </c>
      <c r="B93" s="31" t="s">
        <v>74</v>
      </c>
      <c r="C93" s="31" t="s">
        <v>113</v>
      </c>
      <c r="D93" s="32" t="s">
        <v>454</v>
      </c>
      <c r="E93" s="33">
        <v>1703430</v>
      </c>
      <c r="F93" s="9" t="s">
        <v>74</v>
      </c>
      <c r="G93" s="31" t="s">
        <v>1255</v>
      </c>
      <c r="H93" s="34" t="s">
        <v>187</v>
      </c>
      <c r="I93" s="34">
        <v>8300</v>
      </c>
      <c r="J93" s="34">
        <v>0</v>
      </c>
      <c r="K93" s="34">
        <v>8300</v>
      </c>
      <c r="L93" s="51">
        <v>169</v>
      </c>
      <c r="M93" s="34">
        <v>1106.69</v>
      </c>
      <c r="N93" s="34">
        <v>460</v>
      </c>
      <c r="O93" s="34">
        <v>332</v>
      </c>
      <c r="P93" s="31">
        <v>1165.32</v>
      </c>
      <c r="Q93" s="30">
        <v>25</v>
      </c>
      <c r="R93" s="46" t="b">
        <v>0</v>
      </c>
    </row>
    <row r="94" spans="1:18" x14ac:dyDescent="0.2">
      <c r="A94" s="30" t="s">
        <v>1334</v>
      </c>
      <c r="B94" s="31" t="s">
        <v>74</v>
      </c>
      <c r="C94" s="31" t="s">
        <v>113</v>
      </c>
      <c r="D94" s="32" t="s">
        <v>454</v>
      </c>
      <c r="E94" s="33">
        <v>1703470</v>
      </c>
      <c r="F94" s="9" t="s">
        <v>74</v>
      </c>
      <c r="G94" s="31" t="s">
        <v>1257</v>
      </c>
      <c r="H94" s="34" t="s">
        <v>187</v>
      </c>
      <c r="I94" s="34">
        <v>3888</v>
      </c>
      <c r="J94" s="34">
        <v>0</v>
      </c>
      <c r="K94" s="34">
        <v>3888</v>
      </c>
      <c r="L94" s="51">
        <v>64</v>
      </c>
      <c r="M94" s="34">
        <v>943.96</v>
      </c>
      <c r="N94" s="34">
        <v>360</v>
      </c>
      <c r="O94" s="34">
        <v>432</v>
      </c>
      <c r="P94" s="31">
        <v>1179.3599999999999</v>
      </c>
      <c r="Q94" s="30">
        <v>9</v>
      </c>
      <c r="R94" s="46" t="b">
        <v>0</v>
      </c>
    </row>
    <row r="95" spans="1:18" x14ac:dyDescent="0.2">
      <c r="A95" s="30" t="s">
        <v>1335</v>
      </c>
      <c r="B95" s="31" t="s">
        <v>74</v>
      </c>
      <c r="C95" s="31" t="s">
        <v>113</v>
      </c>
      <c r="D95" s="32" t="s">
        <v>454</v>
      </c>
      <c r="E95" s="33">
        <v>1703490</v>
      </c>
      <c r="F95" s="9" t="s">
        <v>74</v>
      </c>
      <c r="G95" s="31" t="s">
        <v>1258</v>
      </c>
      <c r="H95" s="34" t="s">
        <v>187</v>
      </c>
      <c r="I95" s="34">
        <v>20030</v>
      </c>
      <c r="J95" s="34">
        <v>8580</v>
      </c>
      <c r="K95" s="34">
        <v>11450</v>
      </c>
      <c r="L95" s="51">
        <v>170</v>
      </c>
      <c r="M95" s="34">
        <v>625.92999999999995</v>
      </c>
      <c r="N95" s="34">
        <v>330</v>
      </c>
      <c r="O95" s="34">
        <v>715</v>
      </c>
      <c r="P95" s="31">
        <v>1365.6499999999999</v>
      </c>
      <c r="Q95" s="30">
        <v>28.013986013986013</v>
      </c>
      <c r="R95" s="46" t="b">
        <v>0</v>
      </c>
    </row>
    <row r="96" spans="1:18" x14ac:dyDescent="0.2">
      <c r="A96" s="30" t="s">
        <v>1609</v>
      </c>
      <c r="B96" s="31" t="s">
        <v>74</v>
      </c>
      <c r="C96" s="31" t="s">
        <v>218</v>
      </c>
      <c r="D96" s="32" t="s">
        <v>454</v>
      </c>
      <c r="E96" s="33">
        <v>1704041</v>
      </c>
      <c r="F96" s="9" t="s">
        <v>74</v>
      </c>
      <c r="G96" s="31" t="s">
        <v>1532</v>
      </c>
      <c r="H96" s="34" t="s">
        <v>187</v>
      </c>
      <c r="I96" s="34">
        <v>1440</v>
      </c>
      <c r="J96" s="34">
        <v>0</v>
      </c>
      <c r="K96" s="34">
        <v>1440</v>
      </c>
      <c r="L96" s="51">
        <v>16</v>
      </c>
      <c r="M96" s="34">
        <v>92.02</v>
      </c>
      <c r="N96" s="34">
        <v>155</v>
      </c>
      <c r="O96" s="34">
        <v>720</v>
      </c>
      <c r="P96" s="31">
        <v>914.4</v>
      </c>
      <c r="Q96" s="30">
        <v>2</v>
      </c>
      <c r="R96" s="46" t="b">
        <v>1</v>
      </c>
    </row>
    <row r="97" spans="1:18" x14ac:dyDescent="0.2">
      <c r="A97" s="30" t="s">
        <v>1336</v>
      </c>
      <c r="B97" s="31" t="s">
        <v>74</v>
      </c>
      <c r="C97" s="31" t="s">
        <v>113</v>
      </c>
      <c r="D97" s="32" t="s">
        <v>454</v>
      </c>
      <c r="E97" s="33">
        <v>1705624</v>
      </c>
      <c r="F97" s="9" t="s">
        <v>74</v>
      </c>
      <c r="G97" s="31" t="s">
        <v>1259</v>
      </c>
      <c r="H97" s="34" t="s">
        <v>187</v>
      </c>
      <c r="I97" s="34">
        <v>22050</v>
      </c>
      <c r="J97" s="34">
        <v>10800</v>
      </c>
      <c r="K97" s="34">
        <v>11250</v>
      </c>
      <c r="L97" s="51">
        <v>197</v>
      </c>
      <c r="M97" s="34">
        <v>703.17</v>
      </c>
      <c r="N97" s="34">
        <v>380</v>
      </c>
      <c r="O97" s="34">
        <v>450</v>
      </c>
      <c r="P97" s="31">
        <v>1147.5</v>
      </c>
      <c r="Q97" s="30">
        <v>49</v>
      </c>
      <c r="R97" s="46" t="b">
        <v>0</v>
      </c>
    </row>
    <row r="98" spans="1:18" x14ac:dyDescent="0.2">
      <c r="A98" s="30" t="s">
        <v>1337</v>
      </c>
      <c r="B98" s="31" t="s">
        <v>74</v>
      </c>
      <c r="C98" s="31" t="s">
        <v>218</v>
      </c>
      <c r="D98" s="32" t="s">
        <v>454</v>
      </c>
      <c r="E98" s="33">
        <v>1705750</v>
      </c>
      <c r="F98" s="9" t="s">
        <v>74</v>
      </c>
      <c r="G98" s="31" t="s">
        <v>1240</v>
      </c>
      <c r="H98" s="34" t="s">
        <v>187</v>
      </c>
      <c r="I98" s="34">
        <v>9144</v>
      </c>
      <c r="J98" s="34">
        <v>0</v>
      </c>
      <c r="K98" s="34">
        <v>9144</v>
      </c>
      <c r="L98" s="51">
        <v>154</v>
      </c>
      <c r="M98" s="34">
        <v>433.84</v>
      </c>
      <c r="N98" s="34">
        <v>220</v>
      </c>
      <c r="O98" s="34">
        <v>596</v>
      </c>
      <c r="P98" s="31">
        <v>1257.56</v>
      </c>
      <c r="Q98" s="30">
        <v>15.342281879194632</v>
      </c>
      <c r="R98" s="46" t="b">
        <v>0</v>
      </c>
    </row>
    <row r="99" spans="1:18" x14ac:dyDescent="0.2">
      <c r="A99" s="30" t="s">
        <v>1610</v>
      </c>
      <c r="B99" s="31" t="s">
        <v>74</v>
      </c>
      <c r="C99" s="31" t="s">
        <v>218</v>
      </c>
      <c r="D99" s="32" t="s">
        <v>454</v>
      </c>
      <c r="E99" s="33">
        <v>1705870</v>
      </c>
      <c r="F99" s="9" t="s">
        <v>74</v>
      </c>
      <c r="G99" s="31" t="s">
        <v>1242</v>
      </c>
      <c r="H99" s="34" t="s">
        <v>187</v>
      </c>
      <c r="I99" s="34">
        <v>3080</v>
      </c>
      <c r="J99" s="34">
        <v>3080</v>
      </c>
      <c r="K99" s="34">
        <v>0</v>
      </c>
      <c r="L99" s="51">
        <v>0</v>
      </c>
      <c r="M99" s="34">
        <v>210.96</v>
      </c>
      <c r="N99" s="34">
        <v>225</v>
      </c>
      <c r="O99" s="34">
        <v>308</v>
      </c>
      <c r="P99" s="31">
        <v>888.88800000000003</v>
      </c>
      <c r="Q99" s="30">
        <v>10</v>
      </c>
      <c r="R99" s="46" t="b">
        <v>1</v>
      </c>
    </row>
    <row r="100" spans="1:18" x14ac:dyDescent="0.2">
      <c r="A100" s="30" t="s">
        <v>1338</v>
      </c>
      <c r="B100" s="31" t="s">
        <v>74</v>
      </c>
      <c r="C100" s="31" t="s">
        <v>218</v>
      </c>
      <c r="D100" s="32" t="s">
        <v>454</v>
      </c>
      <c r="E100" s="33">
        <v>1705880</v>
      </c>
      <c r="F100" s="9" t="s">
        <v>74</v>
      </c>
      <c r="G100" s="31" t="s">
        <v>1244</v>
      </c>
      <c r="H100" s="34" t="s">
        <v>187</v>
      </c>
      <c r="I100" s="34">
        <v>2156</v>
      </c>
      <c r="J100" s="34">
        <v>0</v>
      </c>
      <c r="K100" s="34">
        <v>2156</v>
      </c>
      <c r="L100" s="51">
        <v>39</v>
      </c>
      <c r="M100" s="34">
        <v>240.51</v>
      </c>
      <c r="N100" s="34">
        <v>225</v>
      </c>
      <c r="O100" s="34">
        <v>308</v>
      </c>
      <c r="P100" s="31">
        <v>1000.384</v>
      </c>
      <c r="Q100" s="30">
        <v>7</v>
      </c>
      <c r="R100" s="46" t="b">
        <v>0</v>
      </c>
    </row>
    <row r="101" spans="1:18" x14ac:dyDescent="0.2">
      <c r="A101" s="30" t="s">
        <v>1611</v>
      </c>
      <c r="B101" s="31" t="s">
        <v>74</v>
      </c>
      <c r="C101" s="31" t="s">
        <v>218</v>
      </c>
      <c r="D101" s="32" t="s">
        <v>454</v>
      </c>
      <c r="E101" s="33">
        <v>12353191</v>
      </c>
      <c r="F101" s="9" t="s">
        <v>74</v>
      </c>
      <c r="G101" s="31" t="s">
        <v>1534</v>
      </c>
      <c r="H101" s="34" t="s">
        <v>187</v>
      </c>
      <c r="I101" s="34">
        <v>680</v>
      </c>
      <c r="J101" s="34">
        <v>0</v>
      </c>
      <c r="K101" s="34">
        <v>680</v>
      </c>
      <c r="L101" s="51">
        <v>11</v>
      </c>
      <c r="M101" s="34">
        <v>612.07000000000005</v>
      </c>
      <c r="N101" s="34">
        <v>380</v>
      </c>
      <c r="O101" s="34">
        <v>360</v>
      </c>
      <c r="P101" s="31">
        <v>954</v>
      </c>
      <c r="Q101" s="30">
        <v>1.8888888888888888</v>
      </c>
      <c r="R101" s="46" t="b">
        <v>1</v>
      </c>
    </row>
    <row r="102" spans="1:18" x14ac:dyDescent="0.2">
      <c r="A102" s="30" t="s">
        <v>1339</v>
      </c>
      <c r="B102" s="31" t="s">
        <v>74</v>
      </c>
      <c r="C102" s="31" t="s">
        <v>218</v>
      </c>
      <c r="D102" s="32" t="s">
        <v>1306</v>
      </c>
      <c r="E102" s="33">
        <v>12353198</v>
      </c>
      <c r="F102" s="9" t="s">
        <v>74</v>
      </c>
      <c r="G102" s="31" t="s">
        <v>1253</v>
      </c>
      <c r="H102" s="34" t="s">
        <v>159</v>
      </c>
      <c r="I102" s="34">
        <v>8608</v>
      </c>
      <c r="J102" s="34">
        <v>0</v>
      </c>
      <c r="K102" s="34">
        <v>8608</v>
      </c>
      <c r="L102" s="51">
        <v>151</v>
      </c>
      <c r="M102" s="34">
        <v>490.29</v>
      </c>
      <c r="N102" s="34">
        <v>225</v>
      </c>
      <c r="O102" s="34">
        <v>450</v>
      </c>
      <c r="P102" s="31">
        <v>1192.5</v>
      </c>
      <c r="Q102" s="30">
        <v>19.128888888888888</v>
      </c>
      <c r="R102" s="46" t="b">
        <v>0</v>
      </c>
    </row>
    <row r="103" spans="1:18" x14ac:dyDescent="0.2">
      <c r="A103" s="30" t="s">
        <v>971</v>
      </c>
      <c r="B103" s="31" t="s">
        <v>75</v>
      </c>
      <c r="C103" s="31" t="s">
        <v>111</v>
      </c>
      <c r="D103" s="32" t="s">
        <v>954</v>
      </c>
      <c r="E103" s="33">
        <v>12450218</v>
      </c>
      <c r="F103" s="9" t="s">
        <v>75</v>
      </c>
      <c r="G103" s="31" t="s">
        <v>529</v>
      </c>
      <c r="H103" s="34" t="s">
        <v>159</v>
      </c>
      <c r="I103" s="34">
        <v>63036</v>
      </c>
      <c r="J103" s="34">
        <v>63036</v>
      </c>
      <c r="K103" s="34">
        <v>0</v>
      </c>
      <c r="L103" s="51">
        <v>0</v>
      </c>
      <c r="M103" s="34">
        <v>216.75</v>
      </c>
      <c r="N103" s="34">
        <v>225</v>
      </c>
      <c r="O103" s="34">
        <v>612</v>
      </c>
      <c r="P103" s="31">
        <v>1389.24</v>
      </c>
      <c r="Q103" s="30">
        <v>103</v>
      </c>
      <c r="R103" s="46" t="b">
        <v>0</v>
      </c>
    </row>
    <row r="104" spans="1:18" x14ac:dyDescent="0.2">
      <c r="A104" s="30" t="s">
        <v>1476</v>
      </c>
      <c r="B104" s="31" t="s">
        <v>75</v>
      </c>
      <c r="C104" s="31" t="s">
        <v>111</v>
      </c>
      <c r="D104" s="32" t="s">
        <v>1464</v>
      </c>
      <c r="E104" s="33">
        <v>12450318</v>
      </c>
      <c r="F104" s="9" t="s">
        <v>75</v>
      </c>
      <c r="G104" s="31" t="s">
        <v>1058</v>
      </c>
      <c r="H104" s="34" t="s">
        <v>159</v>
      </c>
      <c r="I104" s="34">
        <v>14688</v>
      </c>
      <c r="J104" s="34">
        <v>11016</v>
      </c>
      <c r="K104" s="34">
        <v>3672</v>
      </c>
      <c r="L104" s="51">
        <v>64</v>
      </c>
      <c r="M104" s="34">
        <v>206.11</v>
      </c>
      <c r="N104" s="34">
        <v>225</v>
      </c>
      <c r="O104" s="34">
        <v>612</v>
      </c>
      <c r="P104" s="31">
        <v>1487.16</v>
      </c>
      <c r="Q104" s="30">
        <v>24</v>
      </c>
      <c r="R104" s="46" t="b">
        <v>0</v>
      </c>
    </row>
    <row r="105" spans="1:18" x14ac:dyDescent="0.2">
      <c r="A105" s="30" t="s">
        <v>1477</v>
      </c>
      <c r="B105" s="31" t="s">
        <v>75</v>
      </c>
      <c r="C105" s="31" t="s">
        <v>111</v>
      </c>
      <c r="D105" s="32" t="s">
        <v>1465</v>
      </c>
      <c r="E105" s="33">
        <v>12450458</v>
      </c>
      <c r="F105" s="9" t="s">
        <v>75</v>
      </c>
      <c r="G105" s="31" t="s">
        <v>394</v>
      </c>
      <c r="H105" s="34" t="s">
        <v>159</v>
      </c>
      <c r="I105" s="34">
        <v>21948</v>
      </c>
      <c r="J105" s="34">
        <v>21948</v>
      </c>
      <c r="K105" s="34">
        <v>0</v>
      </c>
      <c r="L105" s="51">
        <v>0</v>
      </c>
      <c r="M105" s="34">
        <v>308.79000000000002</v>
      </c>
      <c r="N105" s="34">
        <v>310</v>
      </c>
      <c r="O105" s="34">
        <v>372</v>
      </c>
      <c r="P105" s="31">
        <v>1279.68</v>
      </c>
      <c r="Q105" s="30">
        <v>59</v>
      </c>
      <c r="R105" s="46" t="b">
        <v>0</v>
      </c>
    </row>
    <row r="106" spans="1:18" x14ac:dyDescent="0.2">
      <c r="A106" s="30" t="s">
        <v>1549</v>
      </c>
      <c r="B106" s="31" t="s">
        <v>75</v>
      </c>
      <c r="C106" s="31" t="s">
        <v>111</v>
      </c>
      <c r="D106" s="32" t="s">
        <v>1515</v>
      </c>
      <c r="E106" s="33">
        <v>12450458</v>
      </c>
      <c r="F106" s="9" t="s">
        <v>75</v>
      </c>
      <c r="G106" s="31" t="s">
        <v>394</v>
      </c>
      <c r="H106" s="34" t="s">
        <v>159</v>
      </c>
      <c r="I106" s="34">
        <v>10788</v>
      </c>
      <c r="J106" s="34">
        <v>0</v>
      </c>
      <c r="K106" s="34">
        <v>10788</v>
      </c>
      <c r="L106" s="51">
        <v>220</v>
      </c>
      <c r="M106" s="34">
        <v>308.79000000000002</v>
      </c>
      <c r="N106" s="34">
        <v>310</v>
      </c>
      <c r="O106" s="34">
        <v>372</v>
      </c>
      <c r="P106" s="31">
        <v>1279.68</v>
      </c>
      <c r="Q106" s="30">
        <v>29</v>
      </c>
      <c r="R106" s="46" t="b">
        <v>0</v>
      </c>
    </row>
    <row r="107" spans="1:18" x14ac:dyDescent="0.2">
      <c r="A107" s="30" t="s">
        <v>1550</v>
      </c>
      <c r="B107" s="31" t="s">
        <v>75</v>
      </c>
      <c r="C107" s="31" t="s">
        <v>111</v>
      </c>
      <c r="D107" s="32" t="s">
        <v>1516</v>
      </c>
      <c r="E107" s="33">
        <v>12450458</v>
      </c>
      <c r="F107" s="9" t="s">
        <v>75</v>
      </c>
      <c r="G107" s="31" t="s">
        <v>394</v>
      </c>
      <c r="H107" s="34" t="s">
        <v>159</v>
      </c>
      <c r="I107" s="34">
        <v>4464</v>
      </c>
      <c r="J107" s="34">
        <v>0</v>
      </c>
      <c r="K107" s="34">
        <v>4464</v>
      </c>
      <c r="L107" s="51">
        <v>91</v>
      </c>
      <c r="M107" s="34">
        <v>308.79000000000002</v>
      </c>
      <c r="N107" s="34">
        <v>310</v>
      </c>
      <c r="O107" s="34">
        <v>372</v>
      </c>
      <c r="P107" s="31">
        <v>1279.68</v>
      </c>
      <c r="Q107" s="30">
        <v>12</v>
      </c>
      <c r="R107" s="46" t="b">
        <v>0</v>
      </c>
    </row>
    <row r="108" spans="1:18" x14ac:dyDescent="0.2">
      <c r="A108" s="30" t="s">
        <v>1551</v>
      </c>
      <c r="B108" s="31" t="s">
        <v>75</v>
      </c>
      <c r="C108" s="31" t="s">
        <v>111</v>
      </c>
      <c r="D108" s="32" t="s">
        <v>1517</v>
      </c>
      <c r="E108" s="33">
        <v>12450558</v>
      </c>
      <c r="F108" s="9" t="s">
        <v>75</v>
      </c>
      <c r="G108" s="31" t="s">
        <v>1400</v>
      </c>
      <c r="H108" s="34" t="s">
        <v>159</v>
      </c>
      <c r="I108" s="34">
        <v>4464</v>
      </c>
      <c r="J108" s="34">
        <v>0</v>
      </c>
      <c r="K108" s="34">
        <v>4464</v>
      </c>
      <c r="L108" s="51">
        <v>91</v>
      </c>
      <c r="M108" s="34">
        <v>308.81</v>
      </c>
      <c r="N108" s="34">
        <v>310</v>
      </c>
      <c r="O108" s="34">
        <v>372</v>
      </c>
      <c r="P108" s="31">
        <v>1279.68</v>
      </c>
      <c r="Q108" s="30">
        <v>12</v>
      </c>
      <c r="R108" s="46" t="b">
        <v>0</v>
      </c>
    </row>
    <row r="109" spans="1:18" x14ac:dyDescent="0.2">
      <c r="A109" s="30" t="s">
        <v>1612</v>
      </c>
      <c r="B109" s="31" t="s">
        <v>75</v>
      </c>
      <c r="C109" s="31" t="s">
        <v>111</v>
      </c>
      <c r="D109" s="32" t="s">
        <v>1571</v>
      </c>
      <c r="E109" s="33">
        <v>12451058</v>
      </c>
      <c r="F109" s="9" t="s">
        <v>75</v>
      </c>
      <c r="G109" s="31" t="s">
        <v>1511</v>
      </c>
      <c r="H109" s="34" t="s">
        <v>159</v>
      </c>
      <c r="I109" s="34">
        <v>35712</v>
      </c>
      <c r="J109" s="34">
        <v>0</v>
      </c>
      <c r="K109" s="34">
        <v>35712</v>
      </c>
      <c r="L109" s="51">
        <v>728</v>
      </c>
      <c r="M109" s="34">
        <v>309.44</v>
      </c>
      <c r="N109" s="34">
        <v>310</v>
      </c>
      <c r="O109" s="34">
        <v>372</v>
      </c>
      <c r="P109" s="31">
        <v>1279.68</v>
      </c>
      <c r="Q109" s="30">
        <v>96</v>
      </c>
      <c r="R109" s="46" t="b">
        <v>1</v>
      </c>
    </row>
    <row r="110" spans="1:18" x14ac:dyDescent="0.2">
      <c r="A110" s="30" t="s">
        <v>1201</v>
      </c>
      <c r="B110" s="31" t="s">
        <v>75</v>
      </c>
      <c r="C110" s="31" t="s">
        <v>111</v>
      </c>
      <c r="D110" s="32" t="s">
        <v>1196</v>
      </c>
      <c r="E110" s="33">
        <v>12451818</v>
      </c>
      <c r="F110" s="9" t="s">
        <v>75</v>
      </c>
      <c r="G110" s="31" t="s">
        <v>630</v>
      </c>
      <c r="H110" s="34" t="s">
        <v>159</v>
      </c>
      <c r="I110" s="34">
        <v>6732</v>
      </c>
      <c r="J110" s="34">
        <v>0</v>
      </c>
      <c r="K110" s="34">
        <v>6732</v>
      </c>
      <c r="L110" s="51">
        <v>118</v>
      </c>
      <c r="M110" s="34">
        <v>297.86</v>
      </c>
      <c r="N110" s="34">
        <v>295</v>
      </c>
      <c r="O110" s="34">
        <v>612</v>
      </c>
      <c r="P110" s="31">
        <v>1401.48</v>
      </c>
      <c r="Q110" s="30">
        <v>11</v>
      </c>
      <c r="R110" s="46" t="b">
        <v>0</v>
      </c>
    </row>
    <row r="111" spans="1:18" x14ac:dyDescent="0.2">
      <c r="A111" s="30" t="s">
        <v>1202</v>
      </c>
      <c r="B111" s="31" t="s">
        <v>75</v>
      </c>
      <c r="C111" s="31" t="s">
        <v>111</v>
      </c>
      <c r="D111" s="32" t="s">
        <v>1197</v>
      </c>
      <c r="E111" s="33">
        <v>12451818</v>
      </c>
      <c r="F111" s="9" t="s">
        <v>75</v>
      </c>
      <c r="G111" s="31" t="s">
        <v>630</v>
      </c>
      <c r="H111" s="34" t="s">
        <v>159</v>
      </c>
      <c r="I111" s="34">
        <v>6732</v>
      </c>
      <c r="J111" s="34">
        <v>0</v>
      </c>
      <c r="K111" s="34">
        <v>6732</v>
      </c>
      <c r="L111" s="51">
        <v>118</v>
      </c>
      <c r="M111" s="34">
        <v>297.86</v>
      </c>
      <c r="N111" s="34">
        <v>295</v>
      </c>
      <c r="O111" s="34">
        <v>612</v>
      </c>
      <c r="P111" s="31">
        <v>1401.48</v>
      </c>
      <c r="Q111" s="30">
        <v>11</v>
      </c>
      <c r="R111" s="46" t="b">
        <v>0</v>
      </c>
    </row>
    <row r="112" spans="1:18" x14ac:dyDescent="0.2">
      <c r="A112" s="30" t="s">
        <v>1203</v>
      </c>
      <c r="B112" s="31" t="s">
        <v>75</v>
      </c>
      <c r="C112" s="31" t="s">
        <v>111</v>
      </c>
      <c r="D112" s="32" t="s">
        <v>1198</v>
      </c>
      <c r="E112" s="33">
        <v>12451818</v>
      </c>
      <c r="F112" s="9" t="s">
        <v>75</v>
      </c>
      <c r="G112" s="31" t="s">
        <v>630</v>
      </c>
      <c r="H112" s="34" t="s">
        <v>159</v>
      </c>
      <c r="I112" s="34">
        <v>18360</v>
      </c>
      <c r="J112" s="34">
        <v>18360</v>
      </c>
      <c r="K112" s="34">
        <v>0</v>
      </c>
      <c r="L112" s="51">
        <v>0</v>
      </c>
      <c r="M112" s="34">
        <v>297.86</v>
      </c>
      <c r="N112" s="34">
        <v>295</v>
      </c>
      <c r="O112" s="34">
        <v>612</v>
      </c>
      <c r="P112" s="31">
        <v>1401.48</v>
      </c>
      <c r="Q112" s="30">
        <v>30</v>
      </c>
      <c r="R112" s="46" t="b">
        <v>0</v>
      </c>
    </row>
    <row r="113" spans="1:18" x14ac:dyDescent="0.2">
      <c r="A113" s="30" t="s">
        <v>1078</v>
      </c>
      <c r="B113" s="31" t="s">
        <v>75</v>
      </c>
      <c r="C113" s="31" t="s">
        <v>111</v>
      </c>
      <c r="D113" s="32" t="s">
        <v>1035</v>
      </c>
      <c r="E113" s="33">
        <v>12452018</v>
      </c>
      <c r="F113" s="9" t="s">
        <v>75</v>
      </c>
      <c r="G113" s="31" t="s">
        <v>29</v>
      </c>
      <c r="H113" s="34" t="s">
        <v>159</v>
      </c>
      <c r="I113" s="34">
        <v>21420</v>
      </c>
      <c r="J113" s="34">
        <v>0</v>
      </c>
      <c r="K113" s="34">
        <v>21420</v>
      </c>
      <c r="L113" s="51">
        <v>375</v>
      </c>
      <c r="M113" s="34">
        <v>207.74</v>
      </c>
      <c r="N113" s="34">
        <v>225</v>
      </c>
      <c r="O113" s="34">
        <v>612</v>
      </c>
      <c r="P113" s="31">
        <v>1377</v>
      </c>
      <c r="Q113" s="30">
        <v>35</v>
      </c>
      <c r="R113" s="46" t="b">
        <v>0</v>
      </c>
    </row>
    <row r="114" spans="1:18" x14ac:dyDescent="0.2">
      <c r="A114" s="30" t="s">
        <v>911</v>
      </c>
      <c r="B114" s="31" t="s">
        <v>75</v>
      </c>
      <c r="C114" s="31" t="s">
        <v>111</v>
      </c>
      <c r="D114" s="32" t="s">
        <v>900</v>
      </c>
      <c r="E114" s="33">
        <v>12452118</v>
      </c>
      <c r="F114" s="9" t="s">
        <v>75</v>
      </c>
      <c r="G114" s="31" t="s">
        <v>717</v>
      </c>
      <c r="H114" s="34" t="s">
        <v>159</v>
      </c>
      <c r="I114" s="34">
        <v>1224</v>
      </c>
      <c r="J114" s="34">
        <v>1224</v>
      </c>
      <c r="K114" s="34">
        <v>0</v>
      </c>
      <c r="L114" s="51">
        <v>0</v>
      </c>
      <c r="M114" s="34">
        <v>206.48</v>
      </c>
      <c r="N114" s="34">
        <v>225</v>
      </c>
      <c r="O114" s="34">
        <v>612</v>
      </c>
      <c r="P114" s="31">
        <v>1389.24</v>
      </c>
      <c r="Q114" s="30">
        <v>2</v>
      </c>
      <c r="R114" s="46" t="b">
        <v>0</v>
      </c>
    </row>
    <row r="115" spans="1:18" x14ac:dyDescent="0.2">
      <c r="A115" s="30" t="s">
        <v>1109</v>
      </c>
      <c r="B115" s="31" t="s">
        <v>75</v>
      </c>
      <c r="C115" s="31" t="s">
        <v>111</v>
      </c>
      <c r="D115" s="32" t="s">
        <v>1086</v>
      </c>
      <c r="E115" s="33">
        <v>12452118</v>
      </c>
      <c r="F115" s="9" t="s">
        <v>75</v>
      </c>
      <c r="G115" s="31" t="s">
        <v>717</v>
      </c>
      <c r="H115" s="34" t="s">
        <v>159</v>
      </c>
      <c r="I115" s="34">
        <v>42840</v>
      </c>
      <c r="J115" s="34">
        <v>30600</v>
      </c>
      <c r="K115" s="34">
        <v>12240</v>
      </c>
      <c r="L115" s="51">
        <v>214</v>
      </c>
      <c r="M115" s="34">
        <v>206.48</v>
      </c>
      <c r="N115" s="34">
        <v>225</v>
      </c>
      <c r="O115" s="34">
        <v>612</v>
      </c>
      <c r="P115" s="31">
        <v>1389.24</v>
      </c>
      <c r="Q115" s="30">
        <v>70</v>
      </c>
      <c r="R115" s="46" t="b">
        <v>0</v>
      </c>
    </row>
    <row r="116" spans="1:18" x14ac:dyDescent="0.2">
      <c r="A116" s="30" t="s">
        <v>1447</v>
      </c>
      <c r="B116" s="31" t="s">
        <v>75</v>
      </c>
      <c r="C116" s="31" t="s">
        <v>111</v>
      </c>
      <c r="D116" s="32" t="s">
        <v>1427</v>
      </c>
      <c r="E116" s="33">
        <v>12452118</v>
      </c>
      <c r="F116" s="9" t="s">
        <v>75</v>
      </c>
      <c r="G116" s="31" t="s">
        <v>717</v>
      </c>
      <c r="H116" s="34" t="s">
        <v>159</v>
      </c>
      <c r="I116" s="34">
        <v>7344</v>
      </c>
      <c r="J116" s="34">
        <v>0</v>
      </c>
      <c r="K116" s="34">
        <v>7344</v>
      </c>
      <c r="L116" s="51">
        <v>128</v>
      </c>
      <c r="M116" s="34">
        <v>206.48</v>
      </c>
      <c r="N116" s="34">
        <v>225</v>
      </c>
      <c r="O116" s="34">
        <v>612</v>
      </c>
      <c r="P116" s="31">
        <v>1389.24</v>
      </c>
      <c r="Q116" s="30">
        <v>12</v>
      </c>
      <c r="R116" s="46" t="b">
        <v>0</v>
      </c>
    </row>
    <row r="117" spans="1:18" x14ac:dyDescent="0.2">
      <c r="A117" s="30" t="s">
        <v>1613</v>
      </c>
      <c r="B117" s="31" t="s">
        <v>75</v>
      </c>
      <c r="C117" s="31" t="s">
        <v>111</v>
      </c>
      <c r="D117" s="32" t="s">
        <v>1572</v>
      </c>
      <c r="E117" s="33">
        <v>12452118</v>
      </c>
      <c r="F117" s="9" t="s">
        <v>75</v>
      </c>
      <c r="G117" s="31" t="s">
        <v>717</v>
      </c>
      <c r="H117" s="34" t="s">
        <v>159</v>
      </c>
      <c r="I117" s="34">
        <v>7344</v>
      </c>
      <c r="J117" s="34">
        <v>0</v>
      </c>
      <c r="K117" s="34">
        <v>7344</v>
      </c>
      <c r="L117" s="51">
        <v>128</v>
      </c>
      <c r="M117" s="34">
        <v>206.48</v>
      </c>
      <c r="N117" s="34">
        <v>225</v>
      </c>
      <c r="O117" s="34">
        <v>612</v>
      </c>
      <c r="P117" s="31">
        <v>1389.24</v>
      </c>
      <c r="Q117" s="30">
        <v>12</v>
      </c>
      <c r="R117" s="46" t="b">
        <v>1</v>
      </c>
    </row>
    <row r="118" spans="1:18" x14ac:dyDescent="0.2">
      <c r="A118" s="30" t="s">
        <v>912</v>
      </c>
      <c r="B118" s="31" t="s">
        <v>75</v>
      </c>
      <c r="C118" s="31" t="s">
        <v>111</v>
      </c>
      <c r="D118" s="32" t="s">
        <v>901</v>
      </c>
      <c r="E118" s="33">
        <v>12452468</v>
      </c>
      <c r="F118" s="9" t="s">
        <v>75</v>
      </c>
      <c r="G118" s="31" t="s">
        <v>70</v>
      </c>
      <c r="H118" s="34" t="s">
        <v>159</v>
      </c>
      <c r="I118" s="34">
        <v>8280</v>
      </c>
      <c r="J118" s="34">
        <v>0</v>
      </c>
      <c r="K118" s="34">
        <v>8280</v>
      </c>
      <c r="L118" s="51">
        <v>99</v>
      </c>
      <c r="M118" s="34">
        <v>164.65</v>
      </c>
      <c r="N118" s="34">
        <v>155</v>
      </c>
      <c r="O118" s="34">
        <v>920</v>
      </c>
      <c r="P118" s="31">
        <v>1389.2</v>
      </c>
      <c r="Q118" s="30">
        <v>9</v>
      </c>
      <c r="R118" s="46" t="b">
        <v>0</v>
      </c>
    </row>
    <row r="119" spans="1:18" x14ac:dyDescent="0.2">
      <c r="A119" s="30" t="s">
        <v>989</v>
      </c>
      <c r="B119" s="31" t="s">
        <v>75</v>
      </c>
      <c r="C119" s="31" t="s">
        <v>111</v>
      </c>
      <c r="D119" s="32" t="s">
        <v>981</v>
      </c>
      <c r="E119" s="33">
        <v>12452760</v>
      </c>
      <c r="F119" s="9" t="s">
        <v>75</v>
      </c>
      <c r="G119" s="31" t="s">
        <v>966</v>
      </c>
      <c r="H119" s="34" t="s">
        <v>187</v>
      </c>
      <c r="I119" s="34">
        <v>1920</v>
      </c>
      <c r="J119" s="34">
        <v>1920</v>
      </c>
      <c r="K119" s="34">
        <v>0</v>
      </c>
      <c r="L119" s="51">
        <v>0</v>
      </c>
      <c r="M119" s="34">
        <v>151.66</v>
      </c>
      <c r="N119" s="34">
        <v>155</v>
      </c>
      <c r="O119" s="34">
        <v>960</v>
      </c>
      <c r="P119" s="31">
        <v>1402.5600000000002</v>
      </c>
      <c r="Q119" s="30">
        <v>2</v>
      </c>
      <c r="R119" s="46" t="b">
        <v>0</v>
      </c>
    </row>
    <row r="120" spans="1:18" x14ac:dyDescent="0.2">
      <c r="A120" s="30" t="s">
        <v>941</v>
      </c>
      <c r="B120" s="31" t="s">
        <v>75</v>
      </c>
      <c r="C120" s="31" t="s">
        <v>111</v>
      </c>
      <c r="D120" s="32" t="s">
        <v>935</v>
      </c>
      <c r="E120" s="33">
        <v>12452800</v>
      </c>
      <c r="F120" s="9" t="s">
        <v>75</v>
      </c>
      <c r="G120" s="31" t="s">
        <v>931</v>
      </c>
      <c r="H120" s="34" t="s">
        <v>187</v>
      </c>
      <c r="I120" s="34">
        <v>57120</v>
      </c>
      <c r="J120" s="34">
        <v>57120</v>
      </c>
      <c r="K120" s="34">
        <v>0</v>
      </c>
      <c r="L120" s="51">
        <v>0</v>
      </c>
      <c r="M120" s="34">
        <v>161.5</v>
      </c>
      <c r="N120" s="34">
        <v>185</v>
      </c>
      <c r="O120" s="34">
        <v>816</v>
      </c>
      <c r="P120" s="31">
        <v>1532.4479999999999</v>
      </c>
      <c r="Q120" s="30">
        <v>70</v>
      </c>
      <c r="R120" s="46" t="b">
        <v>0</v>
      </c>
    </row>
    <row r="121" spans="1:18" x14ac:dyDescent="0.2">
      <c r="A121" s="30" t="s">
        <v>1614</v>
      </c>
      <c r="B121" s="31" t="s">
        <v>75</v>
      </c>
      <c r="C121" s="31" t="s">
        <v>111</v>
      </c>
      <c r="D121" s="32" t="s">
        <v>1573</v>
      </c>
      <c r="E121" s="33">
        <v>12452818</v>
      </c>
      <c r="F121" s="9" t="s">
        <v>75</v>
      </c>
      <c r="G121" s="31" t="s">
        <v>36</v>
      </c>
      <c r="H121" s="34" t="s">
        <v>159</v>
      </c>
      <c r="I121" s="34">
        <v>24480</v>
      </c>
      <c r="J121" s="34">
        <v>0</v>
      </c>
      <c r="K121" s="34">
        <v>24480</v>
      </c>
      <c r="L121" s="51">
        <v>429</v>
      </c>
      <c r="M121" s="34">
        <v>201.9</v>
      </c>
      <c r="N121" s="34">
        <v>225</v>
      </c>
      <c r="O121" s="34">
        <v>612</v>
      </c>
      <c r="P121" s="31">
        <v>1444.32</v>
      </c>
      <c r="Q121" s="30">
        <v>40</v>
      </c>
      <c r="R121" s="46" t="b">
        <v>1</v>
      </c>
    </row>
    <row r="122" spans="1:18" x14ac:dyDescent="0.2">
      <c r="A122" s="30" t="s">
        <v>677</v>
      </c>
      <c r="B122" s="31" t="s">
        <v>75</v>
      </c>
      <c r="C122" s="31" t="s">
        <v>111</v>
      </c>
      <c r="D122" s="32" t="s">
        <v>678</v>
      </c>
      <c r="E122" s="33">
        <v>12452870</v>
      </c>
      <c r="F122" s="9" t="s">
        <v>75</v>
      </c>
      <c r="G122" s="31" t="s">
        <v>656</v>
      </c>
      <c r="H122" s="34" t="s">
        <v>187</v>
      </c>
      <c r="I122" s="34">
        <v>40252</v>
      </c>
      <c r="J122" s="34">
        <v>0</v>
      </c>
      <c r="K122" s="34">
        <v>40252</v>
      </c>
      <c r="L122" s="51">
        <v>600</v>
      </c>
      <c r="M122" s="34">
        <v>152.30000000000001</v>
      </c>
      <c r="N122" s="34">
        <v>195</v>
      </c>
      <c r="O122" s="34">
        <v>694</v>
      </c>
      <c r="P122" s="31">
        <v>1310.2719999999999</v>
      </c>
      <c r="Q122" s="30">
        <v>58</v>
      </c>
      <c r="R122" s="46" t="b">
        <v>0</v>
      </c>
    </row>
    <row r="123" spans="1:18" x14ac:dyDescent="0.2">
      <c r="A123" s="30" t="s">
        <v>1023</v>
      </c>
      <c r="B123" s="31" t="s">
        <v>75</v>
      </c>
      <c r="C123" s="31" t="s">
        <v>111</v>
      </c>
      <c r="D123" s="32" t="s">
        <v>998</v>
      </c>
      <c r="E123" s="33">
        <v>12453110</v>
      </c>
      <c r="F123" s="9" t="s">
        <v>75</v>
      </c>
      <c r="G123" s="31" t="s">
        <v>996</v>
      </c>
      <c r="H123" s="34" t="s">
        <v>187</v>
      </c>
      <c r="I123" s="34">
        <v>713592</v>
      </c>
      <c r="J123" s="34">
        <v>211752</v>
      </c>
      <c r="K123" s="34">
        <v>501840</v>
      </c>
      <c r="L123" s="51">
        <v>8804</v>
      </c>
      <c r="M123" s="34">
        <v>182.41</v>
      </c>
      <c r="N123" s="34">
        <v>225</v>
      </c>
      <c r="O123" s="34">
        <v>612</v>
      </c>
      <c r="P123" s="31">
        <v>1389.24</v>
      </c>
      <c r="Q123" s="30">
        <v>1166</v>
      </c>
      <c r="R123" s="46" t="b">
        <v>0</v>
      </c>
    </row>
    <row r="124" spans="1:18" x14ac:dyDescent="0.2">
      <c r="A124" s="30" t="s">
        <v>1143</v>
      </c>
      <c r="B124" s="31" t="s">
        <v>75</v>
      </c>
      <c r="C124" s="31" t="s">
        <v>111</v>
      </c>
      <c r="D124" s="32" t="s">
        <v>1128</v>
      </c>
      <c r="E124" s="33">
        <v>12453138</v>
      </c>
      <c r="F124" s="9" t="s">
        <v>75</v>
      </c>
      <c r="G124" s="31" t="s">
        <v>846</v>
      </c>
      <c r="H124" s="34" t="s">
        <v>159</v>
      </c>
      <c r="I124" s="34">
        <v>38872</v>
      </c>
      <c r="J124" s="34">
        <v>38872</v>
      </c>
      <c r="K124" s="34">
        <v>0</v>
      </c>
      <c r="L124" s="51">
        <v>0</v>
      </c>
      <c r="M124" s="34">
        <v>161.36000000000001</v>
      </c>
      <c r="N124" s="34">
        <v>225</v>
      </c>
      <c r="O124" s="34">
        <v>904</v>
      </c>
      <c r="P124" s="31">
        <v>1471.712</v>
      </c>
      <c r="Q124" s="30">
        <v>43</v>
      </c>
      <c r="R124" s="46" t="b">
        <v>0</v>
      </c>
    </row>
    <row r="125" spans="1:18" x14ac:dyDescent="0.2">
      <c r="A125" s="30" t="s">
        <v>913</v>
      </c>
      <c r="B125" s="31" t="s">
        <v>75</v>
      </c>
      <c r="C125" s="31" t="s">
        <v>111</v>
      </c>
      <c r="D125" s="32" t="s">
        <v>902</v>
      </c>
      <c r="E125" s="33">
        <v>12453328</v>
      </c>
      <c r="F125" s="9" t="s">
        <v>75</v>
      </c>
      <c r="G125" s="31" t="s">
        <v>1262</v>
      </c>
      <c r="H125" s="34" t="s">
        <v>159</v>
      </c>
      <c r="I125" s="34">
        <v>11232</v>
      </c>
      <c r="J125" s="34">
        <v>0</v>
      </c>
      <c r="K125" s="34">
        <v>11232</v>
      </c>
      <c r="L125" s="51">
        <v>158</v>
      </c>
      <c r="M125" s="34">
        <v>142.63</v>
      </c>
      <c r="N125" s="34">
        <v>180</v>
      </c>
      <c r="O125" s="34">
        <v>1248</v>
      </c>
      <c r="P125" s="31">
        <v>1497.6</v>
      </c>
      <c r="Q125" s="30">
        <v>9</v>
      </c>
      <c r="R125" s="46" t="b">
        <v>0</v>
      </c>
    </row>
    <row r="126" spans="1:18" x14ac:dyDescent="0.2">
      <c r="A126" s="30" t="s">
        <v>1448</v>
      </c>
      <c r="B126" s="31" t="s">
        <v>75</v>
      </c>
      <c r="C126" s="31" t="s">
        <v>111</v>
      </c>
      <c r="D126" s="32" t="s">
        <v>1428</v>
      </c>
      <c r="E126" s="33">
        <v>12453328</v>
      </c>
      <c r="F126" s="9" t="s">
        <v>75</v>
      </c>
      <c r="G126" s="31" t="s">
        <v>1262</v>
      </c>
      <c r="H126" s="34" t="s">
        <v>159</v>
      </c>
      <c r="I126" s="34">
        <v>22464</v>
      </c>
      <c r="J126" s="34">
        <v>0</v>
      </c>
      <c r="K126" s="34">
        <v>22464</v>
      </c>
      <c r="L126" s="51">
        <v>316</v>
      </c>
      <c r="M126" s="34">
        <v>142.63</v>
      </c>
      <c r="N126" s="34">
        <v>180</v>
      </c>
      <c r="O126" s="34">
        <v>1248</v>
      </c>
      <c r="P126" s="31">
        <v>1497.6</v>
      </c>
      <c r="Q126" s="30">
        <v>18</v>
      </c>
      <c r="R126" s="46" t="b">
        <v>0</v>
      </c>
    </row>
    <row r="127" spans="1:18" x14ac:dyDescent="0.2">
      <c r="A127" s="30" t="s">
        <v>1002</v>
      </c>
      <c r="B127" s="31" t="s">
        <v>75</v>
      </c>
      <c r="C127" s="31" t="s">
        <v>111</v>
      </c>
      <c r="D127" s="32" t="s">
        <v>999</v>
      </c>
      <c r="E127" s="33">
        <v>12453338</v>
      </c>
      <c r="F127" s="9" t="s">
        <v>75</v>
      </c>
      <c r="G127" s="31" t="s">
        <v>1263</v>
      </c>
      <c r="H127" s="34" t="s">
        <v>159</v>
      </c>
      <c r="I127" s="34">
        <v>9944</v>
      </c>
      <c r="J127" s="34">
        <v>0</v>
      </c>
      <c r="K127" s="34">
        <v>9944</v>
      </c>
      <c r="L127" s="51">
        <v>174</v>
      </c>
      <c r="M127" s="34">
        <v>160.93</v>
      </c>
      <c r="N127" s="34">
        <v>225</v>
      </c>
      <c r="O127" s="34">
        <v>904</v>
      </c>
      <c r="P127" s="31">
        <v>1471.712</v>
      </c>
      <c r="Q127" s="30">
        <v>11</v>
      </c>
      <c r="R127" s="46" t="b">
        <v>0</v>
      </c>
    </row>
    <row r="128" spans="1:18" x14ac:dyDescent="0.2">
      <c r="A128" s="30" t="s">
        <v>1079</v>
      </c>
      <c r="B128" s="31" t="s">
        <v>75</v>
      </c>
      <c r="C128" s="31" t="s">
        <v>111</v>
      </c>
      <c r="D128" s="32" t="s">
        <v>1036</v>
      </c>
      <c r="E128" s="33">
        <v>12453338</v>
      </c>
      <c r="F128" s="9" t="s">
        <v>75</v>
      </c>
      <c r="G128" s="31" t="s">
        <v>1263</v>
      </c>
      <c r="H128" s="34" t="s">
        <v>159</v>
      </c>
      <c r="I128" s="34">
        <v>14464</v>
      </c>
      <c r="J128" s="34">
        <v>0</v>
      </c>
      <c r="K128" s="34">
        <v>14464</v>
      </c>
      <c r="L128" s="51">
        <v>253</v>
      </c>
      <c r="M128" s="34">
        <v>160.93</v>
      </c>
      <c r="N128" s="34">
        <v>225</v>
      </c>
      <c r="O128" s="34">
        <v>904</v>
      </c>
      <c r="P128" s="31">
        <v>1471.712</v>
      </c>
      <c r="Q128" s="30">
        <v>16</v>
      </c>
      <c r="R128" s="46" t="b">
        <v>0</v>
      </c>
    </row>
    <row r="129" spans="1:18" x14ac:dyDescent="0.2">
      <c r="A129" s="30" t="s">
        <v>1449</v>
      </c>
      <c r="B129" s="31" t="s">
        <v>75</v>
      </c>
      <c r="C129" s="31" t="s">
        <v>111</v>
      </c>
      <c r="D129" s="32" t="s">
        <v>1429</v>
      </c>
      <c r="E129" s="33">
        <v>12453338</v>
      </c>
      <c r="F129" s="9" t="s">
        <v>75</v>
      </c>
      <c r="G129" s="31" t="s">
        <v>1263</v>
      </c>
      <c r="H129" s="34" t="s">
        <v>159</v>
      </c>
      <c r="I129" s="34">
        <v>16272</v>
      </c>
      <c r="J129" s="34">
        <v>14464</v>
      </c>
      <c r="K129" s="34">
        <v>1808</v>
      </c>
      <c r="L129" s="51">
        <v>31</v>
      </c>
      <c r="M129" s="34">
        <v>160.93</v>
      </c>
      <c r="N129" s="34">
        <v>225</v>
      </c>
      <c r="O129" s="34">
        <v>904</v>
      </c>
      <c r="P129" s="31">
        <v>1471.712</v>
      </c>
      <c r="Q129" s="30">
        <v>18</v>
      </c>
      <c r="R129" s="46" t="b">
        <v>0</v>
      </c>
    </row>
    <row r="130" spans="1:18" x14ac:dyDescent="0.2">
      <c r="A130" s="30" t="s">
        <v>1478</v>
      </c>
      <c r="B130" s="31" t="s">
        <v>75</v>
      </c>
      <c r="C130" s="31" t="s">
        <v>111</v>
      </c>
      <c r="D130" s="32" t="s">
        <v>1466</v>
      </c>
      <c r="E130" s="33">
        <v>12453338</v>
      </c>
      <c r="F130" s="9" t="s">
        <v>75</v>
      </c>
      <c r="G130" s="31" t="s">
        <v>1263</v>
      </c>
      <c r="H130" s="34" t="s">
        <v>159</v>
      </c>
      <c r="I130" s="34">
        <v>10848</v>
      </c>
      <c r="J130" s="34">
        <v>0</v>
      </c>
      <c r="K130" s="34">
        <v>10848</v>
      </c>
      <c r="L130" s="51">
        <v>190</v>
      </c>
      <c r="M130" s="34">
        <v>160.93</v>
      </c>
      <c r="N130" s="34">
        <v>225</v>
      </c>
      <c r="O130" s="34">
        <v>904</v>
      </c>
      <c r="P130" s="31">
        <v>1471.712</v>
      </c>
      <c r="Q130" s="30">
        <v>12</v>
      </c>
      <c r="R130" s="46" t="b">
        <v>0</v>
      </c>
    </row>
    <row r="131" spans="1:18" x14ac:dyDescent="0.2">
      <c r="A131" s="30" t="s">
        <v>1450</v>
      </c>
      <c r="B131" s="31" t="s">
        <v>75</v>
      </c>
      <c r="C131" s="31" t="s">
        <v>111</v>
      </c>
      <c r="D131" s="32" t="s">
        <v>1430</v>
      </c>
      <c r="E131" s="33">
        <v>12453338</v>
      </c>
      <c r="F131" s="9" t="s">
        <v>75</v>
      </c>
      <c r="G131" s="31" t="s">
        <v>1263</v>
      </c>
      <c r="H131" s="34" t="s">
        <v>159</v>
      </c>
      <c r="I131" s="34">
        <v>10848</v>
      </c>
      <c r="J131" s="34">
        <v>0</v>
      </c>
      <c r="K131" s="34">
        <v>10848</v>
      </c>
      <c r="L131" s="51">
        <v>190</v>
      </c>
      <c r="M131" s="34">
        <v>160.93</v>
      </c>
      <c r="N131" s="34">
        <v>225</v>
      </c>
      <c r="O131" s="34">
        <v>904</v>
      </c>
      <c r="P131" s="31">
        <v>1471.712</v>
      </c>
      <c r="Q131" s="30">
        <v>12</v>
      </c>
      <c r="R131" s="46" t="b">
        <v>0</v>
      </c>
    </row>
    <row r="132" spans="1:18" x14ac:dyDescent="0.2">
      <c r="A132" s="30" t="s">
        <v>914</v>
      </c>
      <c r="B132" s="31" t="s">
        <v>75</v>
      </c>
      <c r="C132" s="31" t="s">
        <v>111</v>
      </c>
      <c r="D132" s="32" t="s">
        <v>903</v>
      </c>
      <c r="E132" s="33">
        <v>12453518</v>
      </c>
      <c r="F132" s="9" t="s">
        <v>75</v>
      </c>
      <c r="G132" s="31" t="s">
        <v>81</v>
      </c>
      <c r="H132" s="34" t="s">
        <v>159</v>
      </c>
      <c r="I132" s="34">
        <v>3672</v>
      </c>
      <c r="J132" s="34">
        <v>3060</v>
      </c>
      <c r="K132" s="34">
        <v>612</v>
      </c>
      <c r="L132" s="51">
        <v>10</v>
      </c>
      <c r="M132" s="34">
        <v>292.17</v>
      </c>
      <c r="N132" s="34">
        <v>275</v>
      </c>
      <c r="O132" s="34">
        <v>612</v>
      </c>
      <c r="P132" s="31">
        <v>1458.396</v>
      </c>
      <c r="Q132" s="30">
        <v>6</v>
      </c>
      <c r="R132" s="46" t="b">
        <v>0</v>
      </c>
    </row>
    <row r="133" spans="1:18" x14ac:dyDescent="0.2">
      <c r="A133" s="30" t="s">
        <v>495</v>
      </c>
      <c r="B133" s="31" t="s">
        <v>75</v>
      </c>
      <c r="C133" s="31" t="s">
        <v>111</v>
      </c>
      <c r="D133" s="32" t="s">
        <v>496</v>
      </c>
      <c r="E133" s="33">
        <v>12453700</v>
      </c>
      <c r="F133" s="9" t="s">
        <v>75</v>
      </c>
      <c r="G133" s="31" t="s">
        <v>457</v>
      </c>
      <c r="H133" s="34" t="s">
        <v>187</v>
      </c>
      <c r="I133" s="34">
        <v>8976</v>
      </c>
      <c r="J133" s="34">
        <v>0</v>
      </c>
      <c r="K133" s="34">
        <v>8976</v>
      </c>
      <c r="L133" s="51">
        <v>126</v>
      </c>
      <c r="M133" s="34">
        <v>149.41</v>
      </c>
      <c r="N133" s="34">
        <v>185</v>
      </c>
      <c r="O133" s="34">
        <v>816</v>
      </c>
      <c r="P133" s="31">
        <v>1532.4479999999999</v>
      </c>
      <c r="Q133" s="30">
        <v>11</v>
      </c>
      <c r="R133" s="46" t="b">
        <v>0</v>
      </c>
    </row>
    <row r="134" spans="1:18" x14ac:dyDescent="0.2">
      <c r="A134" s="30" t="s">
        <v>497</v>
      </c>
      <c r="B134" s="31" t="s">
        <v>75</v>
      </c>
      <c r="C134" s="31" t="s">
        <v>111</v>
      </c>
      <c r="D134" s="32" t="s">
        <v>498</v>
      </c>
      <c r="E134" s="33">
        <v>12453700</v>
      </c>
      <c r="F134" s="9" t="s">
        <v>75</v>
      </c>
      <c r="G134" s="31" t="s">
        <v>457</v>
      </c>
      <c r="H134" s="34" t="s">
        <v>187</v>
      </c>
      <c r="I134" s="34">
        <v>4080</v>
      </c>
      <c r="J134" s="34">
        <v>816</v>
      </c>
      <c r="K134" s="34">
        <v>3264</v>
      </c>
      <c r="L134" s="51">
        <v>45</v>
      </c>
      <c r="M134" s="34">
        <v>149.41</v>
      </c>
      <c r="N134" s="34">
        <v>185</v>
      </c>
      <c r="O134" s="34">
        <v>816</v>
      </c>
      <c r="P134" s="31">
        <v>1532.4479999999999</v>
      </c>
      <c r="Q134" s="30">
        <v>5</v>
      </c>
      <c r="R134" s="46" t="b">
        <v>0</v>
      </c>
    </row>
    <row r="135" spans="1:18" x14ac:dyDescent="0.2">
      <c r="A135" s="30" t="s">
        <v>942</v>
      </c>
      <c r="B135" s="31" t="s">
        <v>75</v>
      </c>
      <c r="C135" s="31" t="s">
        <v>111</v>
      </c>
      <c r="D135" s="32" t="s">
        <v>936</v>
      </c>
      <c r="E135" s="33">
        <v>12453710</v>
      </c>
      <c r="F135" s="9" t="s">
        <v>75</v>
      </c>
      <c r="G135" s="31" t="s">
        <v>932</v>
      </c>
      <c r="H135" s="34" t="s">
        <v>187</v>
      </c>
      <c r="I135" s="34">
        <v>20196</v>
      </c>
      <c r="J135" s="34">
        <v>0</v>
      </c>
      <c r="K135" s="34">
        <v>20196</v>
      </c>
      <c r="L135" s="51">
        <v>354</v>
      </c>
      <c r="M135" s="34">
        <v>197.81</v>
      </c>
      <c r="N135" s="34">
        <v>225</v>
      </c>
      <c r="O135" s="34">
        <v>612</v>
      </c>
      <c r="P135" s="31">
        <v>1389.24</v>
      </c>
      <c r="Q135" s="30">
        <v>33</v>
      </c>
      <c r="R135" s="46" t="b">
        <v>0</v>
      </c>
    </row>
    <row r="136" spans="1:18" x14ac:dyDescent="0.2">
      <c r="A136" s="30" t="s">
        <v>943</v>
      </c>
      <c r="B136" s="31" t="s">
        <v>75</v>
      </c>
      <c r="C136" s="31" t="s">
        <v>111</v>
      </c>
      <c r="D136" s="32" t="s">
        <v>937</v>
      </c>
      <c r="E136" s="33">
        <v>12453710</v>
      </c>
      <c r="F136" s="9" t="s">
        <v>75</v>
      </c>
      <c r="G136" s="31" t="s">
        <v>932</v>
      </c>
      <c r="H136" s="34" t="s">
        <v>187</v>
      </c>
      <c r="I136" s="34">
        <v>99756</v>
      </c>
      <c r="J136" s="34">
        <v>33660</v>
      </c>
      <c r="K136" s="34">
        <v>66096</v>
      </c>
      <c r="L136" s="51">
        <v>1159</v>
      </c>
      <c r="M136" s="34">
        <v>197.81</v>
      </c>
      <c r="N136" s="34">
        <v>225</v>
      </c>
      <c r="O136" s="34">
        <v>612</v>
      </c>
      <c r="P136" s="31">
        <v>1389.24</v>
      </c>
      <c r="Q136" s="30">
        <v>163</v>
      </c>
      <c r="R136" s="46" t="b">
        <v>0</v>
      </c>
    </row>
    <row r="137" spans="1:18" x14ac:dyDescent="0.2">
      <c r="A137" s="30" t="s">
        <v>972</v>
      </c>
      <c r="B137" s="31" t="s">
        <v>75</v>
      </c>
      <c r="C137" s="31" t="s">
        <v>111</v>
      </c>
      <c r="D137" s="32" t="s">
        <v>955</v>
      </c>
      <c r="E137" s="33">
        <v>12453810</v>
      </c>
      <c r="F137" s="9" t="s">
        <v>75</v>
      </c>
      <c r="G137" s="31" t="s">
        <v>947</v>
      </c>
      <c r="H137" s="34" t="s">
        <v>187</v>
      </c>
      <c r="I137" s="34">
        <v>77724</v>
      </c>
      <c r="J137" s="34">
        <v>72828</v>
      </c>
      <c r="K137" s="34">
        <v>4896</v>
      </c>
      <c r="L137" s="51">
        <v>85</v>
      </c>
      <c r="M137" s="34">
        <v>264.29000000000002</v>
      </c>
      <c r="N137" s="34">
        <v>275</v>
      </c>
      <c r="O137" s="34">
        <v>612</v>
      </c>
      <c r="P137" s="31">
        <v>1458.396</v>
      </c>
      <c r="Q137" s="30">
        <v>127</v>
      </c>
      <c r="R137" s="46" t="b">
        <v>0</v>
      </c>
    </row>
    <row r="138" spans="1:18" x14ac:dyDescent="0.2">
      <c r="A138" s="30" t="s">
        <v>1479</v>
      </c>
      <c r="B138" s="31" t="s">
        <v>75</v>
      </c>
      <c r="C138" s="31" t="s">
        <v>111</v>
      </c>
      <c r="D138" s="32" t="s">
        <v>1467</v>
      </c>
      <c r="E138" s="33">
        <v>12453918</v>
      </c>
      <c r="F138" s="9" t="s">
        <v>75</v>
      </c>
      <c r="G138" s="31" t="s">
        <v>98</v>
      </c>
      <c r="H138" s="34" t="s">
        <v>159</v>
      </c>
      <c r="I138" s="34">
        <v>3672</v>
      </c>
      <c r="J138" s="34">
        <v>0</v>
      </c>
      <c r="K138" s="34">
        <v>3672</v>
      </c>
      <c r="L138" s="51">
        <v>64</v>
      </c>
      <c r="M138" s="34">
        <v>231.13</v>
      </c>
      <c r="N138" s="34">
        <v>220</v>
      </c>
      <c r="O138" s="34">
        <v>612</v>
      </c>
      <c r="P138" s="31">
        <v>1493.28</v>
      </c>
      <c r="Q138" s="30">
        <v>6</v>
      </c>
      <c r="R138" s="46" t="b">
        <v>0</v>
      </c>
    </row>
    <row r="139" spans="1:18" x14ac:dyDescent="0.2">
      <c r="A139" s="30" t="s">
        <v>915</v>
      </c>
      <c r="B139" s="31" t="s">
        <v>75</v>
      </c>
      <c r="C139" s="31" t="s">
        <v>111</v>
      </c>
      <c r="D139" s="32" t="s">
        <v>904</v>
      </c>
      <c r="E139" s="33">
        <v>12453928</v>
      </c>
      <c r="F139" s="9" t="s">
        <v>75</v>
      </c>
      <c r="G139" s="31" t="s">
        <v>719</v>
      </c>
      <c r="H139" s="34" t="s">
        <v>159</v>
      </c>
      <c r="I139" s="34">
        <v>7296</v>
      </c>
      <c r="J139" s="34">
        <v>0</v>
      </c>
      <c r="K139" s="34">
        <v>7296</v>
      </c>
      <c r="L139" s="51">
        <v>102</v>
      </c>
      <c r="M139" s="34">
        <v>132.66</v>
      </c>
      <c r="N139" s="34">
        <v>180</v>
      </c>
      <c r="O139" s="34">
        <v>1216</v>
      </c>
      <c r="P139" s="31">
        <v>1459.2</v>
      </c>
      <c r="Q139" s="30">
        <v>6</v>
      </c>
      <c r="R139" s="46" t="b">
        <v>0</v>
      </c>
    </row>
    <row r="140" spans="1:18" x14ac:dyDescent="0.2">
      <c r="A140" s="30" t="s">
        <v>1451</v>
      </c>
      <c r="B140" s="31" t="s">
        <v>75</v>
      </c>
      <c r="C140" s="31" t="s">
        <v>111</v>
      </c>
      <c r="D140" s="32" t="s">
        <v>1431</v>
      </c>
      <c r="E140" s="33">
        <v>12453968</v>
      </c>
      <c r="F140" s="9" t="s">
        <v>75</v>
      </c>
      <c r="G140" s="31" t="s">
        <v>307</v>
      </c>
      <c r="H140" s="34" t="s">
        <v>159</v>
      </c>
      <c r="I140" s="34">
        <v>5760</v>
      </c>
      <c r="J140" s="34">
        <v>0</v>
      </c>
      <c r="K140" s="34">
        <v>5760</v>
      </c>
      <c r="L140" s="51">
        <v>69</v>
      </c>
      <c r="M140" s="34">
        <v>184.68</v>
      </c>
      <c r="N140" s="34">
        <v>155</v>
      </c>
      <c r="O140" s="34">
        <v>960</v>
      </c>
      <c r="P140" s="31">
        <v>1402.5600000000002</v>
      </c>
      <c r="Q140" s="30">
        <v>6</v>
      </c>
      <c r="R140" s="46" t="b">
        <v>0</v>
      </c>
    </row>
    <row r="141" spans="1:18" x14ac:dyDescent="0.2">
      <c r="A141" s="30" t="s">
        <v>1192</v>
      </c>
      <c r="B141" s="31" t="s">
        <v>75</v>
      </c>
      <c r="C141" s="31" t="s">
        <v>111</v>
      </c>
      <c r="D141" s="32" t="s">
        <v>1184</v>
      </c>
      <c r="E141" s="33">
        <v>12453970</v>
      </c>
      <c r="F141" s="9" t="s">
        <v>75</v>
      </c>
      <c r="G141" s="31" t="s">
        <v>1175</v>
      </c>
      <c r="H141" s="34" t="s">
        <v>187</v>
      </c>
      <c r="I141" s="34">
        <v>58220</v>
      </c>
      <c r="J141" s="34">
        <v>39760</v>
      </c>
      <c r="K141" s="34">
        <v>18460</v>
      </c>
      <c r="L141" s="51">
        <v>275</v>
      </c>
      <c r="M141" s="34">
        <v>189.72</v>
      </c>
      <c r="N141" s="34">
        <v>195</v>
      </c>
      <c r="O141" s="34">
        <v>710</v>
      </c>
      <c r="P141" s="31">
        <v>1340.48</v>
      </c>
      <c r="Q141" s="30">
        <v>82</v>
      </c>
      <c r="R141" s="46" t="b">
        <v>0</v>
      </c>
    </row>
    <row r="142" spans="1:18" x14ac:dyDescent="0.2">
      <c r="A142" s="30" t="s">
        <v>1080</v>
      </c>
      <c r="B142" s="31" t="s">
        <v>75</v>
      </c>
      <c r="C142" s="31" t="s">
        <v>111</v>
      </c>
      <c r="D142" s="32" t="s">
        <v>1037</v>
      </c>
      <c r="E142" s="33">
        <v>12454000</v>
      </c>
      <c r="F142" s="9" t="s">
        <v>75</v>
      </c>
      <c r="G142" s="31" t="s">
        <v>1016</v>
      </c>
      <c r="H142" s="34" t="s">
        <v>187</v>
      </c>
      <c r="I142" s="34">
        <v>7344</v>
      </c>
      <c r="J142" s="34">
        <v>816</v>
      </c>
      <c r="K142" s="34">
        <v>6528</v>
      </c>
      <c r="L142" s="51">
        <v>91</v>
      </c>
      <c r="M142" s="34">
        <v>163.83000000000001</v>
      </c>
      <c r="N142" s="34">
        <v>185</v>
      </c>
      <c r="O142" s="34">
        <v>816</v>
      </c>
      <c r="P142" s="31">
        <v>1532.4479999999999</v>
      </c>
      <c r="Q142" s="30">
        <v>9</v>
      </c>
      <c r="R142" s="46" t="b">
        <v>0</v>
      </c>
    </row>
    <row r="143" spans="1:18" x14ac:dyDescent="0.2">
      <c r="A143" s="30" t="s">
        <v>1024</v>
      </c>
      <c r="B143" s="31" t="s">
        <v>75</v>
      </c>
      <c r="C143" s="31" t="s">
        <v>111</v>
      </c>
      <c r="D143" s="32" t="s">
        <v>1000</v>
      </c>
      <c r="E143" s="33">
        <v>12454018</v>
      </c>
      <c r="F143" s="9" t="s">
        <v>75</v>
      </c>
      <c r="G143" s="31" t="s">
        <v>309</v>
      </c>
      <c r="H143" s="34" t="s">
        <v>159</v>
      </c>
      <c r="I143" s="34">
        <v>37332</v>
      </c>
      <c r="J143" s="34">
        <v>10404</v>
      </c>
      <c r="K143" s="34">
        <v>26928</v>
      </c>
      <c r="L143" s="51">
        <v>472</v>
      </c>
      <c r="M143" s="34">
        <v>206.38</v>
      </c>
      <c r="N143" s="34">
        <v>225</v>
      </c>
      <c r="O143" s="34">
        <v>612</v>
      </c>
      <c r="P143" s="31">
        <v>1481.04</v>
      </c>
      <c r="Q143" s="30">
        <v>61</v>
      </c>
      <c r="R143" s="46" t="b">
        <v>0</v>
      </c>
    </row>
    <row r="144" spans="1:18" x14ac:dyDescent="0.2">
      <c r="A144" s="30" t="s">
        <v>1121</v>
      </c>
      <c r="B144" s="31" t="s">
        <v>75</v>
      </c>
      <c r="C144" s="31" t="s">
        <v>111</v>
      </c>
      <c r="D144" s="32" t="s">
        <v>1115</v>
      </c>
      <c r="E144" s="33">
        <v>12454018</v>
      </c>
      <c r="F144" s="9" t="s">
        <v>75</v>
      </c>
      <c r="G144" s="31" t="s">
        <v>309</v>
      </c>
      <c r="H144" s="34" t="s">
        <v>159</v>
      </c>
      <c r="I144" s="34">
        <v>106488</v>
      </c>
      <c r="J144" s="34">
        <v>30600</v>
      </c>
      <c r="K144" s="34">
        <v>75888</v>
      </c>
      <c r="L144" s="51">
        <v>1331</v>
      </c>
      <c r="M144" s="34">
        <v>206.38</v>
      </c>
      <c r="N144" s="34">
        <v>225</v>
      </c>
      <c r="O144" s="34">
        <v>612</v>
      </c>
      <c r="P144" s="31">
        <v>1481.04</v>
      </c>
      <c r="Q144" s="30">
        <v>174</v>
      </c>
      <c r="R144" s="46" t="b">
        <v>0</v>
      </c>
    </row>
    <row r="145" spans="1:18" x14ac:dyDescent="0.2">
      <c r="A145" s="30" t="s">
        <v>1452</v>
      </c>
      <c r="B145" s="31" t="s">
        <v>75</v>
      </c>
      <c r="C145" s="31" t="s">
        <v>111</v>
      </c>
      <c r="D145" s="32" t="s">
        <v>1432</v>
      </c>
      <c r="E145" s="33">
        <v>12454060</v>
      </c>
      <c r="F145" s="9" t="s">
        <v>75</v>
      </c>
      <c r="G145" s="31" t="s">
        <v>1402</v>
      </c>
      <c r="H145" s="34" t="s">
        <v>187</v>
      </c>
      <c r="I145" s="34">
        <v>960</v>
      </c>
      <c r="J145" s="34">
        <v>0</v>
      </c>
      <c r="K145" s="34">
        <v>960</v>
      </c>
      <c r="L145" s="51">
        <v>11</v>
      </c>
      <c r="M145" s="34">
        <v>163.26</v>
      </c>
      <c r="N145" s="34">
        <v>155</v>
      </c>
      <c r="O145" s="34">
        <v>960</v>
      </c>
      <c r="P145" s="31">
        <v>1459.2</v>
      </c>
      <c r="Q145" s="30">
        <v>1</v>
      </c>
      <c r="R145" s="46" t="b">
        <v>0</v>
      </c>
    </row>
    <row r="146" spans="1:18" x14ac:dyDescent="0.2">
      <c r="A146" s="30" t="s">
        <v>1453</v>
      </c>
      <c r="B146" s="31" t="s">
        <v>75</v>
      </c>
      <c r="C146" s="31" t="s">
        <v>111</v>
      </c>
      <c r="D146" s="32" t="s">
        <v>1433</v>
      </c>
      <c r="E146" s="33">
        <v>12454060</v>
      </c>
      <c r="F146" s="9" t="s">
        <v>75</v>
      </c>
      <c r="G146" s="31" t="s">
        <v>1402</v>
      </c>
      <c r="H146" s="34" t="s">
        <v>187</v>
      </c>
      <c r="I146" s="34">
        <v>960</v>
      </c>
      <c r="J146" s="34">
        <v>0</v>
      </c>
      <c r="K146" s="34">
        <v>960</v>
      </c>
      <c r="L146" s="51">
        <v>11</v>
      </c>
      <c r="M146" s="34">
        <v>163.26</v>
      </c>
      <c r="N146" s="34">
        <v>155</v>
      </c>
      <c r="O146" s="34">
        <v>960</v>
      </c>
      <c r="P146" s="31">
        <v>1459.2</v>
      </c>
      <c r="Q146" s="30">
        <v>1</v>
      </c>
      <c r="R146" s="46" t="b">
        <v>0</v>
      </c>
    </row>
    <row r="147" spans="1:18" x14ac:dyDescent="0.2">
      <c r="A147" s="30" t="s">
        <v>916</v>
      </c>
      <c r="B147" s="31" t="s">
        <v>75</v>
      </c>
      <c r="C147" s="31" t="s">
        <v>111</v>
      </c>
      <c r="D147" s="32" t="s">
        <v>905</v>
      </c>
      <c r="E147" s="33">
        <v>12454100</v>
      </c>
      <c r="F147" s="9" t="s">
        <v>75</v>
      </c>
      <c r="G147" s="31" t="s">
        <v>1264</v>
      </c>
      <c r="H147" s="34" t="s">
        <v>187</v>
      </c>
      <c r="I147" s="34">
        <v>8976</v>
      </c>
      <c r="J147" s="34">
        <v>0</v>
      </c>
      <c r="K147" s="34">
        <v>8976</v>
      </c>
      <c r="L147" s="51">
        <v>126</v>
      </c>
      <c r="M147" s="34">
        <v>181.73</v>
      </c>
      <c r="N147" s="34">
        <v>185</v>
      </c>
      <c r="O147" s="34">
        <v>816</v>
      </c>
      <c r="P147" s="31">
        <v>1532.4479999999999</v>
      </c>
      <c r="Q147" s="30">
        <v>11</v>
      </c>
      <c r="R147" s="46" t="b">
        <v>0</v>
      </c>
    </row>
    <row r="148" spans="1:18" x14ac:dyDescent="0.2">
      <c r="A148" s="30" t="s">
        <v>917</v>
      </c>
      <c r="B148" s="31" t="s">
        <v>75</v>
      </c>
      <c r="C148" s="31" t="s">
        <v>111</v>
      </c>
      <c r="D148" s="32" t="s">
        <v>906</v>
      </c>
      <c r="E148" s="33">
        <v>12454100</v>
      </c>
      <c r="F148" s="9" t="s">
        <v>75</v>
      </c>
      <c r="G148" s="31" t="s">
        <v>1264</v>
      </c>
      <c r="H148" s="34" t="s">
        <v>187</v>
      </c>
      <c r="I148" s="34">
        <v>13872</v>
      </c>
      <c r="J148" s="34">
        <v>8976</v>
      </c>
      <c r="K148" s="34">
        <v>4896</v>
      </c>
      <c r="L148" s="51">
        <v>68</v>
      </c>
      <c r="M148" s="34">
        <v>181.73</v>
      </c>
      <c r="N148" s="34">
        <v>185</v>
      </c>
      <c r="O148" s="34">
        <v>816</v>
      </c>
      <c r="P148" s="31">
        <v>1532.4479999999999</v>
      </c>
      <c r="Q148" s="30">
        <v>17</v>
      </c>
      <c r="R148" s="46" t="b">
        <v>0</v>
      </c>
    </row>
    <row r="149" spans="1:18" x14ac:dyDescent="0.2">
      <c r="A149" s="30" t="s">
        <v>918</v>
      </c>
      <c r="B149" s="31" t="s">
        <v>75</v>
      </c>
      <c r="C149" s="31" t="s">
        <v>111</v>
      </c>
      <c r="D149" s="32" t="s">
        <v>907</v>
      </c>
      <c r="E149" s="33">
        <v>12454108</v>
      </c>
      <c r="F149" s="9" t="s">
        <v>75</v>
      </c>
      <c r="G149" s="31" t="s">
        <v>1215</v>
      </c>
      <c r="H149" s="34" t="s">
        <v>159</v>
      </c>
      <c r="I149" s="34">
        <v>7344</v>
      </c>
      <c r="J149" s="34">
        <v>0</v>
      </c>
      <c r="K149" s="34">
        <v>7344</v>
      </c>
      <c r="L149" s="51">
        <v>103</v>
      </c>
      <c r="M149" s="34">
        <v>181.73</v>
      </c>
      <c r="N149" s="34">
        <v>185</v>
      </c>
      <c r="O149" s="34">
        <v>816</v>
      </c>
      <c r="P149" s="31">
        <v>1532.4479999999999</v>
      </c>
      <c r="Q149" s="30">
        <v>9</v>
      </c>
      <c r="R149" s="46" t="b">
        <v>0</v>
      </c>
    </row>
    <row r="150" spans="1:18" x14ac:dyDescent="0.2">
      <c r="A150" s="30" t="s">
        <v>1144</v>
      </c>
      <c r="B150" s="31" t="s">
        <v>75</v>
      </c>
      <c r="C150" s="31" t="s">
        <v>111</v>
      </c>
      <c r="D150" s="32" t="s">
        <v>1129</v>
      </c>
      <c r="E150" s="33">
        <v>12454170</v>
      </c>
      <c r="F150" s="9" t="s">
        <v>75</v>
      </c>
      <c r="G150" s="31" t="s">
        <v>1266</v>
      </c>
      <c r="H150" s="34" t="s">
        <v>187</v>
      </c>
      <c r="I150" s="34">
        <v>22010</v>
      </c>
      <c r="J150" s="34">
        <v>22010</v>
      </c>
      <c r="K150" s="34">
        <v>0</v>
      </c>
      <c r="L150" s="51">
        <v>0</v>
      </c>
      <c r="M150" s="34">
        <v>179.19</v>
      </c>
      <c r="N150" s="34">
        <v>195</v>
      </c>
      <c r="O150" s="34">
        <v>710</v>
      </c>
      <c r="P150" s="31">
        <v>1391.6</v>
      </c>
      <c r="Q150" s="30">
        <v>31</v>
      </c>
      <c r="R150" s="46" t="b">
        <v>0</v>
      </c>
    </row>
    <row r="151" spans="1:18" x14ac:dyDescent="0.2">
      <c r="A151" s="30" t="s">
        <v>1454</v>
      </c>
      <c r="B151" s="31" t="s">
        <v>75</v>
      </c>
      <c r="C151" s="31" t="s">
        <v>111</v>
      </c>
      <c r="D151" s="32" t="s">
        <v>1434</v>
      </c>
      <c r="E151" s="33">
        <v>12454170</v>
      </c>
      <c r="F151" s="9" t="s">
        <v>75</v>
      </c>
      <c r="G151" s="31" t="s">
        <v>1266</v>
      </c>
      <c r="H151" s="34" t="s">
        <v>187</v>
      </c>
      <c r="I151" s="34">
        <v>17750</v>
      </c>
      <c r="J151" s="34">
        <v>0</v>
      </c>
      <c r="K151" s="34">
        <v>17750</v>
      </c>
      <c r="L151" s="51">
        <v>264</v>
      </c>
      <c r="M151" s="34">
        <v>179.19</v>
      </c>
      <c r="N151" s="34">
        <v>195</v>
      </c>
      <c r="O151" s="34">
        <v>710</v>
      </c>
      <c r="P151" s="31">
        <v>1391.6</v>
      </c>
      <c r="Q151" s="30">
        <v>25</v>
      </c>
      <c r="R151" s="46" t="b">
        <v>0</v>
      </c>
    </row>
    <row r="152" spans="1:18" x14ac:dyDescent="0.2">
      <c r="A152" s="30" t="s">
        <v>919</v>
      </c>
      <c r="B152" s="31" t="s">
        <v>75</v>
      </c>
      <c r="C152" s="31" t="s">
        <v>111</v>
      </c>
      <c r="D152" s="32" t="s">
        <v>908</v>
      </c>
      <c r="E152" s="33">
        <v>12454200</v>
      </c>
      <c r="F152" s="9" t="s">
        <v>75</v>
      </c>
      <c r="G152" s="31" t="s">
        <v>659</v>
      </c>
      <c r="H152" s="34" t="s">
        <v>187</v>
      </c>
      <c r="I152" s="34">
        <v>36720</v>
      </c>
      <c r="J152" s="34">
        <v>36720</v>
      </c>
      <c r="K152" s="34">
        <v>0</v>
      </c>
      <c r="L152" s="51">
        <v>0</v>
      </c>
      <c r="M152" s="34">
        <v>177.53</v>
      </c>
      <c r="N152" s="34">
        <v>185</v>
      </c>
      <c r="O152" s="34">
        <v>816</v>
      </c>
      <c r="P152" s="31">
        <v>1478.5920000000001</v>
      </c>
      <c r="Q152" s="30">
        <v>45</v>
      </c>
      <c r="R152" s="46" t="b">
        <v>0</v>
      </c>
    </row>
    <row r="153" spans="1:18" x14ac:dyDescent="0.2">
      <c r="A153" s="30" t="s">
        <v>920</v>
      </c>
      <c r="B153" s="31" t="s">
        <v>75</v>
      </c>
      <c r="C153" s="31" t="s">
        <v>111</v>
      </c>
      <c r="D153" s="32" t="s">
        <v>909</v>
      </c>
      <c r="E153" s="33">
        <v>12454200</v>
      </c>
      <c r="F153" s="9" t="s">
        <v>75</v>
      </c>
      <c r="G153" s="31" t="s">
        <v>659</v>
      </c>
      <c r="H153" s="34" t="s">
        <v>187</v>
      </c>
      <c r="I153" s="34">
        <v>4080</v>
      </c>
      <c r="J153" s="34">
        <v>0</v>
      </c>
      <c r="K153" s="34">
        <v>4080</v>
      </c>
      <c r="L153" s="51">
        <v>57</v>
      </c>
      <c r="M153" s="34">
        <v>177.53</v>
      </c>
      <c r="N153" s="34">
        <v>185</v>
      </c>
      <c r="O153" s="34">
        <v>816</v>
      </c>
      <c r="P153" s="31">
        <v>1478.5920000000001</v>
      </c>
      <c r="Q153" s="30">
        <v>5</v>
      </c>
      <c r="R153" s="46" t="b">
        <v>0</v>
      </c>
    </row>
    <row r="154" spans="1:18" x14ac:dyDescent="0.2">
      <c r="A154" s="30" t="s">
        <v>921</v>
      </c>
      <c r="B154" s="31" t="s">
        <v>75</v>
      </c>
      <c r="C154" s="31" t="s">
        <v>111</v>
      </c>
      <c r="D154" s="32" t="s">
        <v>910</v>
      </c>
      <c r="E154" s="33">
        <v>12454218</v>
      </c>
      <c r="F154" s="9" t="s">
        <v>75</v>
      </c>
      <c r="G154" s="31" t="s">
        <v>99</v>
      </c>
      <c r="H154" s="34" t="s">
        <v>159</v>
      </c>
      <c r="I154" s="34">
        <v>12852</v>
      </c>
      <c r="J154" s="34">
        <v>12852</v>
      </c>
      <c r="K154" s="34">
        <v>0</v>
      </c>
      <c r="L154" s="51">
        <v>0</v>
      </c>
      <c r="M154" s="34">
        <v>202.73</v>
      </c>
      <c r="N154" s="34">
        <v>225</v>
      </c>
      <c r="O154" s="34">
        <v>612</v>
      </c>
      <c r="P154" s="31">
        <v>1407.6</v>
      </c>
      <c r="Q154" s="30">
        <v>21</v>
      </c>
      <c r="R154" s="46" t="b">
        <v>0</v>
      </c>
    </row>
    <row r="155" spans="1:18" x14ac:dyDescent="0.2">
      <c r="A155" s="30" t="s">
        <v>1552</v>
      </c>
      <c r="B155" s="31" t="s">
        <v>75</v>
      </c>
      <c r="C155" s="31" t="s">
        <v>111</v>
      </c>
      <c r="D155" s="32" t="s">
        <v>1518</v>
      </c>
      <c r="E155" s="33">
        <v>12454218</v>
      </c>
      <c r="F155" s="9" t="s">
        <v>75</v>
      </c>
      <c r="G155" s="31" t="s">
        <v>99</v>
      </c>
      <c r="H155" s="34" t="s">
        <v>159</v>
      </c>
      <c r="I155" s="34">
        <v>14688</v>
      </c>
      <c r="J155" s="34">
        <v>0</v>
      </c>
      <c r="K155" s="34">
        <v>14688</v>
      </c>
      <c r="L155" s="51">
        <v>257</v>
      </c>
      <c r="M155" s="34">
        <v>202.73</v>
      </c>
      <c r="N155" s="34">
        <v>225</v>
      </c>
      <c r="O155" s="34">
        <v>612</v>
      </c>
      <c r="P155" s="31">
        <v>1407.6</v>
      </c>
      <c r="Q155" s="30">
        <v>24</v>
      </c>
      <c r="R155" s="46" t="b">
        <v>0</v>
      </c>
    </row>
    <row r="156" spans="1:18" x14ac:dyDescent="0.2">
      <c r="A156" s="30" t="s">
        <v>1455</v>
      </c>
      <c r="B156" s="31" t="s">
        <v>75</v>
      </c>
      <c r="C156" s="31" t="s">
        <v>111</v>
      </c>
      <c r="D156" s="32" t="s">
        <v>1435</v>
      </c>
      <c r="E156" s="33">
        <v>12454228</v>
      </c>
      <c r="F156" s="9" t="s">
        <v>75</v>
      </c>
      <c r="G156" s="31" t="s">
        <v>1141</v>
      </c>
      <c r="H156" s="34" t="s">
        <v>159</v>
      </c>
      <c r="I156" s="34">
        <v>14976</v>
      </c>
      <c r="J156" s="34">
        <v>14976</v>
      </c>
      <c r="K156" s="34">
        <v>0</v>
      </c>
      <c r="L156" s="51">
        <v>0</v>
      </c>
      <c r="M156" s="34">
        <v>147.29</v>
      </c>
      <c r="N156" s="34">
        <v>185</v>
      </c>
      <c r="O156" s="34">
        <v>1248</v>
      </c>
      <c r="P156" s="31">
        <v>1496.3520000000001</v>
      </c>
      <c r="Q156" s="30">
        <v>12</v>
      </c>
      <c r="R156" s="46" t="b">
        <v>0</v>
      </c>
    </row>
    <row r="157" spans="1:18" x14ac:dyDescent="0.2">
      <c r="A157" s="30" t="s">
        <v>1110</v>
      </c>
      <c r="B157" s="31" t="s">
        <v>75</v>
      </c>
      <c r="C157" s="31" t="s">
        <v>111</v>
      </c>
      <c r="D157" s="32" t="s">
        <v>1087</v>
      </c>
      <c r="E157" s="33">
        <v>12454268</v>
      </c>
      <c r="F157" s="9" t="s">
        <v>75</v>
      </c>
      <c r="G157" s="31" t="s">
        <v>41</v>
      </c>
      <c r="H157" s="34" t="s">
        <v>159</v>
      </c>
      <c r="I157" s="34">
        <v>7680</v>
      </c>
      <c r="J157" s="34">
        <v>0</v>
      </c>
      <c r="K157" s="34">
        <v>7680</v>
      </c>
      <c r="L157" s="51">
        <v>92</v>
      </c>
      <c r="M157" s="34">
        <v>160.78</v>
      </c>
      <c r="N157" s="34">
        <v>155</v>
      </c>
      <c r="O157" s="34">
        <v>960</v>
      </c>
      <c r="P157" s="31">
        <v>1353.6</v>
      </c>
      <c r="Q157" s="30">
        <v>8</v>
      </c>
      <c r="R157" s="46" t="b">
        <v>0</v>
      </c>
    </row>
    <row r="158" spans="1:18" x14ac:dyDescent="0.2">
      <c r="A158" s="30" t="s">
        <v>1615</v>
      </c>
      <c r="B158" s="31" t="s">
        <v>75</v>
      </c>
      <c r="C158" s="31" t="s">
        <v>111</v>
      </c>
      <c r="D158" s="32" t="s">
        <v>1574</v>
      </c>
      <c r="E158" s="33">
        <v>12457318</v>
      </c>
      <c r="F158" s="9" t="s">
        <v>75</v>
      </c>
      <c r="G158" s="31" t="s">
        <v>303</v>
      </c>
      <c r="H158" s="34" t="s">
        <v>159</v>
      </c>
      <c r="I158" s="34">
        <v>7344</v>
      </c>
      <c r="J158" s="34">
        <v>0</v>
      </c>
      <c r="K158" s="34">
        <v>7344</v>
      </c>
      <c r="L158" s="51">
        <v>128</v>
      </c>
      <c r="M158" s="34">
        <v>202.84</v>
      </c>
      <c r="N158" s="34">
        <v>225</v>
      </c>
      <c r="O158" s="34">
        <v>612</v>
      </c>
      <c r="P158" s="31">
        <v>1438.2</v>
      </c>
      <c r="Q158" s="30">
        <v>12</v>
      </c>
      <c r="R158" s="46" t="b">
        <v>1</v>
      </c>
    </row>
    <row r="159" spans="1:18" x14ac:dyDescent="0.2">
      <c r="A159" s="30" t="s">
        <v>1616</v>
      </c>
      <c r="B159" s="31" t="s">
        <v>75</v>
      </c>
      <c r="C159" s="31" t="s">
        <v>111</v>
      </c>
      <c r="D159" s="32" t="s">
        <v>1575</v>
      </c>
      <c r="E159" s="33">
        <v>12457318</v>
      </c>
      <c r="F159" s="9" t="s">
        <v>75</v>
      </c>
      <c r="G159" s="31" t="s">
        <v>303</v>
      </c>
      <c r="H159" s="34" t="s">
        <v>159</v>
      </c>
      <c r="I159" s="34">
        <v>86292</v>
      </c>
      <c r="J159" s="34">
        <v>0</v>
      </c>
      <c r="K159" s="34">
        <v>86292</v>
      </c>
      <c r="L159" s="51">
        <v>1513</v>
      </c>
      <c r="M159" s="34">
        <v>202.84</v>
      </c>
      <c r="N159" s="34">
        <v>225</v>
      </c>
      <c r="O159" s="34">
        <v>612</v>
      </c>
      <c r="P159" s="31">
        <v>1438.2</v>
      </c>
      <c r="Q159" s="30">
        <v>141</v>
      </c>
      <c r="R159" s="46" t="b">
        <v>1</v>
      </c>
    </row>
    <row r="160" spans="1:18" x14ac:dyDescent="0.2">
      <c r="A160" s="30" t="s">
        <v>1025</v>
      </c>
      <c r="B160" s="31" t="s">
        <v>75</v>
      </c>
      <c r="C160" s="31" t="s">
        <v>112</v>
      </c>
      <c r="D160" s="32" t="s">
        <v>1001</v>
      </c>
      <c r="E160" s="33">
        <v>12460008</v>
      </c>
      <c r="F160" s="9" t="s">
        <v>75</v>
      </c>
      <c r="G160" s="31" t="s">
        <v>709</v>
      </c>
      <c r="H160" s="34" t="s">
        <v>159</v>
      </c>
      <c r="I160" s="34">
        <v>9180</v>
      </c>
      <c r="J160" s="34">
        <v>9180</v>
      </c>
      <c r="K160" s="34">
        <v>0</v>
      </c>
      <c r="L160" s="51">
        <v>0</v>
      </c>
      <c r="M160" s="34">
        <v>278.44</v>
      </c>
      <c r="N160" s="34">
        <v>335</v>
      </c>
      <c r="O160" s="34">
        <v>612</v>
      </c>
      <c r="P160" s="31">
        <v>1396.5840000000001</v>
      </c>
      <c r="Q160" s="30">
        <v>15</v>
      </c>
      <c r="R160" s="46" t="b">
        <v>0</v>
      </c>
    </row>
    <row r="161" spans="1:18" x14ac:dyDescent="0.2">
      <c r="A161" s="30" t="s">
        <v>1553</v>
      </c>
      <c r="B161" s="31" t="s">
        <v>75</v>
      </c>
      <c r="C161" s="31" t="s">
        <v>112</v>
      </c>
      <c r="D161" s="32" t="s">
        <v>1519</v>
      </c>
      <c r="E161" s="33">
        <v>12460008</v>
      </c>
      <c r="F161" s="9" t="s">
        <v>75</v>
      </c>
      <c r="G161" s="31" t="s">
        <v>709</v>
      </c>
      <c r="H161" s="34" t="s">
        <v>159</v>
      </c>
      <c r="I161" s="34">
        <v>612</v>
      </c>
      <c r="J161" s="34">
        <v>0</v>
      </c>
      <c r="K161" s="34">
        <v>612</v>
      </c>
      <c r="L161" s="51">
        <v>10</v>
      </c>
      <c r="M161" s="34">
        <v>278.44</v>
      </c>
      <c r="N161" s="34">
        <v>335</v>
      </c>
      <c r="O161" s="34">
        <v>612</v>
      </c>
      <c r="P161" s="31">
        <v>1396.5840000000001</v>
      </c>
      <c r="Q161" s="30">
        <v>1</v>
      </c>
      <c r="R161" s="46" t="b">
        <v>0</v>
      </c>
    </row>
    <row r="162" spans="1:18" x14ac:dyDescent="0.2">
      <c r="A162" s="30" t="s">
        <v>1081</v>
      </c>
      <c r="B162" s="31" t="s">
        <v>75</v>
      </c>
      <c r="C162" s="31" t="s">
        <v>112</v>
      </c>
      <c r="D162" s="32" t="s">
        <v>1038</v>
      </c>
      <c r="E162" s="33">
        <v>12460460</v>
      </c>
      <c r="F162" s="9" t="s">
        <v>75</v>
      </c>
      <c r="G162" s="31" t="s">
        <v>852</v>
      </c>
      <c r="H162" s="34" t="s">
        <v>187</v>
      </c>
      <c r="I162" s="34">
        <v>960</v>
      </c>
      <c r="J162" s="34">
        <v>0</v>
      </c>
      <c r="K162" s="34">
        <v>960</v>
      </c>
      <c r="L162" s="51">
        <v>11</v>
      </c>
      <c r="M162" s="34">
        <v>266.49</v>
      </c>
      <c r="N162" s="34">
        <v>230</v>
      </c>
      <c r="O162" s="34">
        <v>960</v>
      </c>
      <c r="P162" s="31">
        <v>1324.8</v>
      </c>
      <c r="Q162" s="30">
        <v>1</v>
      </c>
      <c r="R162" s="46" t="b">
        <v>0</v>
      </c>
    </row>
    <row r="163" spans="1:18" x14ac:dyDescent="0.2">
      <c r="A163" s="30" t="s">
        <v>1554</v>
      </c>
      <c r="B163" s="31" t="s">
        <v>75</v>
      </c>
      <c r="C163" s="31" t="s">
        <v>112</v>
      </c>
      <c r="D163" s="32" t="s">
        <v>1130</v>
      </c>
      <c r="E163" s="33">
        <v>12460811</v>
      </c>
      <c r="F163" s="9" t="s">
        <v>75</v>
      </c>
      <c r="G163" s="31" t="s">
        <v>723</v>
      </c>
      <c r="H163" s="34" t="s">
        <v>187</v>
      </c>
      <c r="I163" s="34">
        <v>3060</v>
      </c>
      <c r="J163" s="34">
        <v>0</v>
      </c>
      <c r="K163" s="34">
        <v>3060</v>
      </c>
      <c r="L163" s="51">
        <v>53</v>
      </c>
      <c r="M163" s="34">
        <v>344.94</v>
      </c>
      <c r="N163" s="34">
        <v>335</v>
      </c>
      <c r="O163" s="34">
        <v>612</v>
      </c>
      <c r="P163" s="31">
        <v>1396.5840000000001</v>
      </c>
      <c r="Q163" s="30">
        <v>5</v>
      </c>
      <c r="R163" s="46" t="b">
        <v>0</v>
      </c>
    </row>
    <row r="164" spans="1:18" x14ac:dyDescent="0.2">
      <c r="A164" s="30" t="s">
        <v>1340</v>
      </c>
      <c r="B164" s="31" t="s">
        <v>75</v>
      </c>
      <c r="C164" s="31" t="s">
        <v>112</v>
      </c>
      <c r="D164" s="32" t="s">
        <v>1039</v>
      </c>
      <c r="E164" s="33">
        <v>12460910</v>
      </c>
      <c r="F164" s="9" t="s">
        <v>75</v>
      </c>
      <c r="G164" s="31" t="s">
        <v>854</v>
      </c>
      <c r="H164" s="34" t="s">
        <v>187</v>
      </c>
      <c r="I164" s="34">
        <v>4284</v>
      </c>
      <c r="J164" s="34">
        <v>4284</v>
      </c>
      <c r="K164" s="34">
        <v>0</v>
      </c>
      <c r="L164" s="51">
        <v>0</v>
      </c>
      <c r="M164" s="34">
        <v>305.43</v>
      </c>
      <c r="N164" s="34">
        <v>335</v>
      </c>
      <c r="O164" s="34">
        <v>612</v>
      </c>
      <c r="P164" s="31">
        <v>1396.5840000000001</v>
      </c>
      <c r="Q164" s="30">
        <v>7</v>
      </c>
      <c r="R164" s="46" t="b">
        <v>0</v>
      </c>
    </row>
    <row r="165" spans="1:18" x14ac:dyDescent="0.2">
      <c r="A165" s="30" t="s">
        <v>1341</v>
      </c>
      <c r="B165" s="31" t="s">
        <v>75</v>
      </c>
      <c r="C165" s="31" t="s">
        <v>112</v>
      </c>
      <c r="D165" s="32" t="s">
        <v>1040</v>
      </c>
      <c r="E165" s="33">
        <v>12461610</v>
      </c>
      <c r="F165" s="9" t="s">
        <v>75</v>
      </c>
      <c r="G165" s="31" t="s">
        <v>724</v>
      </c>
      <c r="H165" s="34" t="s">
        <v>187</v>
      </c>
      <c r="I165" s="34">
        <v>3060</v>
      </c>
      <c r="J165" s="34">
        <v>1836</v>
      </c>
      <c r="K165" s="34">
        <v>1224</v>
      </c>
      <c r="L165" s="51">
        <v>21</v>
      </c>
      <c r="M165" s="34">
        <v>331.98</v>
      </c>
      <c r="N165" s="34">
        <v>335</v>
      </c>
      <c r="O165" s="34">
        <v>612</v>
      </c>
      <c r="P165" s="31">
        <v>1396.5840000000001</v>
      </c>
      <c r="Q165" s="30">
        <v>5</v>
      </c>
      <c r="R165" s="46" t="b">
        <v>0</v>
      </c>
    </row>
    <row r="166" spans="1:18" x14ac:dyDescent="0.2">
      <c r="A166" s="30" t="s">
        <v>499</v>
      </c>
      <c r="B166" s="31" t="s">
        <v>75</v>
      </c>
      <c r="C166" s="31" t="s">
        <v>113</v>
      </c>
      <c r="D166" s="32" t="s">
        <v>500</v>
      </c>
      <c r="E166" s="33">
        <v>12470618</v>
      </c>
      <c r="F166" s="9" t="s">
        <v>75</v>
      </c>
      <c r="G166" s="31" t="s">
        <v>90</v>
      </c>
      <c r="H166" s="34" t="s">
        <v>159</v>
      </c>
      <c r="I166" s="34">
        <v>8064</v>
      </c>
      <c r="J166" s="34">
        <v>8064</v>
      </c>
      <c r="K166" s="34">
        <v>0</v>
      </c>
      <c r="L166" s="51">
        <v>0</v>
      </c>
      <c r="M166" s="34">
        <v>431.42</v>
      </c>
      <c r="N166" s="34">
        <v>380</v>
      </c>
      <c r="O166" s="34">
        <v>576</v>
      </c>
      <c r="P166" s="31">
        <v>1315.008</v>
      </c>
      <c r="Q166" s="30">
        <v>14</v>
      </c>
      <c r="R166" s="46" t="b">
        <v>0</v>
      </c>
    </row>
    <row r="167" spans="1:18" x14ac:dyDescent="0.2">
      <c r="A167" s="30" t="s">
        <v>1342</v>
      </c>
      <c r="B167" s="31" t="s">
        <v>75</v>
      </c>
      <c r="C167" s="31" t="s">
        <v>113</v>
      </c>
      <c r="D167" s="32" t="s">
        <v>1291</v>
      </c>
      <c r="E167" s="33">
        <v>12472208</v>
      </c>
      <c r="F167" s="9" t="s">
        <v>75</v>
      </c>
      <c r="G167" s="31" t="s">
        <v>224</v>
      </c>
      <c r="H167" s="34" t="s">
        <v>159</v>
      </c>
      <c r="I167" s="34">
        <v>2172</v>
      </c>
      <c r="J167" s="34">
        <v>2172</v>
      </c>
      <c r="K167" s="34">
        <v>0</v>
      </c>
      <c r="L167" s="51">
        <v>0</v>
      </c>
      <c r="M167" s="34">
        <v>359.27</v>
      </c>
      <c r="N167" s="34">
        <v>310</v>
      </c>
      <c r="O167" s="34">
        <v>724</v>
      </c>
      <c r="P167" s="31">
        <v>1253.9680000000001</v>
      </c>
      <c r="Q167" s="30">
        <v>3</v>
      </c>
      <c r="R167" s="46" t="b">
        <v>0</v>
      </c>
    </row>
    <row r="168" spans="1:18" x14ac:dyDescent="0.2">
      <c r="A168" s="30" t="s">
        <v>1343</v>
      </c>
      <c r="B168" s="31" t="s">
        <v>75</v>
      </c>
      <c r="C168" s="31" t="s">
        <v>113</v>
      </c>
      <c r="D168" s="32" t="s">
        <v>1292</v>
      </c>
      <c r="E168" s="33">
        <v>12472268</v>
      </c>
      <c r="F168" s="9" t="s">
        <v>75</v>
      </c>
      <c r="G168" s="31" t="s">
        <v>412</v>
      </c>
      <c r="H168" s="34" t="s">
        <v>159</v>
      </c>
      <c r="I168" s="34">
        <v>2748</v>
      </c>
      <c r="J168" s="34">
        <v>0</v>
      </c>
      <c r="K168" s="34">
        <v>2748</v>
      </c>
      <c r="L168" s="51">
        <v>33</v>
      </c>
      <c r="M168" s="34">
        <v>280.04000000000002</v>
      </c>
      <c r="N168" s="34">
        <v>265</v>
      </c>
      <c r="O168" s="34">
        <v>916</v>
      </c>
      <c r="P168" s="31">
        <v>1388.6559999999999</v>
      </c>
      <c r="Q168" s="30">
        <v>3</v>
      </c>
      <c r="R168" s="46" t="b">
        <v>0</v>
      </c>
    </row>
    <row r="169" spans="1:18" x14ac:dyDescent="0.2">
      <c r="A169" s="30" t="s">
        <v>1344</v>
      </c>
      <c r="B169" s="31" t="s">
        <v>75</v>
      </c>
      <c r="C169" s="31" t="s">
        <v>113</v>
      </c>
      <c r="D169" s="32" t="s">
        <v>1293</v>
      </c>
      <c r="E169" s="33">
        <v>12475315</v>
      </c>
      <c r="F169" s="9" t="s">
        <v>75</v>
      </c>
      <c r="G169" s="31" t="s">
        <v>1269</v>
      </c>
      <c r="H169" s="34" t="s">
        <v>187</v>
      </c>
      <c r="I169" s="34">
        <v>516</v>
      </c>
      <c r="J169" s="34">
        <v>0</v>
      </c>
      <c r="K169" s="34">
        <v>516</v>
      </c>
      <c r="L169" s="51">
        <v>9</v>
      </c>
      <c r="M169" s="34">
        <v>449.41</v>
      </c>
      <c r="N169" s="34">
        <v>395</v>
      </c>
      <c r="O169" s="34">
        <v>516</v>
      </c>
      <c r="P169" s="31">
        <v>993.81599999999992</v>
      </c>
      <c r="Q169" s="30">
        <v>1</v>
      </c>
      <c r="R169" s="46" t="b">
        <v>0</v>
      </c>
    </row>
    <row r="170" spans="1:18" x14ac:dyDescent="0.2">
      <c r="A170" s="30" t="s">
        <v>923</v>
      </c>
      <c r="B170" s="31" t="s">
        <v>76</v>
      </c>
      <c r="C170" s="31" t="s">
        <v>111</v>
      </c>
      <c r="D170" s="32" t="s">
        <v>593</v>
      </c>
      <c r="E170" s="33">
        <v>12700016</v>
      </c>
      <c r="F170" s="9" t="s">
        <v>76</v>
      </c>
      <c r="G170" s="31" t="s">
        <v>566</v>
      </c>
      <c r="H170" s="34" t="s">
        <v>159</v>
      </c>
      <c r="I170" s="34">
        <v>7480</v>
      </c>
      <c r="J170" s="34">
        <v>0</v>
      </c>
      <c r="K170" s="34">
        <v>7480</v>
      </c>
      <c r="L170" s="51">
        <v>131</v>
      </c>
      <c r="M170" s="34">
        <v>209.55</v>
      </c>
      <c r="N170" s="34">
        <v>225</v>
      </c>
      <c r="O170" s="34">
        <v>680</v>
      </c>
      <c r="P170" s="31">
        <v>1482.4</v>
      </c>
      <c r="Q170" s="30">
        <v>11</v>
      </c>
      <c r="R170" s="46" t="b">
        <v>0</v>
      </c>
    </row>
    <row r="171" spans="1:18" x14ac:dyDescent="0.2">
      <c r="A171" s="30" t="s">
        <v>973</v>
      </c>
      <c r="B171" s="31" t="s">
        <v>76</v>
      </c>
      <c r="C171" s="31" t="s">
        <v>111</v>
      </c>
      <c r="D171" s="32" t="s">
        <v>956</v>
      </c>
      <c r="E171" s="33">
        <v>12700016</v>
      </c>
      <c r="F171" s="9" t="s">
        <v>76</v>
      </c>
      <c r="G171" s="31" t="s">
        <v>566</v>
      </c>
      <c r="H171" s="34" t="s">
        <v>159</v>
      </c>
      <c r="I171" s="34">
        <v>5440</v>
      </c>
      <c r="J171" s="34">
        <v>0</v>
      </c>
      <c r="K171" s="34">
        <v>5440</v>
      </c>
      <c r="L171" s="51">
        <v>95</v>
      </c>
      <c r="M171" s="34">
        <v>209.55</v>
      </c>
      <c r="N171" s="34">
        <v>225</v>
      </c>
      <c r="O171" s="34">
        <v>680</v>
      </c>
      <c r="P171" s="31">
        <v>1482.4</v>
      </c>
      <c r="Q171" s="30">
        <v>8</v>
      </c>
      <c r="R171" s="46" t="b">
        <v>0</v>
      </c>
    </row>
    <row r="172" spans="1:18" x14ac:dyDescent="0.2">
      <c r="A172" s="30" t="s">
        <v>924</v>
      </c>
      <c r="B172" s="31" t="s">
        <v>76</v>
      </c>
      <c r="C172" s="31" t="s">
        <v>111</v>
      </c>
      <c r="D172" s="32" t="s">
        <v>463</v>
      </c>
      <c r="E172" s="33">
        <v>12702116</v>
      </c>
      <c r="F172" s="9" t="s">
        <v>76</v>
      </c>
      <c r="G172" s="31" t="s">
        <v>575</v>
      </c>
      <c r="H172" s="34" t="s">
        <v>159</v>
      </c>
      <c r="I172" s="34">
        <v>2720</v>
      </c>
      <c r="J172" s="34">
        <v>2720</v>
      </c>
      <c r="K172" s="34">
        <v>0</v>
      </c>
      <c r="L172" s="51">
        <v>0</v>
      </c>
      <c r="M172" s="34">
        <v>189.17</v>
      </c>
      <c r="N172" s="34">
        <v>225</v>
      </c>
      <c r="O172" s="34">
        <v>680</v>
      </c>
      <c r="P172" s="31">
        <v>1598</v>
      </c>
      <c r="Q172" s="30">
        <v>4</v>
      </c>
      <c r="R172" s="46" t="b">
        <v>0</v>
      </c>
    </row>
    <row r="173" spans="1:18" x14ac:dyDescent="0.2">
      <c r="A173" s="30" t="s">
        <v>1617</v>
      </c>
      <c r="B173" s="31" t="s">
        <v>76</v>
      </c>
      <c r="C173" s="31" t="s">
        <v>111</v>
      </c>
      <c r="D173" s="32" t="s">
        <v>1576</v>
      </c>
      <c r="E173" s="33">
        <v>12702616</v>
      </c>
      <c r="F173" s="9" t="s">
        <v>76</v>
      </c>
      <c r="G173" s="31" t="s">
        <v>727</v>
      </c>
      <c r="H173" s="34" t="s">
        <v>159</v>
      </c>
      <c r="I173" s="34">
        <v>44200</v>
      </c>
      <c r="J173" s="34">
        <v>0</v>
      </c>
      <c r="K173" s="34">
        <v>44200</v>
      </c>
      <c r="L173" s="51">
        <v>775</v>
      </c>
      <c r="M173" s="34">
        <v>189.44</v>
      </c>
      <c r="N173" s="34">
        <v>225</v>
      </c>
      <c r="O173" s="34">
        <v>680</v>
      </c>
      <c r="P173" s="31">
        <v>1598</v>
      </c>
      <c r="Q173" s="30">
        <v>65</v>
      </c>
      <c r="R173" s="46" t="b">
        <v>1</v>
      </c>
    </row>
    <row r="174" spans="1:18" x14ac:dyDescent="0.2">
      <c r="A174" s="30" t="s">
        <v>1618</v>
      </c>
      <c r="B174" s="31" t="s">
        <v>76</v>
      </c>
      <c r="C174" s="31" t="s">
        <v>111</v>
      </c>
      <c r="D174" s="32" t="s">
        <v>1577</v>
      </c>
      <c r="E174" s="33">
        <v>12702616</v>
      </c>
      <c r="F174" s="9" t="s">
        <v>76</v>
      </c>
      <c r="G174" s="31" t="s">
        <v>727</v>
      </c>
      <c r="H174" s="34" t="s">
        <v>159</v>
      </c>
      <c r="I174" s="34">
        <v>122400</v>
      </c>
      <c r="J174" s="34">
        <v>0</v>
      </c>
      <c r="K174" s="34">
        <v>122400</v>
      </c>
      <c r="L174" s="51">
        <v>2147</v>
      </c>
      <c r="M174" s="34">
        <v>189.44</v>
      </c>
      <c r="N174" s="34">
        <v>225</v>
      </c>
      <c r="O174" s="34">
        <v>680</v>
      </c>
      <c r="P174" s="31">
        <v>1598</v>
      </c>
      <c r="Q174" s="30">
        <v>180</v>
      </c>
      <c r="R174" s="46" t="b">
        <v>1</v>
      </c>
    </row>
    <row r="175" spans="1:18" x14ac:dyDescent="0.2">
      <c r="A175" s="30" t="s">
        <v>1619</v>
      </c>
      <c r="B175" s="31" t="s">
        <v>76</v>
      </c>
      <c r="C175" s="31" t="s">
        <v>111</v>
      </c>
      <c r="D175" s="32" t="s">
        <v>1578</v>
      </c>
      <c r="E175" s="33">
        <v>12702616</v>
      </c>
      <c r="F175" s="9" t="s">
        <v>76</v>
      </c>
      <c r="G175" s="31" t="s">
        <v>727</v>
      </c>
      <c r="H175" s="34" t="s">
        <v>159</v>
      </c>
      <c r="I175" s="34">
        <v>152320</v>
      </c>
      <c r="J175" s="34">
        <v>0</v>
      </c>
      <c r="K175" s="34">
        <v>152320</v>
      </c>
      <c r="L175" s="51">
        <v>2672</v>
      </c>
      <c r="M175" s="34">
        <v>189.44</v>
      </c>
      <c r="N175" s="34">
        <v>225</v>
      </c>
      <c r="O175" s="34">
        <v>680</v>
      </c>
      <c r="P175" s="31">
        <v>1598</v>
      </c>
      <c r="Q175" s="30">
        <v>224</v>
      </c>
      <c r="R175" s="46" t="b">
        <v>1</v>
      </c>
    </row>
    <row r="176" spans="1:18" x14ac:dyDescent="0.2">
      <c r="A176" s="30" t="s">
        <v>1555</v>
      </c>
      <c r="B176" s="31" t="s">
        <v>76</v>
      </c>
      <c r="C176" s="31" t="s">
        <v>111</v>
      </c>
      <c r="D176" s="32" t="s">
        <v>1520</v>
      </c>
      <c r="E176" s="33">
        <v>12702616</v>
      </c>
      <c r="F176" s="9" t="s">
        <v>76</v>
      </c>
      <c r="G176" s="31" t="s">
        <v>727</v>
      </c>
      <c r="H176" s="34" t="s">
        <v>159</v>
      </c>
      <c r="I176" s="34">
        <v>146880</v>
      </c>
      <c r="J176" s="34">
        <v>0</v>
      </c>
      <c r="K176" s="34">
        <v>146880</v>
      </c>
      <c r="L176" s="51">
        <v>2576</v>
      </c>
      <c r="M176" s="34">
        <v>189.44</v>
      </c>
      <c r="N176" s="34">
        <v>225</v>
      </c>
      <c r="O176" s="34">
        <v>680</v>
      </c>
      <c r="P176" s="31">
        <v>1598</v>
      </c>
      <c r="Q176" s="30">
        <v>216</v>
      </c>
      <c r="R176" s="46" t="b">
        <v>0</v>
      </c>
    </row>
    <row r="177" spans="1:18" x14ac:dyDescent="0.2">
      <c r="A177" s="30" t="s">
        <v>1345</v>
      </c>
      <c r="B177" s="31" t="s">
        <v>76</v>
      </c>
      <c r="C177" s="31" t="s">
        <v>111</v>
      </c>
      <c r="D177" s="32" t="s">
        <v>1307</v>
      </c>
      <c r="E177" s="33">
        <v>12704216</v>
      </c>
      <c r="F177" s="9" t="s">
        <v>76</v>
      </c>
      <c r="G177" s="31" t="s">
        <v>579</v>
      </c>
      <c r="H177" s="34" t="s">
        <v>159</v>
      </c>
      <c r="I177" s="34">
        <v>10880</v>
      </c>
      <c r="J177" s="34">
        <v>0</v>
      </c>
      <c r="K177" s="34">
        <v>10880</v>
      </c>
      <c r="L177" s="51">
        <v>190</v>
      </c>
      <c r="M177" s="34">
        <v>188.74</v>
      </c>
      <c r="N177" s="34">
        <v>225</v>
      </c>
      <c r="O177" s="34">
        <v>680</v>
      </c>
      <c r="P177" s="31">
        <v>1598</v>
      </c>
      <c r="Q177" s="30">
        <v>16</v>
      </c>
      <c r="R177" s="46" t="b">
        <v>0</v>
      </c>
    </row>
    <row r="178" spans="1:18" x14ac:dyDescent="0.2">
      <c r="A178" s="30" t="s">
        <v>1186</v>
      </c>
      <c r="B178" s="31" t="s">
        <v>76</v>
      </c>
      <c r="C178" s="31" t="s">
        <v>111</v>
      </c>
      <c r="D178" s="32" t="s">
        <v>1185</v>
      </c>
      <c r="E178" s="33">
        <v>12705316</v>
      </c>
      <c r="F178" s="9" t="s">
        <v>76</v>
      </c>
      <c r="G178" s="31" t="s">
        <v>728</v>
      </c>
      <c r="H178" s="34" t="s">
        <v>159</v>
      </c>
      <c r="I178" s="34">
        <v>5440</v>
      </c>
      <c r="J178" s="34">
        <v>5440</v>
      </c>
      <c r="K178" s="34">
        <v>0</v>
      </c>
      <c r="L178" s="51">
        <v>0</v>
      </c>
      <c r="M178" s="34">
        <v>197.84</v>
      </c>
      <c r="N178" s="34">
        <v>225</v>
      </c>
      <c r="O178" s="34">
        <v>680</v>
      </c>
      <c r="P178" s="31">
        <v>1653.76</v>
      </c>
      <c r="Q178" s="30">
        <v>8</v>
      </c>
      <c r="R178" s="46" t="b">
        <v>0</v>
      </c>
    </row>
    <row r="179" spans="1:18" x14ac:dyDescent="0.2">
      <c r="A179" s="30" t="s">
        <v>1620</v>
      </c>
      <c r="B179" s="31" t="s">
        <v>76</v>
      </c>
      <c r="C179" s="31" t="s">
        <v>111</v>
      </c>
      <c r="D179" s="32" t="s">
        <v>1579</v>
      </c>
      <c r="E179" s="33">
        <v>12705316</v>
      </c>
      <c r="F179" s="9" t="s">
        <v>76</v>
      </c>
      <c r="G179" s="31" t="s">
        <v>728</v>
      </c>
      <c r="H179" s="34" t="s">
        <v>159</v>
      </c>
      <c r="I179" s="34">
        <v>413440</v>
      </c>
      <c r="J179" s="34">
        <v>0</v>
      </c>
      <c r="K179" s="34">
        <v>413440</v>
      </c>
      <c r="L179" s="51">
        <v>7253</v>
      </c>
      <c r="M179" s="34">
        <v>197.84</v>
      </c>
      <c r="N179" s="34">
        <v>225</v>
      </c>
      <c r="O179" s="34">
        <v>680</v>
      </c>
      <c r="P179" s="31">
        <v>1653.76</v>
      </c>
      <c r="Q179" s="30">
        <v>608</v>
      </c>
      <c r="R179" s="46" t="b">
        <v>1</v>
      </c>
    </row>
    <row r="180" spans="1:18" x14ac:dyDescent="0.2">
      <c r="A180" s="30" t="s">
        <v>1621</v>
      </c>
      <c r="B180" s="31" t="s">
        <v>76</v>
      </c>
      <c r="C180" s="31" t="s">
        <v>111</v>
      </c>
      <c r="D180" s="32" t="s">
        <v>1580</v>
      </c>
      <c r="E180" s="33">
        <v>12706908</v>
      </c>
      <c r="F180" s="9" t="s">
        <v>76</v>
      </c>
      <c r="G180" s="31" t="s">
        <v>339</v>
      </c>
      <c r="H180" s="34" t="s">
        <v>159</v>
      </c>
      <c r="I180" s="34">
        <v>303300</v>
      </c>
      <c r="J180" s="34">
        <v>39600</v>
      </c>
      <c r="K180" s="34">
        <v>263700</v>
      </c>
      <c r="L180" s="51">
        <v>3714</v>
      </c>
      <c r="M180" s="34">
        <v>163.25</v>
      </c>
      <c r="N180" s="34">
        <v>185</v>
      </c>
      <c r="O180" s="34">
        <v>900</v>
      </c>
      <c r="P180" s="31">
        <v>1683</v>
      </c>
      <c r="Q180" s="30">
        <v>337</v>
      </c>
      <c r="R180" s="46" t="b">
        <v>1</v>
      </c>
    </row>
    <row r="181" spans="1:18" x14ac:dyDescent="0.2">
      <c r="A181" s="30" t="s">
        <v>1622</v>
      </c>
      <c r="B181" s="31" t="s">
        <v>76</v>
      </c>
      <c r="C181" s="31" t="s">
        <v>111</v>
      </c>
      <c r="D181" s="32" t="s">
        <v>1581</v>
      </c>
      <c r="E181" s="33">
        <v>12706916</v>
      </c>
      <c r="F181" s="9" t="s">
        <v>76</v>
      </c>
      <c r="G181" s="31" t="s">
        <v>36</v>
      </c>
      <c r="H181" s="34" t="s">
        <v>159</v>
      </c>
      <c r="I181" s="34">
        <v>4800</v>
      </c>
      <c r="J181" s="34">
        <v>0</v>
      </c>
      <c r="K181" s="34">
        <v>4800</v>
      </c>
      <c r="L181" s="51">
        <v>84</v>
      </c>
      <c r="M181" s="34">
        <v>189.41</v>
      </c>
      <c r="N181" s="34">
        <v>225</v>
      </c>
      <c r="O181" s="34">
        <v>300</v>
      </c>
      <c r="P181" s="31">
        <v>705</v>
      </c>
      <c r="Q181" s="30">
        <v>16</v>
      </c>
      <c r="R181" s="46" t="b">
        <v>1</v>
      </c>
    </row>
    <row r="182" spans="1:18" x14ac:dyDescent="0.2">
      <c r="A182" s="30" t="s">
        <v>1623</v>
      </c>
      <c r="B182" s="31" t="s">
        <v>76</v>
      </c>
      <c r="C182" s="31" t="s">
        <v>111</v>
      </c>
      <c r="D182" s="32" t="s">
        <v>1582</v>
      </c>
      <c r="E182" s="33">
        <v>12706916</v>
      </c>
      <c r="F182" s="9" t="s">
        <v>76</v>
      </c>
      <c r="G182" s="31" t="s">
        <v>36</v>
      </c>
      <c r="H182" s="34" t="s">
        <v>159</v>
      </c>
      <c r="I182" s="34">
        <v>129880</v>
      </c>
      <c r="J182" s="34">
        <v>0</v>
      </c>
      <c r="K182" s="34">
        <v>129880</v>
      </c>
      <c r="L182" s="51">
        <v>2278</v>
      </c>
      <c r="M182" s="34">
        <v>189.41</v>
      </c>
      <c r="N182" s="34">
        <v>225</v>
      </c>
      <c r="O182" s="34">
        <v>680</v>
      </c>
      <c r="P182" s="31">
        <v>1598</v>
      </c>
      <c r="Q182" s="30">
        <v>191</v>
      </c>
      <c r="R182" s="46" t="b">
        <v>1</v>
      </c>
    </row>
    <row r="183" spans="1:18" x14ac:dyDescent="0.2">
      <c r="A183" s="30" t="s">
        <v>1624</v>
      </c>
      <c r="B183" s="31" t="s">
        <v>76</v>
      </c>
      <c r="C183" s="31" t="s">
        <v>111</v>
      </c>
      <c r="D183" s="32" t="s">
        <v>1583</v>
      </c>
      <c r="E183" s="33">
        <v>12706916</v>
      </c>
      <c r="F183" s="9" t="s">
        <v>76</v>
      </c>
      <c r="G183" s="31" t="s">
        <v>36</v>
      </c>
      <c r="H183" s="34" t="s">
        <v>159</v>
      </c>
      <c r="I183" s="34">
        <v>130560</v>
      </c>
      <c r="J183" s="34">
        <v>0</v>
      </c>
      <c r="K183" s="34">
        <v>130560</v>
      </c>
      <c r="L183" s="51">
        <v>2290</v>
      </c>
      <c r="M183" s="34">
        <v>189.41</v>
      </c>
      <c r="N183" s="34">
        <v>225</v>
      </c>
      <c r="O183" s="34">
        <v>680</v>
      </c>
      <c r="P183" s="31">
        <v>1598</v>
      </c>
      <c r="Q183" s="30">
        <v>192</v>
      </c>
      <c r="R183" s="46" t="b">
        <v>1</v>
      </c>
    </row>
    <row r="184" spans="1:18" x14ac:dyDescent="0.2">
      <c r="A184" s="30" t="s">
        <v>1625</v>
      </c>
      <c r="B184" s="31" t="s">
        <v>76</v>
      </c>
      <c r="C184" s="31" t="s">
        <v>111</v>
      </c>
      <c r="D184" s="32" t="s">
        <v>1584</v>
      </c>
      <c r="E184" s="33">
        <v>12707716</v>
      </c>
      <c r="F184" s="9" t="s">
        <v>76</v>
      </c>
      <c r="G184" s="31" t="s">
        <v>1540</v>
      </c>
      <c r="H184" s="34" t="s">
        <v>159</v>
      </c>
      <c r="I184" s="34">
        <v>5760</v>
      </c>
      <c r="J184" s="34">
        <v>0</v>
      </c>
      <c r="K184" s="34">
        <v>5760</v>
      </c>
      <c r="L184" s="51">
        <v>101</v>
      </c>
      <c r="M184" s="34">
        <v>186.28</v>
      </c>
      <c r="N184" s="34">
        <v>225</v>
      </c>
      <c r="O184" s="34">
        <v>360</v>
      </c>
      <c r="P184" s="31">
        <v>875.52</v>
      </c>
      <c r="Q184" s="30">
        <v>16</v>
      </c>
      <c r="R184" s="46" t="b">
        <v>1</v>
      </c>
    </row>
    <row r="185" spans="1:18" x14ac:dyDescent="0.2">
      <c r="A185" s="30" t="s">
        <v>1626</v>
      </c>
      <c r="B185" s="31" t="s">
        <v>76</v>
      </c>
      <c r="C185" s="31" t="s">
        <v>111</v>
      </c>
      <c r="D185" s="32" t="s">
        <v>1585</v>
      </c>
      <c r="E185" s="33">
        <v>12707716</v>
      </c>
      <c r="F185" s="9" t="s">
        <v>76</v>
      </c>
      <c r="G185" s="31" t="s">
        <v>1540</v>
      </c>
      <c r="H185" s="34" t="s">
        <v>159</v>
      </c>
      <c r="I185" s="34">
        <v>32640</v>
      </c>
      <c r="J185" s="34">
        <v>0</v>
      </c>
      <c r="K185" s="34">
        <v>32640</v>
      </c>
      <c r="L185" s="51">
        <v>572</v>
      </c>
      <c r="M185" s="34">
        <v>186.28</v>
      </c>
      <c r="N185" s="34">
        <v>225</v>
      </c>
      <c r="O185" s="34">
        <v>680</v>
      </c>
      <c r="P185" s="31">
        <v>1653.76</v>
      </c>
      <c r="Q185" s="30">
        <v>48</v>
      </c>
      <c r="R185" s="46" t="b">
        <v>1</v>
      </c>
    </row>
    <row r="186" spans="1:18" x14ac:dyDescent="0.2">
      <c r="A186" s="30" t="s">
        <v>1627</v>
      </c>
      <c r="B186" s="31" t="s">
        <v>76</v>
      </c>
      <c r="C186" s="31" t="s">
        <v>111</v>
      </c>
      <c r="D186" s="32" t="s">
        <v>1586</v>
      </c>
      <c r="E186" s="33">
        <v>12708416</v>
      </c>
      <c r="F186" s="9" t="s">
        <v>76</v>
      </c>
      <c r="G186" s="31" t="s">
        <v>345</v>
      </c>
      <c r="H186" s="34" t="s">
        <v>159</v>
      </c>
      <c r="I186" s="34">
        <v>505240</v>
      </c>
      <c r="J186" s="34">
        <v>0</v>
      </c>
      <c r="K186" s="34">
        <v>505240</v>
      </c>
      <c r="L186" s="51">
        <v>8863</v>
      </c>
      <c r="M186" s="34">
        <v>230.37</v>
      </c>
      <c r="N186" s="34">
        <v>225</v>
      </c>
      <c r="O186" s="34">
        <v>680</v>
      </c>
      <c r="P186" s="31">
        <v>1400.8</v>
      </c>
      <c r="Q186" s="30">
        <v>743</v>
      </c>
      <c r="R186" s="46" t="b">
        <v>1</v>
      </c>
    </row>
    <row r="187" spans="1:18" x14ac:dyDescent="0.2">
      <c r="A187" s="30" t="s">
        <v>1628</v>
      </c>
      <c r="B187" s="31" t="s">
        <v>76</v>
      </c>
      <c r="C187" s="31" t="s">
        <v>111</v>
      </c>
      <c r="D187" s="32" t="s">
        <v>1587</v>
      </c>
      <c r="E187" s="33">
        <v>12708416</v>
      </c>
      <c r="F187" s="9" t="s">
        <v>76</v>
      </c>
      <c r="G187" s="31" t="s">
        <v>345</v>
      </c>
      <c r="H187" s="34" t="s">
        <v>159</v>
      </c>
      <c r="I187" s="34">
        <v>31280</v>
      </c>
      <c r="J187" s="34">
        <v>0</v>
      </c>
      <c r="K187" s="34">
        <v>31280</v>
      </c>
      <c r="L187" s="51">
        <v>548</v>
      </c>
      <c r="M187" s="34">
        <v>230.37</v>
      </c>
      <c r="N187" s="34">
        <v>225</v>
      </c>
      <c r="O187" s="34">
        <v>680</v>
      </c>
      <c r="P187" s="31">
        <v>1400.8</v>
      </c>
      <c r="Q187" s="30">
        <v>46</v>
      </c>
      <c r="R187" s="46" t="b">
        <v>1</v>
      </c>
    </row>
    <row r="188" spans="1:18" x14ac:dyDescent="0.2">
      <c r="A188" s="30" t="s">
        <v>1629</v>
      </c>
      <c r="B188" s="31" t="s">
        <v>76</v>
      </c>
      <c r="C188" s="31" t="s">
        <v>111</v>
      </c>
      <c r="D188" s="32" t="s">
        <v>1588</v>
      </c>
      <c r="E188" s="33">
        <v>12708416</v>
      </c>
      <c r="F188" s="9" t="s">
        <v>76</v>
      </c>
      <c r="G188" s="31" t="s">
        <v>345</v>
      </c>
      <c r="H188" s="34" t="s">
        <v>159</v>
      </c>
      <c r="I188" s="34">
        <v>66640</v>
      </c>
      <c r="J188" s="34">
        <v>0</v>
      </c>
      <c r="K188" s="34">
        <v>66640</v>
      </c>
      <c r="L188" s="51">
        <v>1169</v>
      </c>
      <c r="M188" s="34">
        <v>230.37</v>
      </c>
      <c r="N188" s="34">
        <v>225</v>
      </c>
      <c r="O188" s="34">
        <v>680</v>
      </c>
      <c r="P188" s="31">
        <v>1400.8</v>
      </c>
      <c r="Q188" s="30">
        <v>98</v>
      </c>
      <c r="R188" s="46" t="b">
        <v>1</v>
      </c>
    </row>
    <row r="189" spans="1:18" x14ac:dyDescent="0.2">
      <c r="A189" s="30" t="s">
        <v>1630</v>
      </c>
      <c r="B189" s="31" t="s">
        <v>76</v>
      </c>
      <c r="C189" s="31" t="s">
        <v>111</v>
      </c>
      <c r="D189" s="32" t="s">
        <v>1589</v>
      </c>
      <c r="E189" s="33">
        <v>12708416</v>
      </c>
      <c r="F189" s="9" t="s">
        <v>76</v>
      </c>
      <c r="G189" s="31" t="s">
        <v>345</v>
      </c>
      <c r="H189" s="34" t="s">
        <v>159</v>
      </c>
      <c r="I189" s="34">
        <v>6400</v>
      </c>
      <c r="J189" s="34">
        <v>0</v>
      </c>
      <c r="K189" s="34">
        <v>6400</v>
      </c>
      <c r="L189" s="51">
        <v>112</v>
      </c>
      <c r="M189" s="34">
        <v>230.37</v>
      </c>
      <c r="N189" s="34">
        <v>225</v>
      </c>
      <c r="O189" s="34">
        <v>400</v>
      </c>
      <c r="P189" s="31">
        <v>824</v>
      </c>
      <c r="Q189" s="30">
        <v>16</v>
      </c>
      <c r="R189" s="46" t="b">
        <v>1</v>
      </c>
    </row>
    <row r="190" spans="1:18" x14ac:dyDescent="0.2">
      <c r="A190" s="30" t="s">
        <v>1631</v>
      </c>
      <c r="B190" s="31" t="s">
        <v>76</v>
      </c>
      <c r="C190" s="31" t="s">
        <v>111</v>
      </c>
      <c r="D190" s="32" t="s">
        <v>1590</v>
      </c>
      <c r="E190" s="33">
        <v>12708516</v>
      </c>
      <c r="F190" s="9" t="s">
        <v>76</v>
      </c>
      <c r="G190" s="31" t="s">
        <v>348</v>
      </c>
      <c r="H190" s="34" t="s">
        <v>159</v>
      </c>
      <c r="I190" s="34">
        <v>424320</v>
      </c>
      <c r="J190" s="34">
        <v>0</v>
      </c>
      <c r="K190" s="34">
        <v>424320</v>
      </c>
      <c r="L190" s="51">
        <v>7444</v>
      </c>
      <c r="M190" s="34">
        <v>220.7</v>
      </c>
      <c r="N190" s="34">
        <v>225</v>
      </c>
      <c r="O190" s="34">
        <v>680</v>
      </c>
      <c r="P190" s="31">
        <v>1400.8</v>
      </c>
      <c r="Q190" s="30">
        <v>624</v>
      </c>
      <c r="R190" s="46" t="b">
        <v>1</v>
      </c>
    </row>
    <row r="191" spans="1:18" x14ac:dyDescent="0.2">
      <c r="A191" s="59" t="s">
        <v>990</v>
      </c>
      <c r="B191" s="31" t="s">
        <v>76</v>
      </c>
      <c r="C191" s="31" t="s">
        <v>111</v>
      </c>
      <c r="D191" s="32" t="s">
        <v>982</v>
      </c>
      <c r="E191" s="33">
        <v>12708616</v>
      </c>
      <c r="F191" s="9" t="s">
        <v>76</v>
      </c>
      <c r="G191" s="31" t="s">
        <v>344</v>
      </c>
      <c r="H191" s="34" t="s">
        <v>159</v>
      </c>
      <c r="I191" s="34">
        <v>142800</v>
      </c>
      <c r="J191" s="34">
        <v>2040</v>
      </c>
      <c r="K191" s="34">
        <v>140760</v>
      </c>
      <c r="L191" s="51">
        <v>2469</v>
      </c>
      <c r="M191" s="34">
        <v>223.42</v>
      </c>
      <c r="N191" s="34">
        <v>225</v>
      </c>
      <c r="O191" s="34">
        <v>680</v>
      </c>
      <c r="P191" s="31">
        <v>1400.8</v>
      </c>
      <c r="Q191" s="30">
        <v>210</v>
      </c>
      <c r="R191" s="46" t="b">
        <v>0</v>
      </c>
    </row>
    <row r="192" spans="1:18" x14ac:dyDescent="0.2">
      <c r="A192" s="60" t="s">
        <v>974</v>
      </c>
      <c r="B192" s="31" t="s">
        <v>76</v>
      </c>
      <c r="C192" s="31" t="s">
        <v>111</v>
      </c>
      <c r="D192" s="32" t="s">
        <v>957</v>
      </c>
      <c r="E192" s="33">
        <v>12708616</v>
      </c>
      <c r="F192" s="9" t="s">
        <v>76</v>
      </c>
      <c r="G192" s="31" t="s">
        <v>344</v>
      </c>
      <c r="H192" s="34" t="s">
        <v>159</v>
      </c>
      <c r="I192" s="34">
        <v>44200</v>
      </c>
      <c r="J192" s="34">
        <v>53040</v>
      </c>
      <c r="K192" s="34">
        <v>-8840</v>
      </c>
      <c r="L192" s="51">
        <v>-155</v>
      </c>
      <c r="M192" s="34">
        <v>223.42</v>
      </c>
      <c r="N192" s="34">
        <v>225</v>
      </c>
      <c r="O192" s="34">
        <v>680</v>
      </c>
      <c r="P192" s="31">
        <v>1400.8</v>
      </c>
      <c r="Q192" s="30">
        <v>65</v>
      </c>
      <c r="R192" s="46" t="b">
        <v>0</v>
      </c>
    </row>
    <row r="193" spans="1:18" x14ac:dyDescent="0.2">
      <c r="A193" s="30" t="s">
        <v>1480</v>
      </c>
      <c r="B193" s="31" t="s">
        <v>76</v>
      </c>
      <c r="C193" s="31" t="s">
        <v>111</v>
      </c>
      <c r="D193" s="32" t="s">
        <v>1471</v>
      </c>
      <c r="E193" s="33">
        <v>12708712</v>
      </c>
      <c r="F193" s="9" t="s">
        <v>76</v>
      </c>
      <c r="G193" s="31" t="s">
        <v>1468</v>
      </c>
      <c r="H193" s="34" t="s">
        <v>187</v>
      </c>
      <c r="I193" s="34">
        <v>110840</v>
      </c>
      <c r="J193" s="34">
        <v>0</v>
      </c>
      <c r="K193" s="34">
        <v>110840</v>
      </c>
      <c r="L193" s="51">
        <v>1944</v>
      </c>
      <c r="M193" s="34">
        <v>190.59</v>
      </c>
      <c r="N193" s="34">
        <v>225</v>
      </c>
      <c r="O193" s="34">
        <v>680</v>
      </c>
      <c r="P193" s="31">
        <v>1645.6</v>
      </c>
      <c r="Q193" s="30">
        <v>163</v>
      </c>
      <c r="R193" s="46" t="b">
        <v>0</v>
      </c>
    </row>
    <row r="194" spans="1:18" x14ac:dyDescent="0.2">
      <c r="A194" s="30" t="s">
        <v>1090</v>
      </c>
      <c r="B194" s="31" t="s">
        <v>76</v>
      </c>
      <c r="C194" s="31" t="s">
        <v>112</v>
      </c>
      <c r="D194" s="32" t="s">
        <v>1088</v>
      </c>
      <c r="E194" s="33">
        <v>12714216</v>
      </c>
      <c r="F194" s="9" t="s">
        <v>76</v>
      </c>
      <c r="G194" s="31" t="s">
        <v>732</v>
      </c>
      <c r="H194" s="34" t="s">
        <v>159</v>
      </c>
      <c r="I194" s="34">
        <v>84600</v>
      </c>
      <c r="J194" s="34">
        <v>84600</v>
      </c>
      <c r="K194" s="34">
        <v>0</v>
      </c>
      <c r="L194" s="51">
        <v>0</v>
      </c>
      <c r="M194" s="34">
        <v>180.6</v>
      </c>
      <c r="N194" s="34">
        <v>335</v>
      </c>
      <c r="O194" s="34">
        <v>600</v>
      </c>
      <c r="P194" s="31">
        <v>1462.8000000000002</v>
      </c>
      <c r="Q194" s="30">
        <v>141</v>
      </c>
      <c r="R194" s="46" t="b">
        <v>0</v>
      </c>
    </row>
    <row r="195" spans="1:18" x14ac:dyDescent="0.2">
      <c r="A195" s="30" t="s">
        <v>1346</v>
      </c>
      <c r="B195" s="31" t="s">
        <v>76</v>
      </c>
      <c r="C195" s="31" t="s">
        <v>112</v>
      </c>
      <c r="D195" s="32" t="s">
        <v>1308</v>
      </c>
      <c r="E195" s="33">
        <v>12714216</v>
      </c>
      <c r="F195" s="9" t="s">
        <v>76</v>
      </c>
      <c r="G195" s="31" t="s">
        <v>732</v>
      </c>
      <c r="H195" s="34" t="s">
        <v>159</v>
      </c>
      <c r="I195" s="34">
        <v>38400</v>
      </c>
      <c r="J195" s="34">
        <v>38400</v>
      </c>
      <c r="K195" s="34">
        <v>0</v>
      </c>
      <c r="L195" s="51">
        <v>0</v>
      </c>
      <c r="M195" s="34">
        <v>180.6</v>
      </c>
      <c r="N195" s="34">
        <v>335</v>
      </c>
      <c r="O195" s="34">
        <v>600</v>
      </c>
      <c r="P195" s="31">
        <v>1462.8000000000002</v>
      </c>
      <c r="Q195" s="30">
        <v>64</v>
      </c>
      <c r="R195" s="46" t="b">
        <v>0</v>
      </c>
    </row>
    <row r="196" spans="1:18" x14ac:dyDescent="0.2">
      <c r="A196" s="30" t="s">
        <v>975</v>
      </c>
      <c r="B196" s="31" t="s">
        <v>76</v>
      </c>
      <c r="C196" s="31" t="s">
        <v>112</v>
      </c>
      <c r="D196" s="32" t="s">
        <v>958</v>
      </c>
      <c r="E196" s="33">
        <v>12714216</v>
      </c>
      <c r="F196" s="9" t="s">
        <v>76</v>
      </c>
      <c r="G196" s="31" t="s">
        <v>732</v>
      </c>
      <c r="H196" s="34" t="s">
        <v>159</v>
      </c>
      <c r="I196" s="34">
        <v>37800</v>
      </c>
      <c r="J196" s="34">
        <v>37800</v>
      </c>
      <c r="K196" s="34">
        <v>0</v>
      </c>
      <c r="L196" s="51">
        <v>0</v>
      </c>
      <c r="M196" s="34">
        <v>180.6</v>
      </c>
      <c r="N196" s="34">
        <v>335</v>
      </c>
      <c r="O196" s="34">
        <v>600</v>
      </c>
      <c r="P196" s="31">
        <v>1462.8000000000002</v>
      </c>
      <c r="Q196" s="30">
        <v>63</v>
      </c>
      <c r="R196" s="46" t="b">
        <v>0</v>
      </c>
    </row>
    <row r="197" spans="1:18" x14ac:dyDescent="0.2">
      <c r="A197" s="30" t="s">
        <v>1111</v>
      </c>
      <c r="B197" s="31" t="s">
        <v>76</v>
      </c>
      <c r="C197" s="31" t="s">
        <v>112</v>
      </c>
      <c r="D197" s="32" t="s">
        <v>1089</v>
      </c>
      <c r="E197" s="33">
        <v>12714216</v>
      </c>
      <c r="F197" s="9" t="s">
        <v>76</v>
      </c>
      <c r="G197" s="31" t="s">
        <v>732</v>
      </c>
      <c r="H197" s="34" t="s">
        <v>159</v>
      </c>
      <c r="I197" s="34">
        <v>24600</v>
      </c>
      <c r="J197" s="34">
        <v>24600</v>
      </c>
      <c r="K197" s="34">
        <v>0</v>
      </c>
      <c r="L197" s="51">
        <v>0</v>
      </c>
      <c r="M197" s="34">
        <v>180.6</v>
      </c>
      <c r="N197" s="34">
        <v>335</v>
      </c>
      <c r="O197" s="34">
        <v>600</v>
      </c>
      <c r="P197" s="31">
        <v>1462.8000000000002</v>
      </c>
      <c r="Q197" s="30">
        <v>41</v>
      </c>
      <c r="R197" s="46" t="b">
        <v>0</v>
      </c>
    </row>
    <row r="198" spans="1:18" x14ac:dyDescent="0.2">
      <c r="A198" s="30" t="s">
        <v>1204</v>
      </c>
      <c r="B198" s="31" t="s">
        <v>76</v>
      </c>
      <c r="C198" s="31" t="s">
        <v>112</v>
      </c>
      <c r="D198" s="32" t="s">
        <v>1199</v>
      </c>
      <c r="E198" s="33">
        <v>12714216</v>
      </c>
      <c r="F198" s="9" t="s">
        <v>76</v>
      </c>
      <c r="G198" s="31" t="s">
        <v>732</v>
      </c>
      <c r="H198" s="34" t="s">
        <v>159</v>
      </c>
      <c r="I198" s="34">
        <v>42000</v>
      </c>
      <c r="J198" s="34">
        <v>42000</v>
      </c>
      <c r="K198" s="34">
        <v>0</v>
      </c>
      <c r="L198" s="51">
        <v>0</v>
      </c>
      <c r="M198" s="34">
        <v>180.6</v>
      </c>
      <c r="N198" s="34">
        <v>335</v>
      </c>
      <c r="O198" s="34">
        <v>600</v>
      </c>
      <c r="P198" s="31">
        <v>1462.8000000000002</v>
      </c>
      <c r="Q198" s="30">
        <v>70</v>
      </c>
      <c r="R198" s="46" t="b">
        <v>0</v>
      </c>
    </row>
    <row r="199" spans="1:18" x14ac:dyDescent="0.2">
      <c r="A199" s="30" t="s">
        <v>1456</v>
      </c>
      <c r="B199" s="31" t="s">
        <v>76</v>
      </c>
      <c r="C199" s="31" t="s">
        <v>112</v>
      </c>
      <c r="D199" s="32" t="s">
        <v>1436</v>
      </c>
      <c r="E199" s="33">
        <v>12715718</v>
      </c>
      <c r="F199" s="9" t="s">
        <v>76</v>
      </c>
      <c r="G199" s="31" t="s">
        <v>1405</v>
      </c>
      <c r="H199" s="34" t="s">
        <v>159</v>
      </c>
      <c r="I199" s="34">
        <v>177000</v>
      </c>
      <c r="J199" s="34">
        <v>15000</v>
      </c>
      <c r="K199" s="34">
        <v>162000</v>
      </c>
      <c r="L199" s="51">
        <v>2842</v>
      </c>
      <c r="M199" s="34">
        <v>299.02999999999997</v>
      </c>
      <c r="N199" s="34">
        <v>335</v>
      </c>
      <c r="O199" s="34">
        <v>600</v>
      </c>
      <c r="P199" s="31">
        <v>1248</v>
      </c>
      <c r="Q199" s="30">
        <v>295</v>
      </c>
      <c r="R199" s="46" t="b">
        <v>0</v>
      </c>
    </row>
    <row r="200" spans="1:18" x14ac:dyDescent="0.2">
      <c r="A200" s="30" t="s">
        <v>1347</v>
      </c>
      <c r="B200" s="31" t="s">
        <v>76</v>
      </c>
      <c r="C200" s="31" t="s">
        <v>112</v>
      </c>
      <c r="D200" s="32" t="s">
        <v>1309</v>
      </c>
      <c r="E200" s="33">
        <v>12716310</v>
      </c>
      <c r="F200" s="9" t="s">
        <v>76</v>
      </c>
      <c r="G200" s="31" t="s">
        <v>735</v>
      </c>
      <c r="H200" s="34" t="s">
        <v>159</v>
      </c>
      <c r="I200" s="34">
        <v>3600</v>
      </c>
      <c r="J200" s="34">
        <v>3600</v>
      </c>
      <c r="K200" s="34">
        <v>0</v>
      </c>
      <c r="L200" s="51">
        <v>0</v>
      </c>
      <c r="M200" s="34">
        <v>308.10000000000002</v>
      </c>
      <c r="N200" s="34">
        <v>335</v>
      </c>
      <c r="O200" s="34">
        <v>600</v>
      </c>
      <c r="P200" s="31">
        <v>1386</v>
      </c>
      <c r="Q200" s="30">
        <v>6</v>
      </c>
      <c r="R200" s="46" t="b">
        <v>0</v>
      </c>
    </row>
    <row r="201" spans="1:18" x14ac:dyDescent="0.2">
      <c r="A201" s="30" t="s">
        <v>1632</v>
      </c>
      <c r="B201" s="31" t="s">
        <v>76</v>
      </c>
      <c r="C201" s="31" t="s">
        <v>112</v>
      </c>
      <c r="D201" s="32" t="s">
        <v>1591</v>
      </c>
      <c r="E201" s="33">
        <v>12716310</v>
      </c>
      <c r="F201" s="9" t="s">
        <v>76</v>
      </c>
      <c r="G201" s="31" t="s">
        <v>735</v>
      </c>
      <c r="H201" s="34" t="s">
        <v>159</v>
      </c>
      <c r="I201" s="34">
        <v>75600</v>
      </c>
      <c r="J201" s="34">
        <v>51600</v>
      </c>
      <c r="K201" s="34">
        <v>24000</v>
      </c>
      <c r="L201" s="51">
        <v>421</v>
      </c>
      <c r="M201" s="34">
        <v>308.10000000000002</v>
      </c>
      <c r="N201" s="34">
        <v>335</v>
      </c>
      <c r="O201" s="34">
        <v>600</v>
      </c>
      <c r="P201" s="31">
        <v>1386</v>
      </c>
      <c r="Q201" s="30">
        <v>126</v>
      </c>
      <c r="R201" s="46" t="b">
        <v>1</v>
      </c>
    </row>
    <row r="202" spans="1:18" x14ac:dyDescent="0.2">
      <c r="A202" s="30" t="s">
        <v>1082</v>
      </c>
      <c r="B202" s="31" t="s">
        <v>76</v>
      </c>
      <c r="C202" s="31" t="s">
        <v>112</v>
      </c>
      <c r="D202" s="32" t="s">
        <v>1041</v>
      </c>
      <c r="E202" s="33">
        <v>12718068</v>
      </c>
      <c r="F202" s="9" t="s">
        <v>76</v>
      </c>
      <c r="G202" s="31" t="s">
        <v>675</v>
      </c>
      <c r="H202" s="34" t="s">
        <v>159</v>
      </c>
      <c r="I202" s="34">
        <v>3744</v>
      </c>
      <c r="J202" s="34">
        <v>3744</v>
      </c>
      <c r="K202" s="34">
        <v>0</v>
      </c>
      <c r="L202" s="51">
        <v>0</v>
      </c>
      <c r="M202" s="34">
        <v>233.518</v>
      </c>
      <c r="N202" s="34">
        <v>230</v>
      </c>
      <c r="O202" s="34">
        <v>936</v>
      </c>
      <c r="P202" s="31">
        <v>1170</v>
      </c>
      <c r="Q202" s="30">
        <v>4</v>
      </c>
      <c r="R202" s="46" t="b">
        <v>0</v>
      </c>
    </row>
    <row r="203" spans="1:18" x14ac:dyDescent="0.2">
      <c r="A203" s="30" t="s">
        <v>1481</v>
      </c>
      <c r="B203" s="31" t="s">
        <v>76</v>
      </c>
      <c r="C203" s="31" t="s">
        <v>112</v>
      </c>
      <c r="D203" s="32" t="s">
        <v>1472</v>
      </c>
      <c r="E203" s="33">
        <v>12718068</v>
      </c>
      <c r="F203" s="9" t="s">
        <v>76</v>
      </c>
      <c r="G203" s="31" t="s">
        <v>675</v>
      </c>
      <c r="H203" s="34" t="s">
        <v>159</v>
      </c>
      <c r="I203" s="34">
        <v>37440</v>
      </c>
      <c r="J203" s="34">
        <v>37440</v>
      </c>
      <c r="K203" s="34">
        <v>0</v>
      </c>
      <c r="L203" s="51">
        <v>0</v>
      </c>
      <c r="M203" s="34">
        <v>233.518</v>
      </c>
      <c r="N203" s="34">
        <v>230</v>
      </c>
      <c r="O203" s="34">
        <v>936</v>
      </c>
      <c r="P203" s="31">
        <v>1170</v>
      </c>
      <c r="Q203" s="30">
        <v>40</v>
      </c>
      <c r="R203" s="46" t="b">
        <v>0</v>
      </c>
    </row>
    <row r="204" spans="1:18" x14ac:dyDescent="0.2">
      <c r="A204" s="30" t="s">
        <v>1384</v>
      </c>
      <c r="B204" s="31" t="s">
        <v>115</v>
      </c>
      <c r="C204" s="31" t="s">
        <v>114</v>
      </c>
      <c r="D204" s="32" t="s">
        <v>1363</v>
      </c>
      <c r="E204" s="33">
        <v>12621080</v>
      </c>
      <c r="F204" s="9" t="s">
        <v>464</v>
      </c>
      <c r="G204" s="31" t="s">
        <v>1364</v>
      </c>
      <c r="H204" s="34" t="s">
        <v>187</v>
      </c>
      <c r="I204" s="34">
        <v>8400</v>
      </c>
      <c r="J204" s="34">
        <v>0</v>
      </c>
      <c r="K204" s="34">
        <v>8400</v>
      </c>
      <c r="L204" s="51">
        <v>168</v>
      </c>
      <c r="M204" s="34">
        <v>293.39999999999998</v>
      </c>
      <c r="N204" s="34">
        <v>175</v>
      </c>
      <c r="O204" s="34">
        <v>400</v>
      </c>
      <c r="P204" s="31">
        <v>1127.2</v>
      </c>
      <c r="Q204" s="30">
        <v>21</v>
      </c>
      <c r="R204" s="46" t="b">
        <v>0</v>
      </c>
    </row>
    <row r="205" spans="1:18" x14ac:dyDescent="0.2">
      <c r="A205" s="30" t="s">
        <v>1385</v>
      </c>
      <c r="B205" s="31" t="s">
        <v>115</v>
      </c>
      <c r="C205" s="31" t="s">
        <v>114</v>
      </c>
      <c r="D205" s="32" t="s">
        <v>1365</v>
      </c>
      <c r="E205" s="33">
        <v>12621220</v>
      </c>
      <c r="F205" s="9" t="s">
        <v>464</v>
      </c>
      <c r="G205" s="31" t="s">
        <v>1366</v>
      </c>
      <c r="H205" s="34" t="s">
        <v>187</v>
      </c>
      <c r="I205" s="34">
        <v>8600</v>
      </c>
      <c r="J205" s="34">
        <v>0</v>
      </c>
      <c r="K205" s="34">
        <v>8600</v>
      </c>
      <c r="L205" s="51">
        <v>153</v>
      </c>
      <c r="M205" s="34">
        <v>272.87</v>
      </c>
      <c r="N205" s="34">
        <v>150</v>
      </c>
      <c r="O205" s="34">
        <v>430</v>
      </c>
      <c r="P205" s="31">
        <v>1124.8800000000001</v>
      </c>
      <c r="Q205" s="30">
        <v>20</v>
      </c>
      <c r="R205" s="46" t="b">
        <v>0</v>
      </c>
    </row>
    <row r="206" spans="1:18" x14ac:dyDescent="0.2">
      <c r="A206" s="30" t="s">
        <v>1386</v>
      </c>
      <c r="B206" s="31" t="s">
        <v>115</v>
      </c>
      <c r="C206" s="31" t="s">
        <v>114</v>
      </c>
      <c r="D206" s="32" t="s">
        <v>1367</v>
      </c>
      <c r="E206" s="33">
        <v>12621290</v>
      </c>
      <c r="F206" s="9" t="s">
        <v>464</v>
      </c>
      <c r="G206" s="31" t="s">
        <v>1368</v>
      </c>
      <c r="H206" s="34" t="s">
        <v>187</v>
      </c>
      <c r="I206" s="34">
        <v>6660</v>
      </c>
      <c r="J206" s="34">
        <v>0</v>
      </c>
      <c r="K206" s="34">
        <v>6660</v>
      </c>
      <c r="L206" s="51">
        <v>151</v>
      </c>
      <c r="M206" s="34">
        <v>338.95</v>
      </c>
      <c r="N206" s="34">
        <v>190</v>
      </c>
      <c r="O206" s="34">
        <v>333</v>
      </c>
      <c r="P206" s="31">
        <v>1038.96</v>
      </c>
      <c r="Q206" s="30">
        <v>20</v>
      </c>
      <c r="R206" s="46" t="b">
        <v>0</v>
      </c>
    </row>
    <row r="207" spans="1:18" x14ac:dyDescent="0.2">
      <c r="A207" s="60" t="s">
        <v>1387</v>
      </c>
      <c r="B207" s="31" t="s">
        <v>115</v>
      </c>
      <c r="C207" s="31" t="s">
        <v>114</v>
      </c>
      <c r="D207" s="32" t="s">
        <v>1369</v>
      </c>
      <c r="E207" s="33">
        <v>12621290</v>
      </c>
      <c r="F207" s="9" t="s">
        <v>464</v>
      </c>
      <c r="G207" s="31" t="s">
        <v>1368</v>
      </c>
      <c r="H207" s="34" t="s">
        <v>187</v>
      </c>
      <c r="I207" s="34">
        <v>2664</v>
      </c>
      <c r="J207" s="34">
        <v>0</v>
      </c>
      <c r="K207" s="34">
        <v>2664</v>
      </c>
      <c r="L207" s="51">
        <v>60</v>
      </c>
      <c r="M207" s="34">
        <v>338.95</v>
      </c>
      <c r="N207" s="34">
        <v>190</v>
      </c>
      <c r="O207" s="34">
        <v>333</v>
      </c>
      <c r="P207" s="31">
        <v>1038.96</v>
      </c>
      <c r="Q207" s="30">
        <v>8</v>
      </c>
      <c r="R207" s="46" t="b">
        <v>0</v>
      </c>
    </row>
    <row r="208" spans="1:18" x14ac:dyDescent="0.2">
      <c r="A208" s="30" t="s">
        <v>1388</v>
      </c>
      <c r="B208" s="31" t="s">
        <v>115</v>
      </c>
      <c r="C208" s="31" t="s">
        <v>114</v>
      </c>
      <c r="D208" s="32" t="s">
        <v>1370</v>
      </c>
      <c r="E208" s="33">
        <v>12638230</v>
      </c>
      <c r="F208" s="9" t="s">
        <v>464</v>
      </c>
      <c r="G208" s="31" t="s">
        <v>1371</v>
      </c>
      <c r="H208" s="34" t="s">
        <v>187</v>
      </c>
      <c r="I208" s="34">
        <v>520</v>
      </c>
      <c r="J208" s="34">
        <v>0</v>
      </c>
      <c r="K208" s="34">
        <v>520</v>
      </c>
      <c r="L208" s="51">
        <v>15</v>
      </c>
      <c r="M208" s="34">
        <v>611.01</v>
      </c>
      <c r="N208" s="34">
        <v>255</v>
      </c>
      <c r="O208" s="34">
        <v>260</v>
      </c>
      <c r="P208" s="31">
        <v>1151.02</v>
      </c>
      <c r="Q208" s="30">
        <v>2</v>
      </c>
      <c r="R208" s="46" t="b">
        <v>0</v>
      </c>
    </row>
    <row r="209" spans="1:18" x14ac:dyDescent="0.2">
      <c r="A209" s="30" t="s">
        <v>1389</v>
      </c>
      <c r="B209" s="31" t="s">
        <v>115</v>
      </c>
      <c r="C209" s="31" t="s">
        <v>114</v>
      </c>
      <c r="D209" s="32" t="s">
        <v>1372</v>
      </c>
      <c r="E209" s="33">
        <v>12638230</v>
      </c>
      <c r="F209" s="9" t="s">
        <v>464</v>
      </c>
      <c r="G209" s="31" t="s">
        <v>1371</v>
      </c>
      <c r="H209" s="34" t="s">
        <v>187</v>
      </c>
      <c r="I209" s="34">
        <v>1560</v>
      </c>
      <c r="J209" s="34">
        <v>0</v>
      </c>
      <c r="K209" s="34">
        <v>1560</v>
      </c>
      <c r="L209" s="51">
        <v>47</v>
      </c>
      <c r="M209" s="34">
        <v>611.01</v>
      </c>
      <c r="N209" s="34">
        <v>255</v>
      </c>
      <c r="O209" s="34">
        <v>260</v>
      </c>
      <c r="P209" s="31">
        <v>1151.02</v>
      </c>
      <c r="Q209" s="30">
        <v>6</v>
      </c>
      <c r="R209" s="46" t="b">
        <v>0</v>
      </c>
    </row>
    <row r="210" spans="1:18" x14ac:dyDescent="0.2">
      <c r="A210" s="30" t="s">
        <v>1390</v>
      </c>
      <c r="B210" s="31" t="s">
        <v>115</v>
      </c>
      <c r="C210" s="31" t="s">
        <v>114</v>
      </c>
      <c r="D210" s="32" t="s">
        <v>1373</v>
      </c>
      <c r="E210" s="33">
        <v>12638230</v>
      </c>
      <c r="F210" s="9" t="s">
        <v>464</v>
      </c>
      <c r="G210" s="31" t="s">
        <v>1371</v>
      </c>
      <c r="H210" s="34" t="s">
        <v>187</v>
      </c>
      <c r="I210" s="34">
        <v>4160</v>
      </c>
      <c r="J210" s="34">
        <v>0</v>
      </c>
      <c r="K210" s="34">
        <v>4160</v>
      </c>
      <c r="L210" s="51">
        <v>126</v>
      </c>
      <c r="M210" s="34">
        <v>611.01</v>
      </c>
      <c r="N210" s="34">
        <v>255</v>
      </c>
      <c r="O210" s="34">
        <v>260</v>
      </c>
      <c r="P210" s="31">
        <v>1151.02</v>
      </c>
      <c r="Q210" s="30">
        <v>16</v>
      </c>
      <c r="R210" s="46" t="b">
        <v>0</v>
      </c>
    </row>
    <row r="211" spans="1:18" x14ac:dyDescent="0.2">
      <c r="A211" s="30" t="s">
        <v>1391</v>
      </c>
      <c r="B211" s="31" t="s">
        <v>115</v>
      </c>
      <c r="C211" s="31" t="s">
        <v>114</v>
      </c>
      <c r="D211" s="32" t="s">
        <v>1374</v>
      </c>
      <c r="E211" s="33">
        <v>12638250</v>
      </c>
      <c r="F211" s="9" t="s">
        <v>464</v>
      </c>
      <c r="G211" s="31" t="s">
        <v>1375</v>
      </c>
      <c r="H211" s="34" t="s">
        <v>187</v>
      </c>
      <c r="I211" s="34">
        <v>9324</v>
      </c>
      <c r="J211" s="34">
        <v>0</v>
      </c>
      <c r="K211" s="34">
        <v>9324</v>
      </c>
      <c r="L211" s="51">
        <v>211</v>
      </c>
      <c r="M211" s="34">
        <v>436.05</v>
      </c>
      <c r="N211" s="34">
        <v>190</v>
      </c>
      <c r="O211" s="34">
        <v>333</v>
      </c>
      <c r="P211" s="31">
        <v>1172.1600000000001</v>
      </c>
      <c r="Q211" s="30">
        <v>28</v>
      </c>
      <c r="R211" s="46" t="b">
        <v>0</v>
      </c>
    </row>
    <row r="212" spans="1:18" x14ac:dyDescent="0.2">
      <c r="A212" s="30" t="s">
        <v>1392</v>
      </c>
      <c r="B212" s="31" t="s">
        <v>115</v>
      </c>
      <c r="C212" s="31" t="s">
        <v>114</v>
      </c>
      <c r="D212" s="32" t="s">
        <v>1377</v>
      </c>
      <c r="E212" s="33">
        <v>12653080</v>
      </c>
      <c r="F212" s="9" t="s">
        <v>464</v>
      </c>
      <c r="G212" s="31" t="s">
        <v>1378</v>
      </c>
      <c r="H212" s="34" t="s">
        <v>187</v>
      </c>
      <c r="I212" s="34">
        <v>16400</v>
      </c>
      <c r="J212" s="34">
        <v>0</v>
      </c>
      <c r="K212" s="34">
        <v>16400</v>
      </c>
      <c r="L212" s="51">
        <v>328</v>
      </c>
      <c r="M212" s="34">
        <v>383.73</v>
      </c>
      <c r="N212" s="34">
        <v>175</v>
      </c>
      <c r="O212" s="34">
        <v>400</v>
      </c>
      <c r="P212" s="31">
        <v>1087.2</v>
      </c>
      <c r="Q212" s="30">
        <v>41</v>
      </c>
      <c r="R212" s="46" t="b">
        <v>0</v>
      </c>
    </row>
    <row r="213" spans="1:18" x14ac:dyDescent="0.2">
      <c r="A213" s="30" t="s">
        <v>501</v>
      </c>
      <c r="B213" s="31" t="s">
        <v>72</v>
      </c>
      <c r="C213" s="31" t="s">
        <v>114</v>
      </c>
      <c r="D213" s="32" t="s">
        <v>465</v>
      </c>
      <c r="E213" s="33">
        <v>12760657</v>
      </c>
      <c r="F213" s="9" t="s">
        <v>464</v>
      </c>
      <c r="G213" s="31" t="s">
        <v>1276</v>
      </c>
      <c r="H213" s="34" t="s">
        <v>159</v>
      </c>
      <c r="I213" s="34">
        <v>15210</v>
      </c>
      <c r="J213" s="34">
        <v>15210</v>
      </c>
      <c r="K213" s="34">
        <v>0</v>
      </c>
      <c r="L213" s="51">
        <v>0</v>
      </c>
      <c r="M213" s="34">
        <v>157.28</v>
      </c>
      <c r="N213" s="34">
        <v>130</v>
      </c>
      <c r="O213" s="34">
        <v>845</v>
      </c>
      <c r="P213" s="31">
        <v>1318.2</v>
      </c>
      <c r="Q213" s="30">
        <v>18</v>
      </c>
      <c r="R213" s="46" t="b">
        <v>0</v>
      </c>
    </row>
    <row r="214" spans="1:18" x14ac:dyDescent="0.2">
      <c r="A214" s="30" t="s">
        <v>1457</v>
      </c>
      <c r="B214" s="31" t="s">
        <v>72</v>
      </c>
      <c r="C214" s="31" t="s">
        <v>114</v>
      </c>
      <c r="D214" s="32" t="s">
        <v>1437</v>
      </c>
      <c r="E214" s="33">
        <v>12760688</v>
      </c>
      <c r="F214" s="9" t="s">
        <v>464</v>
      </c>
      <c r="G214" s="31" t="s">
        <v>1278</v>
      </c>
      <c r="H214" s="34" t="s">
        <v>159</v>
      </c>
      <c r="I214" s="34">
        <v>1200</v>
      </c>
      <c r="J214" s="34">
        <v>0</v>
      </c>
      <c r="K214" s="34">
        <v>1200</v>
      </c>
      <c r="L214" s="51">
        <v>24</v>
      </c>
      <c r="M214" s="34">
        <v>205.32</v>
      </c>
      <c r="N214" s="34">
        <v>175</v>
      </c>
      <c r="O214" s="34">
        <v>600</v>
      </c>
      <c r="P214" s="31">
        <v>1266</v>
      </c>
      <c r="Q214" s="30">
        <v>2</v>
      </c>
      <c r="R214" s="46" t="b">
        <v>0</v>
      </c>
    </row>
    <row r="215" spans="1:18" x14ac:dyDescent="0.2">
      <c r="A215" s="30" t="s">
        <v>603</v>
      </c>
      <c r="B215" s="31" t="s">
        <v>72</v>
      </c>
      <c r="C215" s="31" t="s">
        <v>114</v>
      </c>
      <c r="D215" s="32" t="s">
        <v>594</v>
      </c>
      <c r="E215" s="33">
        <v>12760995</v>
      </c>
      <c r="F215" s="9" t="s">
        <v>464</v>
      </c>
      <c r="G215" s="31" t="s">
        <v>740</v>
      </c>
      <c r="H215" s="34" t="s">
        <v>187</v>
      </c>
      <c r="I215" s="34">
        <v>16512</v>
      </c>
      <c r="J215" s="34">
        <v>0</v>
      </c>
      <c r="K215" s="34">
        <v>16512</v>
      </c>
      <c r="L215" s="51">
        <v>750</v>
      </c>
      <c r="M215" s="34">
        <v>809.4</v>
      </c>
      <c r="N215" s="34">
        <v>590</v>
      </c>
      <c r="O215" s="34">
        <v>192</v>
      </c>
      <c r="P215" s="31">
        <v>1473.4080000000001</v>
      </c>
      <c r="Q215" s="30">
        <v>86</v>
      </c>
      <c r="R215" s="46" t="b">
        <v>0</v>
      </c>
    </row>
    <row r="216" spans="1:18" x14ac:dyDescent="0.2">
      <c r="A216" s="30" t="s">
        <v>502</v>
      </c>
      <c r="B216" s="31" t="s">
        <v>72</v>
      </c>
      <c r="C216" s="31" t="s">
        <v>114</v>
      </c>
      <c r="D216" s="32" t="s">
        <v>466</v>
      </c>
      <c r="E216" s="33">
        <v>12762770</v>
      </c>
      <c r="F216" s="9" t="s">
        <v>464</v>
      </c>
      <c r="G216" s="31" t="s">
        <v>305</v>
      </c>
      <c r="H216" s="34" t="s">
        <v>187</v>
      </c>
      <c r="I216" s="34">
        <v>59860</v>
      </c>
      <c r="J216" s="34">
        <v>0</v>
      </c>
      <c r="K216" s="34">
        <v>59860</v>
      </c>
      <c r="L216" s="51">
        <v>893</v>
      </c>
      <c r="M216" s="34">
        <v>318.89</v>
      </c>
      <c r="N216" s="34">
        <v>230</v>
      </c>
      <c r="O216" s="34">
        <v>820</v>
      </c>
      <c r="P216" s="31">
        <v>1535.0400000000002</v>
      </c>
      <c r="Q216" s="30">
        <v>73</v>
      </c>
      <c r="R216" s="46" t="b">
        <v>0</v>
      </c>
    </row>
    <row r="217" spans="1:18" x14ac:dyDescent="0.2">
      <c r="A217" s="30" t="s">
        <v>1348</v>
      </c>
      <c r="B217" s="31" t="s">
        <v>72</v>
      </c>
      <c r="C217" s="31" t="s">
        <v>114</v>
      </c>
      <c r="D217" s="32" t="s">
        <v>1310</v>
      </c>
      <c r="E217" s="33">
        <v>12765214</v>
      </c>
      <c r="F217" s="9" t="s">
        <v>464</v>
      </c>
      <c r="G217" s="31" t="s">
        <v>1281</v>
      </c>
      <c r="H217" s="34" t="s">
        <v>187</v>
      </c>
      <c r="I217" s="34">
        <v>7236</v>
      </c>
      <c r="J217" s="34">
        <v>0</v>
      </c>
      <c r="K217" s="34">
        <v>7236</v>
      </c>
      <c r="L217" s="51">
        <v>129</v>
      </c>
      <c r="M217" s="34">
        <v>181.09</v>
      </c>
      <c r="N217" s="34">
        <v>150</v>
      </c>
      <c r="O217" s="34">
        <v>804</v>
      </c>
      <c r="P217" s="31">
        <v>1661.0639999999999</v>
      </c>
      <c r="Q217" s="30">
        <v>9</v>
      </c>
      <c r="R217" s="46" t="b">
        <v>0</v>
      </c>
    </row>
    <row r="218" spans="1:18" x14ac:dyDescent="0.2">
      <c r="A218" s="30" t="s">
        <v>1112</v>
      </c>
      <c r="B218" s="31" t="s">
        <v>72</v>
      </c>
      <c r="C218" s="31" t="s">
        <v>114</v>
      </c>
      <c r="D218" s="32" t="s">
        <v>1091</v>
      </c>
      <c r="E218" s="33">
        <v>12765317</v>
      </c>
      <c r="F218" s="9" t="s">
        <v>464</v>
      </c>
      <c r="G218" s="31" t="s">
        <v>743</v>
      </c>
      <c r="H218" s="34" t="s">
        <v>159</v>
      </c>
      <c r="I218" s="34">
        <v>18492</v>
      </c>
      <c r="J218" s="34">
        <v>0</v>
      </c>
      <c r="K218" s="34">
        <v>18492</v>
      </c>
      <c r="L218" s="51">
        <v>330</v>
      </c>
      <c r="M218" s="34">
        <v>183.57</v>
      </c>
      <c r="N218" s="34">
        <v>155</v>
      </c>
      <c r="O218" s="34">
        <v>804</v>
      </c>
      <c r="P218" s="31">
        <v>1694.0280000000002</v>
      </c>
      <c r="Q218" s="30">
        <v>23</v>
      </c>
      <c r="R218" s="46" t="b">
        <v>0</v>
      </c>
    </row>
    <row r="219" spans="1:18" x14ac:dyDescent="0.2">
      <c r="A219" s="30" t="s">
        <v>1122</v>
      </c>
      <c r="B219" s="31" t="s">
        <v>72</v>
      </c>
      <c r="C219" s="31" t="s">
        <v>114</v>
      </c>
      <c r="D219" s="32" t="s">
        <v>1116</v>
      </c>
      <c r="E219" s="33">
        <v>12765515</v>
      </c>
      <c r="F219" s="9" t="s">
        <v>464</v>
      </c>
      <c r="G219" s="31" t="s">
        <v>1104</v>
      </c>
      <c r="H219" s="34" t="s">
        <v>187</v>
      </c>
      <c r="I219" s="34">
        <v>12060</v>
      </c>
      <c r="J219" s="34">
        <v>3216</v>
      </c>
      <c r="K219" s="34">
        <v>8844</v>
      </c>
      <c r="L219" s="51">
        <v>157</v>
      </c>
      <c r="M219" s="34">
        <v>200.84</v>
      </c>
      <c r="N219" s="34">
        <v>200</v>
      </c>
      <c r="O219" s="34">
        <v>804</v>
      </c>
      <c r="P219" s="31">
        <v>1672.3200000000002</v>
      </c>
      <c r="Q219" s="30">
        <v>15</v>
      </c>
      <c r="R219" s="46" t="b">
        <v>0</v>
      </c>
    </row>
    <row r="220" spans="1:18" x14ac:dyDescent="0.2">
      <c r="A220" s="30" t="s">
        <v>1349</v>
      </c>
      <c r="B220" s="31" t="s">
        <v>72</v>
      </c>
      <c r="C220" s="31" t="s">
        <v>114</v>
      </c>
      <c r="D220" s="32" t="s">
        <v>1311</v>
      </c>
      <c r="E220" s="33">
        <v>12765820</v>
      </c>
      <c r="F220" s="9" t="s">
        <v>464</v>
      </c>
      <c r="G220" s="31" t="s">
        <v>1282</v>
      </c>
      <c r="H220" s="34" t="s">
        <v>187</v>
      </c>
      <c r="I220" s="34">
        <v>1876</v>
      </c>
      <c r="J220" s="34">
        <v>0</v>
      </c>
      <c r="K220" s="34">
        <v>1876</v>
      </c>
      <c r="L220" s="51">
        <v>33</v>
      </c>
      <c r="M220" s="34">
        <v>199.38</v>
      </c>
      <c r="N220" s="34">
        <v>150</v>
      </c>
      <c r="O220" s="34">
        <v>938</v>
      </c>
      <c r="P220" s="31">
        <v>1435.14</v>
      </c>
      <c r="Q220" s="30">
        <v>2</v>
      </c>
      <c r="R220" s="46" t="b">
        <v>0</v>
      </c>
    </row>
    <row r="221" spans="1:18" x14ac:dyDescent="0.2">
      <c r="A221" s="30" t="s">
        <v>1506</v>
      </c>
      <c r="B221" s="31" t="s">
        <v>72</v>
      </c>
      <c r="C221" s="31" t="s">
        <v>114</v>
      </c>
      <c r="D221" s="32" t="s">
        <v>1312</v>
      </c>
      <c r="E221" s="33">
        <v>12766552</v>
      </c>
      <c r="F221" s="9" t="s">
        <v>464</v>
      </c>
      <c r="G221" s="31" t="s">
        <v>967</v>
      </c>
      <c r="H221" s="34" t="s">
        <v>159</v>
      </c>
      <c r="I221" s="34">
        <v>14336</v>
      </c>
      <c r="J221" s="34">
        <v>0</v>
      </c>
      <c r="K221" s="34">
        <v>14336</v>
      </c>
      <c r="L221" s="51">
        <v>434</v>
      </c>
      <c r="M221" s="34">
        <v>565.77</v>
      </c>
      <c r="N221" s="34">
        <v>570</v>
      </c>
      <c r="O221" s="34">
        <v>256</v>
      </c>
      <c r="P221" s="31">
        <v>1116.672</v>
      </c>
      <c r="Q221" s="30">
        <v>56</v>
      </c>
      <c r="R221" s="46" t="b">
        <v>0</v>
      </c>
    </row>
    <row r="222" spans="1:18" x14ac:dyDescent="0.2">
      <c r="A222" s="30" t="s">
        <v>632</v>
      </c>
      <c r="B222" s="31" t="s">
        <v>72</v>
      </c>
      <c r="C222" s="31" t="s">
        <v>114</v>
      </c>
      <c r="D222" s="32" t="s">
        <v>631</v>
      </c>
      <c r="E222" s="33">
        <v>12766558</v>
      </c>
      <c r="F222" s="9" t="s">
        <v>464</v>
      </c>
      <c r="G222" s="31" t="s">
        <v>745</v>
      </c>
      <c r="H222" s="34" t="s">
        <v>159</v>
      </c>
      <c r="I222" s="34">
        <v>768</v>
      </c>
      <c r="J222" s="34">
        <v>0</v>
      </c>
      <c r="K222" s="34">
        <v>768</v>
      </c>
      <c r="L222" s="51">
        <v>23</v>
      </c>
      <c r="M222" s="34">
        <v>548.44000000000005</v>
      </c>
      <c r="N222" s="34">
        <v>500</v>
      </c>
      <c r="O222" s="34">
        <v>256</v>
      </c>
      <c r="P222" s="31">
        <v>1282.56</v>
      </c>
      <c r="Q222" s="30">
        <v>3</v>
      </c>
      <c r="R222" s="46" t="b">
        <v>0</v>
      </c>
    </row>
    <row r="223" spans="1:18" x14ac:dyDescent="0.2">
      <c r="A223" s="30" t="s">
        <v>679</v>
      </c>
      <c r="B223" s="31" t="s">
        <v>72</v>
      </c>
      <c r="C223" s="31" t="s">
        <v>114</v>
      </c>
      <c r="D223" s="32" t="s">
        <v>666</v>
      </c>
      <c r="E223" s="33">
        <v>12766658</v>
      </c>
      <c r="F223" s="9" t="s">
        <v>464</v>
      </c>
      <c r="G223" s="31" t="s">
        <v>746</v>
      </c>
      <c r="H223" s="34" t="s">
        <v>159</v>
      </c>
      <c r="I223" s="34">
        <v>4608</v>
      </c>
      <c r="J223" s="34">
        <v>0</v>
      </c>
      <c r="K223" s="34">
        <v>4608</v>
      </c>
      <c r="L223" s="51">
        <v>139</v>
      </c>
      <c r="M223" s="34">
        <v>576.04</v>
      </c>
      <c r="N223" s="34">
        <v>565</v>
      </c>
      <c r="O223" s="34">
        <v>256</v>
      </c>
      <c r="P223" s="31">
        <v>1274.8800000000001</v>
      </c>
      <c r="Q223" s="30">
        <v>18</v>
      </c>
      <c r="R223" s="46" t="b">
        <v>0</v>
      </c>
    </row>
    <row r="224" spans="1:18" x14ac:dyDescent="0.2">
      <c r="A224" s="30" t="s">
        <v>680</v>
      </c>
      <c r="B224" s="31" t="s">
        <v>72</v>
      </c>
      <c r="C224" s="31" t="s">
        <v>114</v>
      </c>
      <c r="D224" s="32" t="s">
        <v>667</v>
      </c>
      <c r="E224" s="33">
        <v>12766758</v>
      </c>
      <c r="F224" s="9" t="s">
        <v>464</v>
      </c>
      <c r="G224" s="31" t="s">
        <v>747</v>
      </c>
      <c r="H224" s="34" t="s">
        <v>159</v>
      </c>
      <c r="I224" s="34">
        <v>1792</v>
      </c>
      <c r="J224" s="34">
        <v>0</v>
      </c>
      <c r="K224" s="34">
        <v>1792</v>
      </c>
      <c r="L224" s="51">
        <v>54</v>
      </c>
      <c r="M224" s="34">
        <v>607.52</v>
      </c>
      <c r="N224" s="34">
        <v>550</v>
      </c>
      <c r="O224" s="34">
        <v>256</v>
      </c>
      <c r="P224" s="31">
        <v>1116.672</v>
      </c>
      <c r="Q224" s="30">
        <v>7</v>
      </c>
      <c r="R224" s="46" t="b">
        <v>0</v>
      </c>
    </row>
    <row r="225" spans="1:18" x14ac:dyDescent="0.2">
      <c r="A225" s="30" t="s">
        <v>694</v>
      </c>
      <c r="B225" s="31" t="s">
        <v>72</v>
      </c>
      <c r="C225" s="31" t="s">
        <v>114</v>
      </c>
      <c r="D225" s="32" t="s">
        <v>691</v>
      </c>
      <c r="E225" s="33">
        <v>12768118</v>
      </c>
      <c r="F225" s="9" t="s">
        <v>464</v>
      </c>
      <c r="G225" s="31" t="s">
        <v>748</v>
      </c>
      <c r="H225" s="34" t="s">
        <v>159</v>
      </c>
      <c r="I225" s="34">
        <v>5616</v>
      </c>
      <c r="J225" s="34">
        <v>4752</v>
      </c>
      <c r="K225" s="34">
        <v>864</v>
      </c>
      <c r="L225" s="51">
        <v>26</v>
      </c>
      <c r="M225" s="34">
        <v>351.63</v>
      </c>
      <c r="N225" s="34">
        <v>260</v>
      </c>
      <c r="O225" s="34">
        <v>432</v>
      </c>
      <c r="P225" s="31">
        <v>1719.7919999999999</v>
      </c>
      <c r="Q225" s="30">
        <v>13</v>
      </c>
      <c r="R225" s="46" t="b">
        <v>0</v>
      </c>
    </row>
    <row r="226" spans="1:18" x14ac:dyDescent="0.2">
      <c r="A226" s="30" t="s">
        <v>503</v>
      </c>
      <c r="B226" s="31" t="s">
        <v>72</v>
      </c>
      <c r="C226" s="31" t="s">
        <v>114</v>
      </c>
      <c r="D226" s="32" t="s">
        <v>467</v>
      </c>
      <c r="E226" s="33">
        <v>12768128</v>
      </c>
      <c r="F226" s="9" t="s">
        <v>464</v>
      </c>
      <c r="G226" s="31" t="s">
        <v>749</v>
      </c>
      <c r="H226" s="34" t="s">
        <v>159</v>
      </c>
      <c r="I226" s="34">
        <v>6432</v>
      </c>
      <c r="J226" s="34">
        <v>0</v>
      </c>
      <c r="K226" s="34">
        <v>6432</v>
      </c>
      <c r="L226" s="51">
        <v>114</v>
      </c>
      <c r="M226" s="34">
        <v>210.87</v>
      </c>
      <c r="N226" s="34">
        <v>150</v>
      </c>
      <c r="O226" s="34">
        <v>804</v>
      </c>
      <c r="P226" s="31">
        <v>1744.6799999999998</v>
      </c>
      <c r="Q226" s="30">
        <v>8</v>
      </c>
      <c r="R226" s="46" t="b">
        <v>0</v>
      </c>
    </row>
    <row r="227" spans="1:18" x14ac:dyDescent="0.2">
      <c r="A227" s="30" t="s">
        <v>504</v>
      </c>
      <c r="B227" s="31" t="s">
        <v>72</v>
      </c>
      <c r="C227" s="31" t="s">
        <v>114</v>
      </c>
      <c r="D227" s="32" t="s">
        <v>468</v>
      </c>
      <c r="E227" s="33">
        <v>12768138</v>
      </c>
      <c r="F227" s="9" t="s">
        <v>464</v>
      </c>
      <c r="G227" s="31" t="s">
        <v>750</v>
      </c>
      <c r="H227" s="34" t="s">
        <v>159</v>
      </c>
      <c r="I227" s="34">
        <v>25344</v>
      </c>
      <c r="J227" s="34">
        <v>0</v>
      </c>
      <c r="K227" s="34">
        <v>25344</v>
      </c>
      <c r="L227" s="51">
        <v>576</v>
      </c>
      <c r="M227" s="34">
        <v>275.72300000000001</v>
      </c>
      <c r="N227" s="34">
        <v>190</v>
      </c>
      <c r="O227" s="34">
        <v>576</v>
      </c>
      <c r="P227" s="31">
        <v>1642.1759999999999</v>
      </c>
      <c r="Q227" s="30">
        <v>44</v>
      </c>
      <c r="R227" s="46" t="b">
        <v>0</v>
      </c>
    </row>
    <row r="228" spans="1:18" x14ac:dyDescent="0.2">
      <c r="A228" s="30" t="s">
        <v>1458</v>
      </c>
      <c r="B228" s="31" t="s">
        <v>72</v>
      </c>
      <c r="C228" s="31" t="s">
        <v>114</v>
      </c>
      <c r="D228" s="32" t="s">
        <v>1438</v>
      </c>
      <c r="E228" s="33">
        <v>12768270</v>
      </c>
      <c r="F228" s="9" t="s">
        <v>464</v>
      </c>
      <c r="G228" s="31" t="s">
        <v>1407</v>
      </c>
      <c r="H228" s="34" t="s">
        <v>187</v>
      </c>
      <c r="I228" s="34">
        <v>36335</v>
      </c>
      <c r="J228" s="34">
        <v>36335</v>
      </c>
      <c r="K228" s="34">
        <v>0</v>
      </c>
      <c r="L228" s="51">
        <v>0</v>
      </c>
      <c r="M228" s="34">
        <v>209.82</v>
      </c>
      <c r="N228" s="34">
        <v>130</v>
      </c>
      <c r="O228" s="34">
        <v>845</v>
      </c>
      <c r="P228" s="31">
        <v>1850.55</v>
      </c>
      <c r="Q228" s="30">
        <v>43</v>
      </c>
      <c r="R228" s="46" t="b">
        <v>0</v>
      </c>
    </row>
    <row r="229" spans="1:18" x14ac:dyDescent="0.2">
      <c r="A229" s="30" t="s">
        <v>1459</v>
      </c>
      <c r="B229" s="31" t="s">
        <v>72</v>
      </c>
      <c r="C229" s="31" t="s">
        <v>114</v>
      </c>
      <c r="D229" s="32" t="s">
        <v>1439</v>
      </c>
      <c r="E229" s="33">
        <v>12768270</v>
      </c>
      <c r="F229" s="9" t="s">
        <v>464</v>
      </c>
      <c r="G229" s="31" t="s">
        <v>1407</v>
      </c>
      <c r="H229" s="34" t="s">
        <v>187</v>
      </c>
      <c r="I229" s="34">
        <v>1690</v>
      </c>
      <c r="J229" s="34">
        <v>0</v>
      </c>
      <c r="K229" s="34">
        <v>1690</v>
      </c>
      <c r="L229" s="51">
        <v>25</v>
      </c>
      <c r="M229" s="34">
        <v>209.82</v>
      </c>
      <c r="N229" s="34">
        <v>130</v>
      </c>
      <c r="O229" s="34">
        <v>845</v>
      </c>
      <c r="P229" s="31">
        <v>1850.55</v>
      </c>
      <c r="Q229" s="30">
        <v>2</v>
      </c>
      <c r="R229" s="46" t="b">
        <v>0</v>
      </c>
    </row>
    <row r="230" spans="1:18" x14ac:dyDescent="0.2">
      <c r="A230" s="30" t="s">
        <v>1083</v>
      </c>
      <c r="B230" s="31" t="s">
        <v>72</v>
      </c>
      <c r="C230" s="31" t="s">
        <v>114</v>
      </c>
      <c r="D230" s="32" t="s">
        <v>1042</v>
      </c>
      <c r="E230" s="33">
        <v>12768280</v>
      </c>
      <c r="F230" s="9" t="s">
        <v>464</v>
      </c>
      <c r="G230" s="31" t="s">
        <v>1021</v>
      </c>
      <c r="H230" s="34" t="s">
        <v>187</v>
      </c>
      <c r="I230" s="34">
        <v>46200</v>
      </c>
      <c r="J230" s="34">
        <v>6600</v>
      </c>
      <c r="K230" s="34">
        <v>39600</v>
      </c>
      <c r="L230" s="51">
        <v>792</v>
      </c>
      <c r="M230" s="34">
        <v>253.33</v>
      </c>
      <c r="N230" s="34">
        <v>165</v>
      </c>
      <c r="O230" s="34">
        <v>600</v>
      </c>
      <c r="P230" s="31">
        <v>1860</v>
      </c>
      <c r="Q230" s="30">
        <v>77</v>
      </c>
      <c r="R230" s="46" t="b">
        <v>0</v>
      </c>
    </row>
    <row r="231" spans="1:18" x14ac:dyDescent="0.2">
      <c r="A231" s="30" t="s">
        <v>944</v>
      </c>
      <c r="B231" s="31" t="s">
        <v>72</v>
      </c>
      <c r="C231" s="31" t="s">
        <v>114</v>
      </c>
      <c r="D231" s="32" t="s">
        <v>938</v>
      </c>
      <c r="E231" s="33">
        <v>12768380</v>
      </c>
      <c r="F231" s="9" t="s">
        <v>464</v>
      </c>
      <c r="G231" s="31" t="s">
        <v>1287</v>
      </c>
      <c r="H231" s="34" t="s">
        <v>187</v>
      </c>
      <c r="I231" s="34">
        <v>3600</v>
      </c>
      <c r="J231" s="34">
        <v>3600</v>
      </c>
      <c r="K231" s="34">
        <v>0</v>
      </c>
      <c r="L231" s="51">
        <v>0</v>
      </c>
      <c r="M231" s="34">
        <v>229.29</v>
      </c>
      <c r="N231" s="34">
        <v>165</v>
      </c>
      <c r="O231" s="34">
        <v>600</v>
      </c>
      <c r="P231" s="31">
        <v>1860</v>
      </c>
      <c r="Q231" s="30">
        <v>6</v>
      </c>
      <c r="R231" s="46" t="b">
        <v>0</v>
      </c>
    </row>
    <row r="232" spans="1:18" x14ac:dyDescent="0.2">
      <c r="A232" s="30" t="s">
        <v>1154</v>
      </c>
      <c r="B232" s="31" t="s">
        <v>72</v>
      </c>
      <c r="C232" s="31" t="s">
        <v>114</v>
      </c>
      <c r="D232" s="32" t="s">
        <v>469</v>
      </c>
      <c r="E232" s="33">
        <v>12768418</v>
      </c>
      <c r="F232" s="9" t="s">
        <v>464</v>
      </c>
      <c r="G232" s="31" t="s">
        <v>753</v>
      </c>
      <c r="H232" s="34" t="s">
        <v>159</v>
      </c>
      <c r="I232" s="34">
        <v>6480</v>
      </c>
      <c r="J232" s="34">
        <v>6480</v>
      </c>
      <c r="K232" s="34">
        <v>0</v>
      </c>
      <c r="L232" s="51">
        <v>0</v>
      </c>
      <c r="M232" s="34">
        <v>416.91</v>
      </c>
      <c r="N232" s="34">
        <v>255</v>
      </c>
      <c r="O232" s="34">
        <v>432</v>
      </c>
      <c r="P232" s="31">
        <v>1931.472</v>
      </c>
      <c r="Q232" s="30">
        <v>15</v>
      </c>
      <c r="R232" s="46" t="b">
        <v>0</v>
      </c>
    </row>
    <row r="233" spans="1:18" x14ac:dyDescent="0.2">
      <c r="A233" s="30" t="s">
        <v>1350</v>
      </c>
      <c r="B233" s="31" t="s">
        <v>72</v>
      </c>
      <c r="C233" s="31" t="s">
        <v>114</v>
      </c>
      <c r="D233" s="32" t="s">
        <v>1313</v>
      </c>
      <c r="E233" s="33">
        <v>12768718</v>
      </c>
      <c r="F233" s="9" t="s">
        <v>464</v>
      </c>
      <c r="G233" s="31" t="s">
        <v>1288</v>
      </c>
      <c r="H233" s="34" t="s">
        <v>159</v>
      </c>
      <c r="I233" s="34">
        <v>22512</v>
      </c>
      <c r="J233" s="34">
        <v>0</v>
      </c>
      <c r="K233" s="34">
        <v>22512</v>
      </c>
      <c r="L233" s="51">
        <v>402</v>
      </c>
      <c r="M233" s="34">
        <v>222.26</v>
      </c>
      <c r="N233" s="34">
        <v>230</v>
      </c>
      <c r="O233" s="34">
        <v>804</v>
      </c>
      <c r="P233" s="31">
        <v>1587.096</v>
      </c>
      <c r="Q233" s="30">
        <v>28</v>
      </c>
      <c r="R233" s="46" t="b">
        <v>0</v>
      </c>
    </row>
    <row r="234" spans="1:18" x14ac:dyDescent="0.2">
      <c r="A234" s="30" t="s">
        <v>1351</v>
      </c>
      <c r="B234" s="31" t="s">
        <v>72</v>
      </c>
      <c r="C234" s="31" t="s">
        <v>114</v>
      </c>
      <c r="D234" s="32" t="s">
        <v>1314</v>
      </c>
      <c r="E234" s="33">
        <v>12768718</v>
      </c>
      <c r="F234" s="9" t="s">
        <v>464</v>
      </c>
      <c r="G234" s="31" t="s">
        <v>1288</v>
      </c>
      <c r="H234" s="34" t="s">
        <v>159</v>
      </c>
      <c r="I234" s="34">
        <v>32964</v>
      </c>
      <c r="J234" s="34">
        <v>0</v>
      </c>
      <c r="K234" s="34">
        <v>32964</v>
      </c>
      <c r="L234" s="51">
        <v>588</v>
      </c>
      <c r="M234" s="34">
        <v>222.26</v>
      </c>
      <c r="N234" s="34">
        <v>230</v>
      </c>
      <c r="O234" s="34">
        <v>804</v>
      </c>
      <c r="P234" s="31">
        <v>1587.096</v>
      </c>
      <c r="Q234" s="30">
        <v>41</v>
      </c>
      <c r="R234" s="46" t="b">
        <v>0</v>
      </c>
    </row>
    <row r="235" spans="1:18" x14ac:dyDescent="0.2">
      <c r="A235" s="30" t="s">
        <v>1633</v>
      </c>
      <c r="B235" s="31" t="s">
        <v>72</v>
      </c>
      <c r="C235" s="31" t="s">
        <v>111</v>
      </c>
      <c r="D235" s="32" t="s">
        <v>1592</v>
      </c>
      <c r="E235" s="33">
        <v>12800216</v>
      </c>
      <c r="F235" s="9" t="s">
        <v>72</v>
      </c>
      <c r="G235" s="31" t="s">
        <v>272</v>
      </c>
      <c r="H235" s="34" t="s">
        <v>159</v>
      </c>
      <c r="I235" s="34">
        <v>14344</v>
      </c>
      <c r="J235" s="34">
        <v>0</v>
      </c>
      <c r="K235" s="34">
        <v>14344</v>
      </c>
      <c r="L235" s="51">
        <v>251</v>
      </c>
      <c r="M235" s="34">
        <v>184.08</v>
      </c>
      <c r="N235" s="34">
        <v>225</v>
      </c>
      <c r="O235" s="34">
        <v>652</v>
      </c>
      <c r="P235" s="31">
        <v>1540.0240000000001</v>
      </c>
      <c r="Q235" s="30">
        <v>22</v>
      </c>
      <c r="R235" s="46" t="b">
        <v>1</v>
      </c>
    </row>
    <row r="236" spans="1:18" x14ac:dyDescent="0.2">
      <c r="A236" s="30" t="s">
        <v>1634</v>
      </c>
      <c r="B236" s="9" t="s">
        <v>72</v>
      </c>
      <c r="C236" s="31" t="s">
        <v>111</v>
      </c>
      <c r="D236" s="32" t="s">
        <v>1593</v>
      </c>
      <c r="E236" s="33">
        <v>12800216</v>
      </c>
      <c r="F236" s="9" t="s">
        <v>72</v>
      </c>
      <c r="G236" s="31" t="s">
        <v>272</v>
      </c>
      <c r="H236" s="34" t="s">
        <v>159</v>
      </c>
      <c r="I236" s="34">
        <v>5868</v>
      </c>
      <c r="J236" s="34">
        <v>0</v>
      </c>
      <c r="K236" s="34">
        <v>5868</v>
      </c>
      <c r="L236" s="51">
        <v>102</v>
      </c>
      <c r="M236" s="34">
        <v>184.08</v>
      </c>
      <c r="N236" s="34">
        <v>225</v>
      </c>
      <c r="O236" s="34">
        <v>652</v>
      </c>
      <c r="P236" s="31">
        <v>1540.0240000000001</v>
      </c>
      <c r="Q236" s="30">
        <v>9</v>
      </c>
      <c r="R236" s="46" t="b">
        <v>1</v>
      </c>
    </row>
    <row r="237" spans="1:18" x14ac:dyDescent="0.2">
      <c r="A237" s="30" t="s">
        <v>505</v>
      </c>
      <c r="B237" s="31" t="s">
        <v>72</v>
      </c>
      <c r="C237" s="31" t="s">
        <v>111</v>
      </c>
      <c r="D237" s="32" t="s">
        <v>470</v>
      </c>
      <c r="E237" s="33">
        <v>12800816</v>
      </c>
      <c r="F237" s="9" t="s">
        <v>72</v>
      </c>
      <c r="G237" s="31" t="s">
        <v>758</v>
      </c>
      <c r="H237" s="34" t="s">
        <v>159</v>
      </c>
      <c r="I237" s="34">
        <v>14344</v>
      </c>
      <c r="J237" s="34">
        <v>12388</v>
      </c>
      <c r="K237" s="34">
        <v>1956</v>
      </c>
      <c r="L237" s="51">
        <v>34</v>
      </c>
      <c r="M237" s="34">
        <v>188.87</v>
      </c>
      <c r="N237" s="34">
        <v>225</v>
      </c>
      <c r="O237" s="34">
        <v>652</v>
      </c>
      <c r="P237" s="31">
        <v>1330.08</v>
      </c>
      <c r="Q237" s="30">
        <v>22</v>
      </c>
      <c r="R237" s="46" t="b">
        <v>0</v>
      </c>
    </row>
    <row r="238" spans="1:18" x14ac:dyDescent="0.2">
      <c r="A238" s="30" t="s">
        <v>604</v>
      </c>
      <c r="B238" s="31" t="s">
        <v>72</v>
      </c>
      <c r="C238" s="31" t="s">
        <v>111</v>
      </c>
      <c r="D238" s="32" t="s">
        <v>595</v>
      </c>
      <c r="E238" s="33">
        <v>12800816</v>
      </c>
      <c r="F238" s="9" t="s">
        <v>72</v>
      </c>
      <c r="G238" s="31" t="s">
        <v>758</v>
      </c>
      <c r="H238" s="34" t="s">
        <v>159</v>
      </c>
      <c r="I238" s="34">
        <v>7172</v>
      </c>
      <c r="J238" s="34">
        <v>0</v>
      </c>
      <c r="K238" s="34">
        <v>7172</v>
      </c>
      <c r="L238" s="51">
        <v>125</v>
      </c>
      <c r="M238" s="34">
        <v>188.87</v>
      </c>
      <c r="N238" s="34">
        <v>225</v>
      </c>
      <c r="O238" s="34">
        <v>652</v>
      </c>
      <c r="P238" s="31">
        <v>1330.08</v>
      </c>
      <c r="Q238" s="30">
        <v>11</v>
      </c>
      <c r="R238" s="46" t="b">
        <v>0</v>
      </c>
    </row>
    <row r="239" spans="1:18" x14ac:dyDescent="0.2">
      <c r="A239" s="30" t="s">
        <v>1026</v>
      </c>
      <c r="B239" s="31" t="s">
        <v>72</v>
      </c>
      <c r="C239" s="31" t="s">
        <v>111</v>
      </c>
      <c r="D239" s="32" t="s">
        <v>1003</v>
      </c>
      <c r="E239" s="33">
        <v>12800816</v>
      </c>
      <c r="F239" s="9" t="s">
        <v>72</v>
      </c>
      <c r="G239" s="31" t="s">
        <v>758</v>
      </c>
      <c r="H239" s="34" t="s">
        <v>159</v>
      </c>
      <c r="I239" s="34">
        <v>652</v>
      </c>
      <c r="J239" s="34">
        <v>0</v>
      </c>
      <c r="K239" s="34">
        <v>652</v>
      </c>
      <c r="L239" s="51">
        <v>11</v>
      </c>
      <c r="M239" s="34">
        <v>188.87</v>
      </c>
      <c r="N239" s="34">
        <v>225</v>
      </c>
      <c r="O239" s="34">
        <v>652</v>
      </c>
      <c r="P239" s="31">
        <v>1330.08</v>
      </c>
      <c r="Q239" s="30">
        <v>1</v>
      </c>
      <c r="R239" s="46" t="b">
        <v>0</v>
      </c>
    </row>
    <row r="240" spans="1:18" x14ac:dyDescent="0.2">
      <c r="A240" s="30" t="s">
        <v>1155</v>
      </c>
      <c r="B240" s="31" t="s">
        <v>72</v>
      </c>
      <c r="C240" s="31" t="s">
        <v>111</v>
      </c>
      <c r="D240" s="32" t="s">
        <v>1148</v>
      </c>
      <c r="E240" s="33">
        <v>12800816</v>
      </c>
      <c r="F240" s="9" t="s">
        <v>72</v>
      </c>
      <c r="G240" s="31" t="s">
        <v>758</v>
      </c>
      <c r="H240" s="34" t="s">
        <v>159</v>
      </c>
      <c r="I240" s="34">
        <v>10432</v>
      </c>
      <c r="J240" s="34">
        <v>0</v>
      </c>
      <c r="K240" s="34">
        <v>10432</v>
      </c>
      <c r="L240" s="51">
        <v>183</v>
      </c>
      <c r="M240" s="34">
        <v>188.87</v>
      </c>
      <c r="N240" s="34">
        <v>225</v>
      </c>
      <c r="O240" s="34">
        <v>652</v>
      </c>
      <c r="P240" s="31">
        <v>1330.08</v>
      </c>
      <c r="Q240" s="30">
        <v>16</v>
      </c>
      <c r="R240" s="46" t="b">
        <v>0</v>
      </c>
    </row>
    <row r="241" spans="1:18" x14ac:dyDescent="0.2">
      <c r="A241" s="30" t="s">
        <v>506</v>
      </c>
      <c r="B241" s="31" t="s">
        <v>72</v>
      </c>
      <c r="C241" s="31" t="s">
        <v>111</v>
      </c>
      <c r="D241" s="32" t="s">
        <v>471</v>
      </c>
      <c r="E241" s="33">
        <v>12801216</v>
      </c>
      <c r="F241" s="9" t="s">
        <v>72</v>
      </c>
      <c r="G241" s="31" t="s">
        <v>276</v>
      </c>
      <c r="H241" s="34" t="s">
        <v>159</v>
      </c>
      <c r="I241" s="34">
        <v>1304</v>
      </c>
      <c r="J241" s="34">
        <v>1304</v>
      </c>
      <c r="K241" s="34">
        <v>0</v>
      </c>
      <c r="L241" s="51">
        <v>0</v>
      </c>
      <c r="M241" s="34">
        <v>198.29</v>
      </c>
      <c r="N241" s="34">
        <v>225</v>
      </c>
      <c r="O241" s="34">
        <v>652</v>
      </c>
      <c r="P241" s="31">
        <v>1410.9280000000001</v>
      </c>
      <c r="Q241" s="30">
        <v>2</v>
      </c>
      <c r="R241" s="46" t="b">
        <v>0</v>
      </c>
    </row>
    <row r="242" spans="1:18" x14ac:dyDescent="0.2">
      <c r="A242" s="30" t="s">
        <v>1420</v>
      </c>
      <c r="B242" s="31" t="s">
        <v>72</v>
      </c>
      <c r="C242" s="31" t="s">
        <v>111</v>
      </c>
      <c r="D242" s="32" t="s">
        <v>939</v>
      </c>
      <c r="E242" s="33">
        <v>12801216</v>
      </c>
      <c r="F242" s="9" t="s">
        <v>72</v>
      </c>
      <c r="G242" s="31" t="s">
        <v>276</v>
      </c>
      <c r="H242" s="34" t="s">
        <v>159</v>
      </c>
      <c r="I242" s="34">
        <v>652</v>
      </c>
      <c r="J242" s="34">
        <v>0</v>
      </c>
      <c r="K242" s="34">
        <v>652</v>
      </c>
      <c r="L242" s="51">
        <v>11</v>
      </c>
      <c r="M242" s="34">
        <v>198.29</v>
      </c>
      <c r="N242" s="34">
        <v>225</v>
      </c>
      <c r="O242" s="34">
        <v>652</v>
      </c>
      <c r="P242" s="31">
        <v>1410.9280000000001</v>
      </c>
      <c r="Q242" s="30">
        <v>1</v>
      </c>
      <c r="R242" s="46" t="b">
        <v>0</v>
      </c>
    </row>
    <row r="243" spans="1:18" x14ac:dyDescent="0.2">
      <c r="A243" s="30" t="s">
        <v>681</v>
      </c>
      <c r="B243" s="31" t="s">
        <v>72</v>
      </c>
      <c r="C243" s="31" t="s">
        <v>111</v>
      </c>
      <c r="D243" s="32" t="s">
        <v>668</v>
      </c>
      <c r="E243" s="33">
        <v>12801216</v>
      </c>
      <c r="F243" s="9" t="s">
        <v>72</v>
      </c>
      <c r="G243" s="31" t="s">
        <v>276</v>
      </c>
      <c r="H243" s="34" t="s">
        <v>159</v>
      </c>
      <c r="I243" s="34">
        <v>1304</v>
      </c>
      <c r="J243" s="34">
        <v>0</v>
      </c>
      <c r="K243" s="34">
        <v>1304</v>
      </c>
      <c r="L243" s="51">
        <v>22</v>
      </c>
      <c r="M243" s="34">
        <v>198.29</v>
      </c>
      <c r="N243" s="34">
        <v>225</v>
      </c>
      <c r="O243" s="34">
        <v>652</v>
      </c>
      <c r="P243" s="31">
        <v>1410.9280000000001</v>
      </c>
      <c r="Q243" s="30">
        <v>2</v>
      </c>
      <c r="R243" s="46" t="b">
        <v>0</v>
      </c>
    </row>
    <row r="244" spans="1:18" x14ac:dyDescent="0.2">
      <c r="A244" s="30" t="s">
        <v>1156</v>
      </c>
      <c r="B244" s="31" t="s">
        <v>72</v>
      </c>
      <c r="C244" s="31" t="s">
        <v>111</v>
      </c>
      <c r="D244" s="32" t="s">
        <v>1149</v>
      </c>
      <c r="E244" s="33">
        <v>12801216</v>
      </c>
      <c r="F244" s="9" t="s">
        <v>72</v>
      </c>
      <c r="G244" s="31" t="s">
        <v>276</v>
      </c>
      <c r="H244" s="34" t="s">
        <v>159</v>
      </c>
      <c r="I244" s="34">
        <v>12388</v>
      </c>
      <c r="J244" s="34">
        <v>12388</v>
      </c>
      <c r="K244" s="34">
        <v>0</v>
      </c>
      <c r="L244" s="51">
        <v>0</v>
      </c>
      <c r="M244" s="34">
        <v>198.29</v>
      </c>
      <c r="N244" s="34">
        <v>225</v>
      </c>
      <c r="O244" s="34">
        <v>652</v>
      </c>
      <c r="P244" s="31">
        <v>1410.9280000000001</v>
      </c>
      <c r="Q244" s="30">
        <v>19</v>
      </c>
      <c r="R244" s="46" t="b">
        <v>0</v>
      </c>
    </row>
    <row r="245" spans="1:18" x14ac:dyDescent="0.2">
      <c r="A245" s="30" t="s">
        <v>1193</v>
      </c>
      <c r="B245" s="31" t="s">
        <v>72</v>
      </c>
      <c r="C245" s="31" t="s">
        <v>111</v>
      </c>
      <c r="D245" s="32" t="s">
        <v>1187</v>
      </c>
      <c r="E245" s="33">
        <v>12801216</v>
      </c>
      <c r="F245" s="9" t="s">
        <v>72</v>
      </c>
      <c r="G245" s="31" t="s">
        <v>276</v>
      </c>
      <c r="H245" s="34" t="s">
        <v>159</v>
      </c>
      <c r="I245" s="34">
        <v>3260</v>
      </c>
      <c r="J245" s="34">
        <v>3260</v>
      </c>
      <c r="K245" s="34">
        <v>0</v>
      </c>
      <c r="L245" s="51">
        <v>0</v>
      </c>
      <c r="M245" s="34">
        <v>198.29</v>
      </c>
      <c r="N245" s="34">
        <v>225</v>
      </c>
      <c r="O245" s="34">
        <v>652</v>
      </c>
      <c r="P245" s="31">
        <v>1410.9280000000001</v>
      </c>
      <c r="Q245" s="30">
        <v>5</v>
      </c>
      <c r="R245" s="46" t="b">
        <v>0</v>
      </c>
    </row>
    <row r="246" spans="1:18" x14ac:dyDescent="0.2">
      <c r="A246" s="30" t="s">
        <v>1194</v>
      </c>
      <c r="B246" s="31" t="s">
        <v>72</v>
      </c>
      <c r="C246" s="31" t="s">
        <v>111</v>
      </c>
      <c r="D246" s="32" t="s">
        <v>1188</v>
      </c>
      <c r="E246" s="33">
        <v>12801268</v>
      </c>
      <c r="F246" s="9" t="s">
        <v>72</v>
      </c>
      <c r="G246" s="31" t="s">
        <v>277</v>
      </c>
      <c r="H246" s="34" t="s">
        <v>159</v>
      </c>
      <c r="I246" s="34">
        <v>35136</v>
      </c>
      <c r="J246" s="34">
        <v>35136</v>
      </c>
      <c r="K246" s="34">
        <v>0</v>
      </c>
      <c r="L246" s="51">
        <v>0</v>
      </c>
      <c r="M246" s="34">
        <v>135.376</v>
      </c>
      <c r="N246" s="34">
        <v>155</v>
      </c>
      <c r="O246" s="34">
        <v>976</v>
      </c>
      <c r="P246" s="31">
        <v>1189.7440000000001</v>
      </c>
      <c r="Q246" s="30">
        <v>36</v>
      </c>
      <c r="R246" s="46" t="b">
        <v>0</v>
      </c>
    </row>
    <row r="247" spans="1:18" x14ac:dyDescent="0.2">
      <c r="A247" s="30" t="s">
        <v>1113</v>
      </c>
      <c r="B247" s="31" t="s">
        <v>72</v>
      </c>
      <c r="C247" s="31" t="s">
        <v>111</v>
      </c>
      <c r="D247" s="32" t="s">
        <v>1092</v>
      </c>
      <c r="E247" s="33">
        <v>12801270</v>
      </c>
      <c r="F247" s="9" t="s">
        <v>72</v>
      </c>
      <c r="G247" s="31" t="s">
        <v>1066</v>
      </c>
      <c r="H247" s="34" t="s">
        <v>187</v>
      </c>
      <c r="I247" s="34">
        <v>99376</v>
      </c>
      <c r="J247" s="34">
        <v>0</v>
      </c>
      <c r="K247" s="34">
        <v>99376</v>
      </c>
      <c r="L247" s="51">
        <v>1483</v>
      </c>
      <c r="M247" s="34">
        <v>154.88999999999999</v>
      </c>
      <c r="N247" s="34">
        <v>195</v>
      </c>
      <c r="O247" s="34">
        <v>792</v>
      </c>
      <c r="P247" s="31">
        <v>1275.1200000000001</v>
      </c>
      <c r="Q247" s="30">
        <v>125.47474747474747</v>
      </c>
      <c r="R247" s="46" t="b">
        <v>0</v>
      </c>
    </row>
    <row r="248" spans="1:18" x14ac:dyDescent="0.2">
      <c r="A248" s="30" t="s">
        <v>1084</v>
      </c>
      <c r="B248" s="31" t="s">
        <v>72</v>
      </c>
      <c r="C248" s="31" t="s">
        <v>111</v>
      </c>
      <c r="D248" s="32" t="s">
        <v>1043</v>
      </c>
      <c r="E248" s="33">
        <v>12801470</v>
      </c>
      <c r="F248" s="9" t="s">
        <v>72</v>
      </c>
      <c r="G248" s="31" t="s">
        <v>661</v>
      </c>
      <c r="H248" s="34" t="s">
        <v>187</v>
      </c>
      <c r="I248" s="34">
        <v>17941</v>
      </c>
      <c r="J248" s="34">
        <v>0</v>
      </c>
      <c r="K248" s="34">
        <v>17941</v>
      </c>
      <c r="L248" s="51">
        <v>267</v>
      </c>
      <c r="M248" s="34">
        <v>144.108</v>
      </c>
      <c r="N248" s="34">
        <v>190</v>
      </c>
      <c r="O248" s="34">
        <v>792</v>
      </c>
      <c r="P248" s="31">
        <v>1416.096</v>
      </c>
      <c r="Q248" s="30">
        <v>22.652777777777779</v>
      </c>
      <c r="R248" s="46" t="b">
        <v>0</v>
      </c>
    </row>
    <row r="249" spans="1:18" x14ac:dyDescent="0.2">
      <c r="A249" s="30" t="s">
        <v>507</v>
      </c>
      <c r="B249" s="31" t="s">
        <v>72</v>
      </c>
      <c r="C249" s="31" t="s">
        <v>111</v>
      </c>
      <c r="D249" s="32" t="s">
        <v>472</v>
      </c>
      <c r="E249" s="33">
        <v>12801916</v>
      </c>
      <c r="F249" s="9" t="s">
        <v>72</v>
      </c>
      <c r="G249" s="31" t="s">
        <v>281</v>
      </c>
      <c r="H249" s="34" t="s">
        <v>159</v>
      </c>
      <c r="I249" s="34">
        <v>35860</v>
      </c>
      <c r="J249" s="34">
        <v>35860</v>
      </c>
      <c r="K249" s="34">
        <v>0</v>
      </c>
      <c r="L249" s="51">
        <v>0</v>
      </c>
      <c r="M249" s="34">
        <v>179.66</v>
      </c>
      <c r="N249" s="34">
        <v>225</v>
      </c>
      <c r="O249" s="34">
        <v>652</v>
      </c>
      <c r="P249" s="31">
        <v>1540.0240000000001</v>
      </c>
      <c r="Q249" s="30">
        <v>55</v>
      </c>
      <c r="R249" s="46" t="b">
        <v>0</v>
      </c>
    </row>
    <row r="250" spans="1:18" x14ac:dyDescent="0.2">
      <c r="A250" s="30" t="s">
        <v>508</v>
      </c>
      <c r="B250" s="31" t="s">
        <v>72</v>
      </c>
      <c r="C250" s="31" t="s">
        <v>111</v>
      </c>
      <c r="D250" s="32" t="s">
        <v>473</v>
      </c>
      <c r="E250" s="33">
        <v>12802516</v>
      </c>
      <c r="F250" s="9" t="s">
        <v>72</v>
      </c>
      <c r="G250" s="31" t="s">
        <v>287</v>
      </c>
      <c r="H250" s="34" t="s">
        <v>159</v>
      </c>
      <c r="I250" s="34">
        <v>7172</v>
      </c>
      <c r="J250" s="34">
        <v>0</v>
      </c>
      <c r="K250" s="34">
        <v>7172</v>
      </c>
      <c r="L250" s="51">
        <v>125</v>
      </c>
      <c r="M250" s="34">
        <v>194.73</v>
      </c>
      <c r="N250" s="34">
        <v>225</v>
      </c>
      <c r="O250" s="34">
        <v>652</v>
      </c>
      <c r="P250" s="31">
        <v>1540.0240000000001</v>
      </c>
      <c r="Q250" s="30">
        <v>11</v>
      </c>
      <c r="R250" s="46" t="b">
        <v>0</v>
      </c>
    </row>
    <row r="251" spans="1:18" x14ac:dyDescent="0.2">
      <c r="A251" s="30" t="s">
        <v>509</v>
      </c>
      <c r="B251" s="31" t="s">
        <v>72</v>
      </c>
      <c r="C251" s="31" t="s">
        <v>111</v>
      </c>
      <c r="D251" s="32" t="s">
        <v>474</v>
      </c>
      <c r="E251" s="33">
        <v>12802516</v>
      </c>
      <c r="F251" s="9" t="s">
        <v>72</v>
      </c>
      <c r="G251" s="31" t="s">
        <v>287</v>
      </c>
      <c r="H251" s="34" t="s">
        <v>159</v>
      </c>
      <c r="I251" s="34">
        <v>11736</v>
      </c>
      <c r="J251" s="34">
        <v>7172</v>
      </c>
      <c r="K251" s="34">
        <v>4564</v>
      </c>
      <c r="L251" s="51">
        <v>80</v>
      </c>
      <c r="M251" s="34">
        <v>194.73</v>
      </c>
      <c r="N251" s="34">
        <v>225</v>
      </c>
      <c r="O251" s="34">
        <v>652</v>
      </c>
      <c r="P251" s="31">
        <v>1540.0240000000001</v>
      </c>
      <c r="Q251" s="30">
        <v>18</v>
      </c>
      <c r="R251" s="46" t="b">
        <v>0</v>
      </c>
    </row>
    <row r="252" spans="1:18" x14ac:dyDescent="0.2">
      <c r="A252" s="30" t="s">
        <v>1027</v>
      </c>
      <c r="B252" s="31" t="s">
        <v>72</v>
      </c>
      <c r="C252" s="31" t="s">
        <v>111</v>
      </c>
      <c r="D252" s="32" t="s">
        <v>1004</v>
      </c>
      <c r="E252" s="33">
        <v>12802516</v>
      </c>
      <c r="F252" s="9" t="s">
        <v>72</v>
      </c>
      <c r="G252" s="31" t="s">
        <v>287</v>
      </c>
      <c r="H252" s="34" t="s">
        <v>159</v>
      </c>
      <c r="I252" s="34">
        <v>13040</v>
      </c>
      <c r="J252" s="34">
        <v>0</v>
      </c>
      <c r="K252" s="34">
        <v>13040</v>
      </c>
      <c r="L252" s="51">
        <v>228</v>
      </c>
      <c r="M252" s="34">
        <v>194.73</v>
      </c>
      <c r="N252" s="34">
        <v>225</v>
      </c>
      <c r="O252" s="34">
        <v>652</v>
      </c>
      <c r="P252" s="31">
        <v>1540.0240000000001</v>
      </c>
      <c r="Q252" s="30">
        <v>20</v>
      </c>
      <c r="R252" s="46" t="b">
        <v>0</v>
      </c>
    </row>
    <row r="253" spans="1:18" x14ac:dyDescent="0.2">
      <c r="A253" s="30" t="s">
        <v>1123</v>
      </c>
      <c r="B253" s="31" t="s">
        <v>72</v>
      </c>
      <c r="C253" s="31" t="s">
        <v>111</v>
      </c>
      <c r="D253" s="32" t="s">
        <v>1117</v>
      </c>
      <c r="E253" s="33">
        <v>12802516</v>
      </c>
      <c r="F253" s="9" t="s">
        <v>72</v>
      </c>
      <c r="G253" s="31" t="s">
        <v>287</v>
      </c>
      <c r="H253" s="34" t="s">
        <v>159</v>
      </c>
      <c r="I253" s="34">
        <v>5216</v>
      </c>
      <c r="J253" s="34">
        <v>0</v>
      </c>
      <c r="K253" s="34">
        <v>5216</v>
      </c>
      <c r="L253" s="51">
        <v>91</v>
      </c>
      <c r="M253" s="34">
        <v>194.73</v>
      </c>
      <c r="N253" s="34">
        <v>225</v>
      </c>
      <c r="O253" s="34">
        <v>652</v>
      </c>
      <c r="P253" s="31">
        <v>1540.0240000000001</v>
      </c>
      <c r="Q253" s="30">
        <v>8</v>
      </c>
      <c r="R253" s="46" t="b">
        <v>0</v>
      </c>
    </row>
    <row r="254" spans="1:18" x14ac:dyDescent="0.2">
      <c r="A254" s="30" t="s">
        <v>1352</v>
      </c>
      <c r="B254" s="31" t="s">
        <v>72</v>
      </c>
      <c r="C254" s="31" t="s">
        <v>111</v>
      </c>
      <c r="D254" s="32" t="s">
        <v>1315</v>
      </c>
      <c r="E254" s="33">
        <v>12802516</v>
      </c>
      <c r="F254" s="9" t="s">
        <v>72</v>
      </c>
      <c r="G254" s="31" t="s">
        <v>287</v>
      </c>
      <c r="H254" s="34" t="s">
        <v>159</v>
      </c>
      <c r="I254" s="34">
        <v>8476</v>
      </c>
      <c r="J254" s="34">
        <v>8476</v>
      </c>
      <c r="K254" s="34">
        <v>0</v>
      </c>
      <c r="L254" s="51">
        <v>0</v>
      </c>
      <c r="M254" s="34">
        <v>194.73</v>
      </c>
      <c r="N254" s="34">
        <v>225</v>
      </c>
      <c r="O254" s="34">
        <v>652</v>
      </c>
      <c r="P254" s="31">
        <v>1540.0240000000001</v>
      </c>
      <c r="Q254" s="30">
        <v>13</v>
      </c>
      <c r="R254" s="46" t="b">
        <v>0</v>
      </c>
    </row>
    <row r="255" spans="1:18" x14ac:dyDescent="0.2">
      <c r="A255" s="30" t="s">
        <v>695</v>
      </c>
      <c r="B255" s="31" t="s">
        <v>72</v>
      </c>
      <c r="C255" s="31" t="s">
        <v>111</v>
      </c>
      <c r="D255" s="32" t="s">
        <v>692</v>
      </c>
      <c r="E255" s="33">
        <v>12802908</v>
      </c>
      <c r="F255" s="9" t="s">
        <v>72</v>
      </c>
      <c r="G255" s="31" t="s">
        <v>341</v>
      </c>
      <c r="H255" s="34" t="s">
        <v>159</v>
      </c>
      <c r="I255" s="34">
        <v>14288</v>
      </c>
      <c r="J255" s="34">
        <v>8976</v>
      </c>
      <c r="K255" s="34">
        <v>5312</v>
      </c>
      <c r="L255" s="51">
        <v>74</v>
      </c>
      <c r="M255" s="34">
        <v>174.71</v>
      </c>
      <c r="N255" s="34">
        <v>185</v>
      </c>
      <c r="O255" s="34">
        <v>816</v>
      </c>
      <c r="P255" s="31">
        <v>1322.7360000000001</v>
      </c>
      <c r="Q255" s="30">
        <v>17.509803921568629</v>
      </c>
      <c r="R255" s="46" t="b">
        <v>0</v>
      </c>
    </row>
    <row r="256" spans="1:18" x14ac:dyDescent="0.2">
      <c r="A256" s="30" t="s">
        <v>976</v>
      </c>
      <c r="B256" s="31" t="s">
        <v>72</v>
      </c>
      <c r="C256" s="31" t="s">
        <v>111</v>
      </c>
      <c r="D256" s="32" t="s">
        <v>959</v>
      </c>
      <c r="E256" s="33">
        <v>12802908</v>
      </c>
      <c r="F256" s="9" t="s">
        <v>72</v>
      </c>
      <c r="G256" s="31" t="s">
        <v>341</v>
      </c>
      <c r="H256" s="34" t="s">
        <v>159</v>
      </c>
      <c r="I256" s="34">
        <v>159120</v>
      </c>
      <c r="J256" s="34">
        <v>159120</v>
      </c>
      <c r="K256" s="34">
        <v>0</v>
      </c>
      <c r="L256" s="51">
        <v>0</v>
      </c>
      <c r="M256" s="34">
        <v>174.71</v>
      </c>
      <c r="N256" s="34">
        <v>185</v>
      </c>
      <c r="O256" s="34">
        <v>816</v>
      </c>
      <c r="P256" s="31">
        <v>1322.7360000000001</v>
      </c>
      <c r="Q256" s="30">
        <v>195</v>
      </c>
      <c r="R256" s="46" t="b">
        <v>0</v>
      </c>
    </row>
    <row r="257" spans="1:18" x14ac:dyDescent="0.2">
      <c r="A257" s="30" t="s">
        <v>1028</v>
      </c>
      <c r="B257" s="31" t="s">
        <v>72</v>
      </c>
      <c r="C257" s="31" t="s">
        <v>111</v>
      </c>
      <c r="D257" s="32" t="s">
        <v>1005</v>
      </c>
      <c r="E257" s="33">
        <v>12802916</v>
      </c>
      <c r="F257" s="9" t="s">
        <v>72</v>
      </c>
      <c r="G257" s="31" t="s">
        <v>342</v>
      </c>
      <c r="H257" s="34" t="s">
        <v>159</v>
      </c>
      <c r="I257" s="34">
        <v>9128</v>
      </c>
      <c r="J257" s="34">
        <v>0</v>
      </c>
      <c r="K257" s="34">
        <v>9128</v>
      </c>
      <c r="L257" s="51">
        <v>160</v>
      </c>
      <c r="M257" s="34">
        <v>203.72</v>
      </c>
      <c r="N257" s="34">
        <v>225</v>
      </c>
      <c r="O257" s="34">
        <v>652</v>
      </c>
      <c r="P257" s="31">
        <v>1349.6399999999999</v>
      </c>
      <c r="Q257" s="30">
        <v>14</v>
      </c>
      <c r="R257" s="46" t="b">
        <v>0</v>
      </c>
    </row>
    <row r="258" spans="1:18" x14ac:dyDescent="0.2">
      <c r="A258" s="30" t="s">
        <v>1460</v>
      </c>
      <c r="B258" s="31" t="s">
        <v>72</v>
      </c>
      <c r="C258" s="31" t="s">
        <v>111</v>
      </c>
      <c r="D258" s="32" t="s">
        <v>1440</v>
      </c>
      <c r="E258" s="33">
        <v>12802970</v>
      </c>
      <c r="F258" s="9" t="s">
        <v>72</v>
      </c>
      <c r="G258" s="31" t="s">
        <v>1408</v>
      </c>
      <c r="H258" s="34" t="s">
        <v>187</v>
      </c>
      <c r="I258" s="34">
        <v>59400</v>
      </c>
      <c r="J258" s="34">
        <v>0</v>
      </c>
      <c r="K258" s="34">
        <v>59400</v>
      </c>
      <c r="L258" s="51">
        <v>886</v>
      </c>
      <c r="M258" s="34">
        <v>156.08099999999999</v>
      </c>
      <c r="N258" s="34">
        <v>195</v>
      </c>
      <c r="O258" s="34">
        <v>792</v>
      </c>
      <c r="P258" s="31">
        <v>1290.9599999999998</v>
      </c>
      <c r="Q258" s="30">
        <v>75</v>
      </c>
      <c r="R258" s="46" t="b">
        <v>0</v>
      </c>
    </row>
    <row r="259" spans="1:18" x14ac:dyDescent="0.2">
      <c r="A259" s="30" t="s">
        <v>1353</v>
      </c>
      <c r="B259" s="31" t="s">
        <v>72</v>
      </c>
      <c r="C259" s="31" t="s">
        <v>111</v>
      </c>
      <c r="D259" s="32" t="s">
        <v>1316</v>
      </c>
      <c r="E259" s="33">
        <v>12804016</v>
      </c>
      <c r="F259" s="9" t="s">
        <v>72</v>
      </c>
      <c r="G259" s="31" t="s">
        <v>291</v>
      </c>
      <c r="H259" s="34" t="s">
        <v>159</v>
      </c>
      <c r="I259" s="34">
        <v>5868</v>
      </c>
      <c r="J259" s="34">
        <v>0</v>
      </c>
      <c r="K259" s="34">
        <v>5868</v>
      </c>
      <c r="L259" s="51">
        <v>102</v>
      </c>
      <c r="M259" s="34">
        <v>182.87</v>
      </c>
      <c r="N259" s="34">
        <v>225</v>
      </c>
      <c r="O259" s="34">
        <v>652</v>
      </c>
      <c r="P259" s="31">
        <v>1540.0240000000001</v>
      </c>
      <c r="Q259" s="30">
        <v>9</v>
      </c>
      <c r="R259" s="46" t="b">
        <v>0</v>
      </c>
    </row>
    <row r="260" spans="1:18" x14ac:dyDescent="0.2">
      <c r="A260" s="30" t="s">
        <v>1635</v>
      </c>
      <c r="B260" s="31" t="s">
        <v>72</v>
      </c>
      <c r="C260" s="31" t="s">
        <v>111</v>
      </c>
      <c r="D260" s="32" t="s">
        <v>1594</v>
      </c>
      <c r="E260" s="33">
        <v>12804816</v>
      </c>
      <c r="F260" s="9" t="s">
        <v>72</v>
      </c>
      <c r="G260" s="31" t="s">
        <v>343</v>
      </c>
      <c r="H260" s="34" t="s">
        <v>159</v>
      </c>
      <c r="I260" s="34">
        <v>6520</v>
      </c>
      <c r="J260" s="34">
        <v>0</v>
      </c>
      <c r="K260" s="34">
        <v>6520</v>
      </c>
      <c r="L260" s="51">
        <v>114</v>
      </c>
      <c r="M260" s="34">
        <v>188.66</v>
      </c>
      <c r="N260" s="34">
        <v>225</v>
      </c>
      <c r="O260" s="34">
        <v>652</v>
      </c>
      <c r="P260" s="31">
        <v>1330.08</v>
      </c>
      <c r="Q260" s="30">
        <v>10</v>
      </c>
      <c r="R260" s="46" t="b">
        <v>1</v>
      </c>
    </row>
    <row r="261" spans="1:18" x14ac:dyDescent="0.2">
      <c r="A261" s="30" t="s">
        <v>1124</v>
      </c>
      <c r="B261" s="31" t="s">
        <v>72</v>
      </c>
      <c r="C261" s="31" t="s">
        <v>111</v>
      </c>
      <c r="D261" s="32" t="s">
        <v>1118</v>
      </c>
      <c r="E261" s="33">
        <v>12805012</v>
      </c>
      <c r="F261" s="9" t="s">
        <v>72</v>
      </c>
      <c r="G261" s="31" t="s">
        <v>1105</v>
      </c>
      <c r="H261" s="34" t="s">
        <v>187</v>
      </c>
      <c r="I261" s="34">
        <v>7172</v>
      </c>
      <c r="J261" s="34">
        <v>0</v>
      </c>
      <c r="K261" s="34">
        <v>7172</v>
      </c>
      <c r="L261" s="51">
        <v>125</v>
      </c>
      <c r="M261" s="34">
        <v>206.13</v>
      </c>
      <c r="N261" s="34">
        <v>225</v>
      </c>
      <c r="O261" s="34">
        <v>652</v>
      </c>
      <c r="P261" s="31">
        <v>1349.6399999999999</v>
      </c>
      <c r="Q261" s="30">
        <v>11</v>
      </c>
      <c r="R261" s="46" t="b">
        <v>0</v>
      </c>
    </row>
    <row r="262" spans="1:18" x14ac:dyDescent="0.2">
      <c r="A262" s="30" t="s">
        <v>705</v>
      </c>
      <c r="B262" s="31" t="s">
        <v>72</v>
      </c>
      <c r="C262" s="31" t="s">
        <v>111</v>
      </c>
      <c r="D262" s="32" t="s">
        <v>699</v>
      </c>
      <c r="E262" s="33">
        <v>12805112</v>
      </c>
      <c r="F262" s="9" t="s">
        <v>72</v>
      </c>
      <c r="G262" s="31" t="s">
        <v>759</v>
      </c>
      <c r="H262" s="34" t="s">
        <v>187</v>
      </c>
      <c r="I262" s="34">
        <v>92584</v>
      </c>
      <c r="J262" s="34">
        <v>63896</v>
      </c>
      <c r="K262" s="34">
        <v>28688</v>
      </c>
      <c r="L262" s="51">
        <v>503</v>
      </c>
      <c r="M262" s="34">
        <v>174.33</v>
      </c>
      <c r="N262" s="34">
        <v>225</v>
      </c>
      <c r="O262" s="34">
        <v>652</v>
      </c>
      <c r="P262" s="31">
        <v>1540.0240000000001</v>
      </c>
      <c r="Q262" s="30">
        <v>142</v>
      </c>
      <c r="R262" s="46" t="b">
        <v>0</v>
      </c>
    </row>
    <row r="263" spans="1:18" x14ac:dyDescent="0.2">
      <c r="A263" s="30" t="s">
        <v>1393</v>
      </c>
      <c r="B263" s="31" t="s">
        <v>72</v>
      </c>
      <c r="C263" s="31" t="s">
        <v>111</v>
      </c>
      <c r="D263" s="32" t="s">
        <v>1382</v>
      </c>
      <c r="E263" s="33">
        <v>12805216</v>
      </c>
      <c r="F263" s="9" t="s">
        <v>72</v>
      </c>
      <c r="G263" s="31" t="s">
        <v>884</v>
      </c>
      <c r="H263" s="34" t="s">
        <v>159</v>
      </c>
      <c r="I263" s="34">
        <v>28688</v>
      </c>
      <c r="J263" s="34">
        <v>0</v>
      </c>
      <c r="K263" s="34">
        <v>28688</v>
      </c>
      <c r="L263" s="51">
        <v>503</v>
      </c>
      <c r="M263" s="34">
        <v>189.91</v>
      </c>
      <c r="N263" s="34">
        <v>220</v>
      </c>
      <c r="O263" s="34">
        <v>652</v>
      </c>
      <c r="P263" s="31">
        <v>1540.0240000000001</v>
      </c>
      <c r="Q263" s="30">
        <v>44</v>
      </c>
      <c r="R263" s="46" t="b">
        <v>0</v>
      </c>
    </row>
    <row r="264" spans="1:18" x14ac:dyDescent="0.2">
      <c r="A264" s="30" t="s">
        <v>510</v>
      </c>
      <c r="B264" s="31" t="s">
        <v>72</v>
      </c>
      <c r="C264" s="31" t="s">
        <v>111</v>
      </c>
      <c r="D264" s="32" t="s">
        <v>475</v>
      </c>
      <c r="E264" s="33">
        <v>12805416</v>
      </c>
      <c r="F264" s="9" t="s">
        <v>72</v>
      </c>
      <c r="G264" s="31" t="s">
        <v>760</v>
      </c>
      <c r="H264" s="34" t="s">
        <v>159</v>
      </c>
      <c r="I264" s="34">
        <v>14344</v>
      </c>
      <c r="J264" s="34">
        <v>6520</v>
      </c>
      <c r="K264" s="34">
        <v>7824</v>
      </c>
      <c r="L264" s="51">
        <v>137</v>
      </c>
      <c r="M264" s="34">
        <v>197.11</v>
      </c>
      <c r="N264" s="34">
        <v>225</v>
      </c>
      <c r="O264" s="34">
        <v>652</v>
      </c>
      <c r="P264" s="31">
        <v>1540.0240000000001</v>
      </c>
      <c r="Q264" s="30">
        <v>22</v>
      </c>
      <c r="R264" s="46" t="b">
        <v>0</v>
      </c>
    </row>
    <row r="265" spans="1:18" x14ac:dyDescent="0.2">
      <c r="A265" s="30" t="s">
        <v>511</v>
      </c>
      <c r="B265" s="31" t="s">
        <v>72</v>
      </c>
      <c r="C265" s="31" t="s">
        <v>111</v>
      </c>
      <c r="D265" s="32" t="s">
        <v>476</v>
      </c>
      <c r="E265" s="33">
        <v>12805416</v>
      </c>
      <c r="F265" s="9" t="s">
        <v>72</v>
      </c>
      <c r="G265" s="31" t="s">
        <v>760</v>
      </c>
      <c r="H265" s="34" t="s">
        <v>159</v>
      </c>
      <c r="I265" s="34">
        <v>54116</v>
      </c>
      <c r="J265" s="34">
        <v>54116</v>
      </c>
      <c r="K265" s="34">
        <v>0</v>
      </c>
      <c r="L265" s="51">
        <v>0</v>
      </c>
      <c r="M265" s="34">
        <v>197.11</v>
      </c>
      <c r="N265" s="34">
        <v>225</v>
      </c>
      <c r="O265" s="34">
        <v>652</v>
      </c>
      <c r="P265" s="31">
        <v>1540.0240000000001</v>
      </c>
      <c r="Q265" s="30">
        <v>83</v>
      </c>
      <c r="R265" s="46" t="b">
        <v>0</v>
      </c>
    </row>
    <row r="266" spans="1:18" x14ac:dyDescent="0.2">
      <c r="A266" s="30" t="s">
        <v>543</v>
      </c>
      <c r="B266" s="31" t="s">
        <v>72</v>
      </c>
      <c r="C266" s="31" t="s">
        <v>111</v>
      </c>
      <c r="D266" s="32" t="s">
        <v>540</v>
      </c>
      <c r="E266" s="33">
        <v>12805416</v>
      </c>
      <c r="F266" s="9" t="s">
        <v>72</v>
      </c>
      <c r="G266" s="31" t="s">
        <v>760</v>
      </c>
      <c r="H266" s="34" t="s">
        <v>159</v>
      </c>
      <c r="I266" s="34">
        <v>331868</v>
      </c>
      <c r="J266" s="34">
        <v>165608</v>
      </c>
      <c r="K266" s="34">
        <v>166260</v>
      </c>
      <c r="L266" s="51">
        <v>2916</v>
      </c>
      <c r="M266" s="34">
        <v>197.11</v>
      </c>
      <c r="N266" s="34">
        <v>225</v>
      </c>
      <c r="O266" s="34">
        <v>652</v>
      </c>
      <c r="P266" s="31">
        <v>1540.0240000000001</v>
      </c>
      <c r="Q266" s="30">
        <v>509</v>
      </c>
      <c r="R266" s="46" t="b">
        <v>0</v>
      </c>
    </row>
    <row r="267" spans="1:18" x14ac:dyDescent="0.2">
      <c r="A267" s="30" t="s">
        <v>991</v>
      </c>
      <c r="B267" s="31" t="s">
        <v>72</v>
      </c>
      <c r="C267" s="31" t="s">
        <v>111</v>
      </c>
      <c r="D267" s="32" t="s">
        <v>983</v>
      </c>
      <c r="E267" s="33">
        <v>12805516</v>
      </c>
      <c r="F267" s="9" t="s">
        <v>72</v>
      </c>
      <c r="G267" s="31" t="s">
        <v>147</v>
      </c>
      <c r="H267" s="34" t="s">
        <v>159</v>
      </c>
      <c r="I267" s="34">
        <v>19560</v>
      </c>
      <c r="J267" s="34">
        <v>9780</v>
      </c>
      <c r="K267" s="34">
        <v>9780</v>
      </c>
      <c r="L267" s="51">
        <v>171</v>
      </c>
      <c r="M267" s="34">
        <v>185.56</v>
      </c>
      <c r="N267" s="34">
        <v>225</v>
      </c>
      <c r="O267" s="34">
        <v>652</v>
      </c>
      <c r="P267" s="31">
        <v>1540.0240000000001</v>
      </c>
      <c r="Q267" s="30">
        <v>30</v>
      </c>
      <c r="R267" s="46" t="b">
        <v>0</v>
      </c>
    </row>
    <row r="268" spans="1:18" x14ac:dyDescent="0.2">
      <c r="A268" s="30" t="s">
        <v>1157</v>
      </c>
      <c r="B268" s="31" t="s">
        <v>72</v>
      </c>
      <c r="C268" s="31" t="s">
        <v>111</v>
      </c>
      <c r="D268" s="32" t="s">
        <v>1150</v>
      </c>
      <c r="E268" s="33">
        <v>12805516</v>
      </c>
      <c r="F268" s="9" t="s">
        <v>72</v>
      </c>
      <c r="G268" s="31" t="s">
        <v>147</v>
      </c>
      <c r="H268" s="34" t="s">
        <v>159</v>
      </c>
      <c r="I268" s="34">
        <v>3260</v>
      </c>
      <c r="J268" s="34">
        <v>0</v>
      </c>
      <c r="K268" s="34">
        <v>3260</v>
      </c>
      <c r="L268" s="51">
        <v>57</v>
      </c>
      <c r="M268" s="34">
        <v>185.56</v>
      </c>
      <c r="N268" s="34">
        <v>225</v>
      </c>
      <c r="O268" s="34">
        <v>652</v>
      </c>
      <c r="P268" s="31">
        <v>1540.0240000000001</v>
      </c>
      <c r="Q268" s="30">
        <v>5</v>
      </c>
      <c r="R268" s="46" t="b">
        <v>0</v>
      </c>
    </row>
    <row r="269" spans="1:18" x14ac:dyDescent="0.2">
      <c r="A269" s="30" t="s">
        <v>1507</v>
      </c>
      <c r="B269" s="31" t="s">
        <v>72</v>
      </c>
      <c r="C269" s="31" t="s">
        <v>111</v>
      </c>
      <c r="D269" s="32" t="s">
        <v>1500</v>
      </c>
      <c r="E269" s="33">
        <v>12807728</v>
      </c>
      <c r="F269" s="9" t="s">
        <v>72</v>
      </c>
      <c r="G269" s="31" t="s">
        <v>886</v>
      </c>
      <c r="H269" s="34" t="s">
        <v>159</v>
      </c>
      <c r="I269" s="34">
        <v>11804</v>
      </c>
      <c r="J269" s="34">
        <v>0</v>
      </c>
      <c r="K269" s="34">
        <v>11804</v>
      </c>
      <c r="L269" s="51">
        <v>176</v>
      </c>
      <c r="M269" s="34">
        <v>185.28</v>
      </c>
      <c r="N269" s="34">
        <v>240</v>
      </c>
      <c r="O269" s="34">
        <v>908</v>
      </c>
      <c r="P269" s="31">
        <v>1411.94</v>
      </c>
      <c r="Q269" s="30">
        <v>13</v>
      </c>
      <c r="R269" s="46" t="b">
        <v>0</v>
      </c>
    </row>
    <row r="270" spans="1:18" x14ac:dyDescent="0.2">
      <c r="A270" s="30" t="s">
        <v>512</v>
      </c>
      <c r="B270" s="31" t="s">
        <v>72</v>
      </c>
      <c r="C270" s="31" t="s">
        <v>111</v>
      </c>
      <c r="D270" s="32" t="s">
        <v>477</v>
      </c>
      <c r="E270" s="33">
        <v>12807928</v>
      </c>
      <c r="F270" s="9" t="s">
        <v>72</v>
      </c>
      <c r="G270" s="31" t="s">
        <v>888</v>
      </c>
      <c r="H270" s="34" t="s">
        <v>159</v>
      </c>
      <c r="I270" s="34">
        <v>5448</v>
      </c>
      <c r="J270" s="34">
        <v>0</v>
      </c>
      <c r="K270" s="34">
        <v>5448</v>
      </c>
      <c r="L270" s="51">
        <v>81</v>
      </c>
      <c r="M270" s="34">
        <v>147.13</v>
      </c>
      <c r="N270" s="34">
        <v>240</v>
      </c>
      <c r="O270" s="34">
        <v>908</v>
      </c>
      <c r="P270" s="31">
        <v>1411.94</v>
      </c>
      <c r="Q270" s="30">
        <v>6</v>
      </c>
      <c r="R270" s="46" t="b">
        <v>0</v>
      </c>
    </row>
    <row r="271" spans="1:18" x14ac:dyDescent="0.2">
      <c r="A271" s="30" t="s">
        <v>664</v>
      </c>
      <c r="B271" s="31" t="s">
        <v>72</v>
      </c>
      <c r="C271" s="31" t="s">
        <v>111</v>
      </c>
      <c r="D271" s="32" t="s">
        <v>634</v>
      </c>
      <c r="E271" s="33">
        <v>12807928</v>
      </c>
      <c r="F271" s="9" t="s">
        <v>72</v>
      </c>
      <c r="G271" s="31" t="s">
        <v>888</v>
      </c>
      <c r="H271" s="34" t="s">
        <v>159</v>
      </c>
      <c r="I271" s="34">
        <v>19068</v>
      </c>
      <c r="J271" s="34">
        <v>0</v>
      </c>
      <c r="K271" s="34">
        <v>19068</v>
      </c>
      <c r="L271" s="51">
        <v>284</v>
      </c>
      <c r="M271" s="34">
        <v>147.13</v>
      </c>
      <c r="N271" s="34">
        <v>240</v>
      </c>
      <c r="O271" s="34">
        <v>908</v>
      </c>
      <c r="P271" s="31">
        <v>1411.94</v>
      </c>
      <c r="Q271" s="30">
        <v>21</v>
      </c>
      <c r="R271" s="46" t="b">
        <v>0</v>
      </c>
    </row>
    <row r="272" spans="1:18" x14ac:dyDescent="0.2">
      <c r="A272" s="30" t="s">
        <v>1354</v>
      </c>
      <c r="B272" s="31" t="s">
        <v>72</v>
      </c>
      <c r="C272" s="31" t="s">
        <v>111</v>
      </c>
      <c r="D272" s="32" t="s">
        <v>1317</v>
      </c>
      <c r="E272" s="33">
        <v>12807928</v>
      </c>
      <c r="F272" s="9" t="s">
        <v>72</v>
      </c>
      <c r="G272" s="31" t="s">
        <v>888</v>
      </c>
      <c r="H272" s="34" t="s">
        <v>159</v>
      </c>
      <c r="I272" s="34">
        <v>155268</v>
      </c>
      <c r="J272" s="34">
        <v>0</v>
      </c>
      <c r="K272" s="34">
        <v>155268</v>
      </c>
      <c r="L272" s="51">
        <v>2317</v>
      </c>
      <c r="M272" s="34">
        <v>147.13</v>
      </c>
      <c r="N272" s="34">
        <v>240</v>
      </c>
      <c r="O272" s="34">
        <v>908</v>
      </c>
      <c r="P272" s="31">
        <v>1411.94</v>
      </c>
      <c r="Q272" s="30">
        <v>171</v>
      </c>
      <c r="R272" s="46" t="b">
        <v>0</v>
      </c>
    </row>
    <row r="273" spans="1:18" x14ac:dyDescent="0.2">
      <c r="A273" s="30" t="s">
        <v>977</v>
      </c>
      <c r="B273" s="31" t="s">
        <v>72</v>
      </c>
      <c r="C273" s="31" t="s">
        <v>111</v>
      </c>
      <c r="D273" s="32" t="s">
        <v>960</v>
      </c>
      <c r="E273" s="33">
        <v>12808028</v>
      </c>
      <c r="F273" s="9" t="s">
        <v>72</v>
      </c>
      <c r="G273" s="31" t="s">
        <v>889</v>
      </c>
      <c r="H273" s="34" t="s">
        <v>159</v>
      </c>
      <c r="I273" s="34">
        <v>25424</v>
      </c>
      <c r="J273" s="34">
        <v>0</v>
      </c>
      <c r="K273" s="34">
        <v>25424</v>
      </c>
      <c r="L273" s="51">
        <v>379</v>
      </c>
      <c r="M273" s="34">
        <v>161.29</v>
      </c>
      <c r="N273" s="34">
        <v>240</v>
      </c>
      <c r="O273" s="34">
        <v>908</v>
      </c>
      <c r="P273" s="31">
        <v>1480.04</v>
      </c>
      <c r="Q273" s="30">
        <v>28</v>
      </c>
      <c r="R273" s="46" t="b">
        <v>0</v>
      </c>
    </row>
    <row r="274" spans="1:18" x14ac:dyDescent="0.2">
      <c r="A274" s="30" t="s">
        <v>513</v>
      </c>
      <c r="B274" s="31" t="s">
        <v>72</v>
      </c>
      <c r="C274" s="31" t="s">
        <v>111</v>
      </c>
      <c r="D274" s="32" t="s">
        <v>478</v>
      </c>
      <c r="E274" s="33">
        <v>12808116</v>
      </c>
      <c r="F274" s="9" t="s">
        <v>72</v>
      </c>
      <c r="G274" s="31" t="s">
        <v>108</v>
      </c>
      <c r="H274" s="34" t="s">
        <v>159</v>
      </c>
      <c r="I274" s="34">
        <v>23472</v>
      </c>
      <c r="J274" s="34">
        <v>0</v>
      </c>
      <c r="K274" s="34">
        <v>23472</v>
      </c>
      <c r="L274" s="51">
        <v>411</v>
      </c>
      <c r="M274" s="34">
        <v>201.12</v>
      </c>
      <c r="N274" s="34">
        <v>295</v>
      </c>
      <c r="O274" s="34">
        <v>652</v>
      </c>
      <c r="P274" s="31">
        <v>1493.08</v>
      </c>
      <c r="Q274" s="30">
        <v>36</v>
      </c>
      <c r="R274" s="46" t="b">
        <v>0</v>
      </c>
    </row>
    <row r="275" spans="1:18" x14ac:dyDescent="0.2">
      <c r="A275" s="30" t="s">
        <v>514</v>
      </c>
      <c r="B275" s="31" t="s">
        <v>72</v>
      </c>
      <c r="C275" s="31" t="s">
        <v>111</v>
      </c>
      <c r="D275" s="32" t="s">
        <v>479</v>
      </c>
      <c r="E275" s="33">
        <v>12808116</v>
      </c>
      <c r="F275" s="9" t="s">
        <v>72</v>
      </c>
      <c r="G275" s="31" t="s">
        <v>108</v>
      </c>
      <c r="H275" s="34" t="s">
        <v>159</v>
      </c>
      <c r="I275" s="34">
        <v>9780</v>
      </c>
      <c r="J275" s="34">
        <v>8476</v>
      </c>
      <c r="K275" s="34">
        <v>1304</v>
      </c>
      <c r="L275" s="51">
        <v>22</v>
      </c>
      <c r="M275" s="34">
        <v>201.12</v>
      </c>
      <c r="N275" s="34">
        <v>295</v>
      </c>
      <c r="O275" s="34">
        <v>652</v>
      </c>
      <c r="P275" s="31">
        <v>1493.08</v>
      </c>
      <c r="Q275" s="30">
        <v>15</v>
      </c>
      <c r="R275" s="46" t="b">
        <v>0</v>
      </c>
    </row>
    <row r="276" spans="1:18" x14ac:dyDescent="0.2">
      <c r="A276" s="30" t="s">
        <v>1636</v>
      </c>
      <c r="B276" s="31" t="s">
        <v>72</v>
      </c>
      <c r="C276" s="31" t="s">
        <v>111</v>
      </c>
      <c r="D276" s="32" t="s">
        <v>1595</v>
      </c>
      <c r="E276" s="33">
        <v>12808128</v>
      </c>
      <c r="F276" s="9" t="s">
        <v>72</v>
      </c>
      <c r="G276" s="31" t="s">
        <v>890</v>
      </c>
      <c r="H276" s="34" t="s">
        <v>159</v>
      </c>
      <c r="I276" s="34">
        <v>23608</v>
      </c>
      <c r="J276" s="34">
        <v>0</v>
      </c>
      <c r="K276" s="34">
        <v>23608</v>
      </c>
      <c r="L276" s="51">
        <v>352</v>
      </c>
      <c r="M276" s="34">
        <v>163.09</v>
      </c>
      <c r="N276" s="34">
        <v>240</v>
      </c>
      <c r="O276" s="34">
        <v>908</v>
      </c>
      <c r="P276" s="31">
        <v>1480.04</v>
      </c>
      <c r="Q276" s="30">
        <v>26</v>
      </c>
      <c r="R276" s="46" t="b">
        <v>1</v>
      </c>
    </row>
    <row r="277" spans="1:18" x14ac:dyDescent="0.2">
      <c r="A277" s="30" t="s">
        <v>522</v>
      </c>
      <c r="B277" s="31" t="s">
        <v>72</v>
      </c>
      <c r="C277" s="31" t="s">
        <v>111</v>
      </c>
      <c r="D277" s="32" t="s">
        <v>521</v>
      </c>
      <c r="E277" s="33">
        <v>12808228</v>
      </c>
      <c r="F277" s="9" t="s">
        <v>72</v>
      </c>
      <c r="G277" s="31" t="s">
        <v>891</v>
      </c>
      <c r="H277" s="34" t="s">
        <v>159</v>
      </c>
      <c r="I277" s="34">
        <v>6356</v>
      </c>
      <c r="J277" s="34">
        <v>0</v>
      </c>
      <c r="K277" s="34">
        <v>6356</v>
      </c>
      <c r="L277" s="51">
        <v>94</v>
      </c>
      <c r="M277" s="34">
        <v>167.84</v>
      </c>
      <c r="N277" s="34">
        <v>240</v>
      </c>
      <c r="O277" s="34">
        <v>908</v>
      </c>
      <c r="P277" s="31">
        <v>1534.52</v>
      </c>
      <c r="Q277" s="30">
        <v>7</v>
      </c>
      <c r="R277" s="46" t="b">
        <v>0</v>
      </c>
    </row>
    <row r="278" spans="1:18" x14ac:dyDescent="0.2">
      <c r="A278" s="30" t="s">
        <v>682</v>
      </c>
      <c r="B278" s="31" t="s">
        <v>72</v>
      </c>
      <c r="C278" s="31" t="s">
        <v>111</v>
      </c>
      <c r="D278" s="32" t="s">
        <v>669</v>
      </c>
      <c r="E278" s="33">
        <v>12808316</v>
      </c>
      <c r="F278" s="9" t="s">
        <v>72</v>
      </c>
      <c r="G278" s="31" t="s">
        <v>109</v>
      </c>
      <c r="H278" s="34" t="s">
        <v>159</v>
      </c>
      <c r="I278" s="34">
        <v>1956</v>
      </c>
      <c r="J278" s="34">
        <v>0</v>
      </c>
      <c r="K278" s="34">
        <v>1956</v>
      </c>
      <c r="L278" s="51">
        <v>34</v>
      </c>
      <c r="M278" s="34">
        <v>252.84</v>
      </c>
      <c r="N278" s="34">
        <v>295</v>
      </c>
      <c r="O278" s="34">
        <v>652</v>
      </c>
      <c r="P278" s="31">
        <v>1392.0199999999998</v>
      </c>
      <c r="Q278" s="30">
        <v>3</v>
      </c>
      <c r="R278" s="46" t="b">
        <v>0</v>
      </c>
    </row>
    <row r="279" spans="1:18" x14ac:dyDescent="0.2">
      <c r="A279" s="30" t="s">
        <v>992</v>
      </c>
      <c r="B279" s="31" t="s">
        <v>72</v>
      </c>
      <c r="C279" s="31" t="s">
        <v>111</v>
      </c>
      <c r="D279" s="32" t="s">
        <v>984</v>
      </c>
      <c r="E279" s="33">
        <v>12808316</v>
      </c>
      <c r="F279" s="9" t="s">
        <v>72</v>
      </c>
      <c r="G279" s="31" t="s">
        <v>109</v>
      </c>
      <c r="H279" s="34" t="s">
        <v>159</v>
      </c>
      <c r="I279" s="34">
        <v>20864</v>
      </c>
      <c r="J279" s="34">
        <v>20864</v>
      </c>
      <c r="K279" s="34">
        <v>0</v>
      </c>
      <c r="L279" s="51">
        <v>0</v>
      </c>
      <c r="M279" s="34">
        <v>252.84</v>
      </c>
      <c r="N279" s="34">
        <v>295</v>
      </c>
      <c r="O279" s="34">
        <v>652</v>
      </c>
      <c r="P279" s="31">
        <v>1392.0199999999998</v>
      </c>
      <c r="Q279" s="30">
        <v>32</v>
      </c>
      <c r="R279" s="46" t="b">
        <v>0</v>
      </c>
    </row>
    <row r="280" spans="1:18" x14ac:dyDescent="0.2">
      <c r="A280" s="30" t="s">
        <v>993</v>
      </c>
      <c r="B280" s="31" t="s">
        <v>72</v>
      </c>
      <c r="C280" s="31" t="s">
        <v>111</v>
      </c>
      <c r="D280" s="32" t="s">
        <v>985</v>
      </c>
      <c r="E280" s="33">
        <v>12808316</v>
      </c>
      <c r="F280" s="9" t="s">
        <v>72</v>
      </c>
      <c r="G280" s="31" t="s">
        <v>109</v>
      </c>
      <c r="H280" s="34" t="s">
        <v>159</v>
      </c>
      <c r="I280" s="34">
        <v>3912</v>
      </c>
      <c r="J280" s="34">
        <v>0</v>
      </c>
      <c r="K280" s="34">
        <v>3912</v>
      </c>
      <c r="L280" s="51">
        <v>68</v>
      </c>
      <c r="M280" s="34">
        <v>252.84</v>
      </c>
      <c r="N280" s="34">
        <v>295</v>
      </c>
      <c r="O280" s="34">
        <v>652</v>
      </c>
      <c r="P280" s="31">
        <v>1392.0199999999998</v>
      </c>
      <c r="Q280" s="30">
        <v>6</v>
      </c>
      <c r="R280" s="46" t="b">
        <v>0</v>
      </c>
    </row>
    <row r="281" spans="1:18" x14ac:dyDescent="0.2">
      <c r="A281" s="30" t="s">
        <v>1125</v>
      </c>
      <c r="B281" s="31" t="s">
        <v>72</v>
      </c>
      <c r="C281" s="31" t="s">
        <v>111</v>
      </c>
      <c r="D281" s="32" t="s">
        <v>1119</v>
      </c>
      <c r="E281" s="33">
        <v>12808316</v>
      </c>
      <c r="F281" s="9" t="s">
        <v>72</v>
      </c>
      <c r="G281" s="31" t="s">
        <v>109</v>
      </c>
      <c r="H281" s="34" t="s">
        <v>159</v>
      </c>
      <c r="I281" s="34">
        <v>32600</v>
      </c>
      <c r="J281" s="34">
        <v>0</v>
      </c>
      <c r="K281" s="34">
        <v>32600</v>
      </c>
      <c r="L281" s="51">
        <v>571</v>
      </c>
      <c r="M281" s="34">
        <v>252.84</v>
      </c>
      <c r="N281" s="34">
        <v>295</v>
      </c>
      <c r="O281" s="34">
        <v>652</v>
      </c>
      <c r="P281" s="31">
        <v>1392.0199999999998</v>
      </c>
      <c r="Q281" s="30">
        <v>50</v>
      </c>
      <c r="R281" s="46" t="b">
        <v>0</v>
      </c>
    </row>
    <row r="282" spans="1:18" x14ac:dyDescent="0.2">
      <c r="A282" s="30" t="s">
        <v>1195</v>
      </c>
      <c r="B282" s="31" t="s">
        <v>72</v>
      </c>
      <c r="C282" s="31" t="s">
        <v>111</v>
      </c>
      <c r="D282" s="32" t="s">
        <v>1189</v>
      </c>
      <c r="E282" s="33">
        <v>12808316</v>
      </c>
      <c r="F282" s="9" t="s">
        <v>72</v>
      </c>
      <c r="G282" s="31" t="s">
        <v>109</v>
      </c>
      <c r="H282" s="34" t="s">
        <v>159</v>
      </c>
      <c r="I282" s="34">
        <v>7172</v>
      </c>
      <c r="J282" s="34">
        <v>0</v>
      </c>
      <c r="K282" s="34">
        <v>7172</v>
      </c>
      <c r="L282" s="51">
        <v>125</v>
      </c>
      <c r="M282" s="34">
        <v>252.84</v>
      </c>
      <c r="N282" s="34">
        <v>295</v>
      </c>
      <c r="O282" s="34">
        <v>652</v>
      </c>
      <c r="P282" s="31">
        <v>1392.0199999999998</v>
      </c>
      <c r="Q282" s="30">
        <v>11</v>
      </c>
      <c r="R282" s="46" t="b">
        <v>0</v>
      </c>
    </row>
    <row r="283" spans="1:18" x14ac:dyDescent="0.2">
      <c r="A283" s="30" t="s">
        <v>515</v>
      </c>
      <c r="B283" s="31" t="s">
        <v>72</v>
      </c>
      <c r="C283" s="31" t="s">
        <v>111</v>
      </c>
      <c r="D283" s="32" t="s">
        <v>480</v>
      </c>
      <c r="E283" s="33">
        <v>12808328</v>
      </c>
      <c r="F283" s="9" t="s">
        <v>72</v>
      </c>
      <c r="G283" s="31" t="s">
        <v>892</v>
      </c>
      <c r="H283" s="34" t="s">
        <v>159</v>
      </c>
      <c r="I283" s="34">
        <v>2724</v>
      </c>
      <c r="J283" s="34">
        <v>0</v>
      </c>
      <c r="K283" s="34">
        <v>2724</v>
      </c>
      <c r="L283" s="51">
        <v>40</v>
      </c>
      <c r="M283" s="34">
        <v>198.89</v>
      </c>
      <c r="N283" s="34">
        <v>240</v>
      </c>
      <c r="O283" s="34">
        <v>908</v>
      </c>
      <c r="P283" s="31">
        <v>1398.32</v>
      </c>
      <c r="Q283" s="30">
        <v>3</v>
      </c>
      <c r="R283" s="46" t="b">
        <v>0</v>
      </c>
    </row>
    <row r="284" spans="1:18" x14ac:dyDescent="0.2">
      <c r="A284" s="30" t="s">
        <v>605</v>
      </c>
      <c r="B284" s="31" t="s">
        <v>72</v>
      </c>
      <c r="C284" s="31" t="s">
        <v>111</v>
      </c>
      <c r="D284" s="32" t="s">
        <v>596</v>
      </c>
      <c r="E284" s="33">
        <v>12808328</v>
      </c>
      <c r="F284" s="9" t="s">
        <v>72</v>
      </c>
      <c r="G284" s="31" t="s">
        <v>892</v>
      </c>
      <c r="H284" s="34" t="s">
        <v>159</v>
      </c>
      <c r="I284" s="34">
        <v>7264</v>
      </c>
      <c r="J284" s="34">
        <v>0</v>
      </c>
      <c r="K284" s="34">
        <v>7264</v>
      </c>
      <c r="L284" s="51">
        <v>108</v>
      </c>
      <c r="M284" s="34">
        <v>198.89</v>
      </c>
      <c r="N284" s="34">
        <v>240</v>
      </c>
      <c r="O284" s="34">
        <v>908</v>
      </c>
      <c r="P284" s="31">
        <v>1398.32</v>
      </c>
      <c r="Q284" s="30">
        <v>8</v>
      </c>
      <c r="R284" s="46" t="b">
        <v>0</v>
      </c>
    </row>
    <row r="285" spans="1:18" x14ac:dyDescent="0.2">
      <c r="A285" s="30" t="s">
        <v>978</v>
      </c>
      <c r="B285" s="31" t="s">
        <v>72</v>
      </c>
      <c r="C285" s="31" t="s">
        <v>111</v>
      </c>
      <c r="D285" s="32" t="s">
        <v>961</v>
      </c>
      <c r="E285" s="33">
        <v>12808328</v>
      </c>
      <c r="F285" s="9" t="s">
        <v>72</v>
      </c>
      <c r="G285" s="31" t="s">
        <v>892</v>
      </c>
      <c r="H285" s="34" t="s">
        <v>159</v>
      </c>
      <c r="I285" s="34">
        <v>908</v>
      </c>
      <c r="J285" s="34">
        <v>0</v>
      </c>
      <c r="K285" s="34">
        <v>908</v>
      </c>
      <c r="L285" s="51">
        <v>13</v>
      </c>
      <c r="M285" s="34">
        <v>198.89</v>
      </c>
      <c r="N285" s="34">
        <v>240</v>
      </c>
      <c r="O285" s="34">
        <v>908</v>
      </c>
      <c r="P285" s="31">
        <v>1398.32</v>
      </c>
      <c r="Q285" s="30">
        <v>1</v>
      </c>
      <c r="R285" s="46" t="b">
        <v>0</v>
      </c>
    </row>
    <row r="286" spans="1:18" x14ac:dyDescent="0.2">
      <c r="A286" s="30" t="s">
        <v>979</v>
      </c>
      <c r="B286" s="31" t="s">
        <v>72</v>
      </c>
      <c r="C286" s="31" t="s">
        <v>111</v>
      </c>
      <c r="D286" s="32" t="s">
        <v>962</v>
      </c>
      <c r="E286" s="33">
        <v>12808328</v>
      </c>
      <c r="F286" s="9" t="s">
        <v>72</v>
      </c>
      <c r="G286" s="31" t="s">
        <v>892</v>
      </c>
      <c r="H286" s="34" t="s">
        <v>159</v>
      </c>
      <c r="I286" s="34">
        <v>48124</v>
      </c>
      <c r="J286" s="34">
        <v>48124</v>
      </c>
      <c r="K286" s="34">
        <v>0</v>
      </c>
      <c r="L286" s="51">
        <v>0</v>
      </c>
      <c r="M286" s="34">
        <v>198.89</v>
      </c>
      <c r="N286" s="34">
        <v>240</v>
      </c>
      <c r="O286" s="34">
        <v>908</v>
      </c>
      <c r="P286" s="31">
        <v>1398.32</v>
      </c>
      <c r="Q286" s="30">
        <v>53</v>
      </c>
      <c r="R286" s="46" t="b">
        <v>0</v>
      </c>
    </row>
    <row r="287" spans="1:18" x14ac:dyDescent="0.2">
      <c r="A287" s="30" t="s">
        <v>1556</v>
      </c>
      <c r="B287" s="31" t="s">
        <v>72</v>
      </c>
      <c r="C287" s="31" t="s">
        <v>111</v>
      </c>
      <c r="D287" s="32" t="s">
        <v>1521</v>
      </c>
      <c r="E287" s="33">
        <v>12808328</v>
      </c>
      <c r="F287" s="9" t="s">
        <v>72</v>
      </c>
      <c r="G287" s="31" t="s">
        <v>892</v>
      </c>
      <c r="H287" s="34" t="s">
        <v>159</v>
      </c>
      <c r="I287" s="34">
        <v>56296</v>
      </c>
      <c r="J287" s="34">
        <v>0</v>
      </c>
      <c r="K287" s="34">
        <v>56296</v>
      </c>
      <c r="L287" s="51">
        <v>840</v>
      </c>
      <c r="M287" s="34">
        <v>198.89</v>
      </c>
      <c r="N287" s="34">
        <v>240</v>
      </c>
      <c r="O287" s="34">
        <v>908</v>
      </c>
      <c r="P287" s="31">
        <v>1398.32</v>
      </c>
      <c r="Q287" s="30">
        <v>62</v>
      </c>
      <c r="R287" s="46" t="b">
        <v>0</v>
      </c>
    </row>
    <row r="288" spans="1:18" x14ac:dyDescent="0.2">
      <c r="A288" s="30" t="s">
        <v>1557</v>
      </c>
      <c r="B288" s="31" t="s">
        <v>72</v>
      </c>
      <c r="C288" s="31" t="s">
        <v>111</v>
      </c>
      <c r="D288" s="32" t="s">
        <v>1522</v>
      </c>
      <c r="E288" s="33">
        <v>12808328</v>
      </c>
      <c r="F288" s="9" t="s">
        <v>72</v>
      </c>
      <c r="G288" s="31" t="s">
        <v>892</v>
      </c>
      <c r="H288" s="34" t="s">
        <v>159</v>
      </c>
      <c r="I288" s="34">
        <v>1816</v>
      </c>
      <c r="J288" s="34">
        <v>0</v>
      </c>
      <c r="K288" s="34">
        <v>1816</v>
      </c>
      <c r="L288" s="51">
        <v>27</v>
      </c>
      <c r="M288" s="34">
        <v>198.89</v>
      </c>
      <c r="N288" s="34">
        <v>240</v>
      </c>
      <c r="O288" s="34">
        <v>908</v>
      </c>
      <c r="P288" s="31">
        <v>1398.32</v>
      </c>
      <c r="Q288" s="30">
        <v>2</v>
      </c>
      <c r="R288" s="46" t="b">
        <v>0</v>
      </c>
    </row>
    <row r="289" spans="1:18" x14ac:dyDescent="0.2">
      <c r="A289" s="30" t="s">
        <v>1461</v>
      </c>
      <c r="B289" s="31" t="s">
        <v>72</v>
      </c>
      <c r="C289" s="31" t="s">
        <v>111</v>
      </c>
      <c r="D289" s="32" t="s">
        <v>1441</v>
      </c>
      <c r="E289" s="33">
        <v>12808412</v>
      </c>
      <c r="F289" s="9" t="s">
        <v>72</v>
      </c>
      <c r="G289" s="31" t="s">
        <v>1409</v>
      </c>
      <c r="H289" s="34" t="s">
        <v>187</v>
      </c>
      <c r="I289" s="34">
        <v>3260</v>
      </c>
      <c r="J289" s="34">
        <v>0</v>
      </c>
      <c r="K289" s="34">
        <v>3260</v>
      </c>
      <c r="L289" s="51">
        <v>57</v>
      </c>
      <c r="M289" s="34">
        <v>190.76</v>
      </c>
      <c r="N289" s="34">
        <v>240</v>
      </c>
      <c r="O289" s="34">
        <v>652</v>
      </c>
      <c r="P289" s="31">
        <v>1473.5199999999998</v>
      </c>
      <c r="Q289" s="30">
        <v>5</v>
      </c>
      <c r="R289" s="46" t="b">
        <v>0</v>
      </c>
    </row>
    <row r="290" spans="1:18" x14ac:dyDescent="0.2">
      <c r="A290" s="30" t="s">
        <v>606</v>
      </c>
      <c r="B290" s="31" t="s">
        <v>72</v>
      </c>
      <c r="C290" s="31" t="s">
        <v>111</v>
      </c>
      <c r="D290" s="32" t="s">
        <v>597</v>
      </c>
      <c r="E290" s="33">
        <v>12808416</v>
      </c>
      <c r="F290" s="9" t="s">
        <v>72</v>
      </c>
      <c r="G290" s="31" t="s">
        <v>63</v>
      </c>
      <c r="H290" s="34" t="s">
        <v>159</v>
      </c>
      <c r="I290" s="34">
        <v>97800</v>
      </c>
      <c r="J290" s="34">
        <v>19560</v>
      </c>
      <c r="K290" s="34">
        <v>78240</v>
      </c>
      <c r="L290" s="51">
        <v>1372</v>
      </c>
      <c r="M290" s="34">
        <v>190.76</v>
      </c>
      <c r="N290" s="34">
        <v>240</v>
      </c>
      <c r="O290" s="34">
        <v>652</v>
      </c>
      <c r="P290" s="31">
        <v>1473.5199999999998</v>
      </c>
      <c r="Q290" s="30">
        <v>150</v>
      </c>
      <c r="R290" s="46" t="b">
        <v>0</v>
      </c>
    </row>
    <row r="291" spans="1:18" x14ac:dyDescent="0.2">
      <c r="A291" s="30" t="s">
        <v>607</v>
      </c>
      <c r="B291" s="31" t="s">
        <v>72</v>
      </c>
      <c r="C291" s="31" t="s">
        <v>111</v>
      </c>
      <c r="D291" s="32" t="s">
        <v>598</v>
      </c>
      <c r="E291" s="33">
        <v>12808428</v>
      </c>
      <c r="F291" s="9" t="s">
        <v>72</v>
      </c>
      <c r="G291" s="31" t="s">
        <v>893</v>
      </c>
      <c r="H291" s="34" t="s">
        <v>159</v>
      </c>
      <c r="I291" s="34">
        <v>3632</v>
      </c>
      <c r="J291" s="34">
        <v>0</v>
      </c>
      <c r="K291" s="34">
        <v>3632</v>
      </c>
      <c r="L291" s="51">
        <v>54</v>
      </c>
      <c r="M291" s="34">
        <v>156.11000000000001</v>
      </c>
      <c r="N291" s="34">
        <v>240</v>
      </c>
      <c r="O291" s="34">
        <v>908</v>
      </c>
      <c r="P291" s="31">
        <v>1411.94</v>
      </c>
      <c r="Q291" s="30">
        <v>4</v>
      </c>
      <c r="R291" s="46" t="b">
        <v>0</v>
      </c>
    </row>
    <row r="292" spans="1:18" x14ac:dyDescent="0.2">
      <c r="A292" s="30" t="s">
        <v>1355</v>
      </c>
      <c r="B292" s="31" t="s">
        <v>72</v>
      </c>
      <c r="C292" s="31" t="s">
        <v>111</v>
      </c>
      <c r="D292" s="32" t="s">
        <v>1318</v>
      </c>
      <c r="E292" s="33">
        <v>12808428</v>
      </c>
      <c r="F292" s="9" t="s">
        <v>72</v>
      </c>
      <c r="G292" s="31" t="s">
        <v>893</v>
      </c>
      <c r="H292" s="34" t="s">
        <v>159</v>
      </c>
      <c r="I292" s="34">
        <v>24516</v>
      </c>
      <c r="J292" s="34">
        <v>0</v>
      </c>
      <c r="K292" s="34">
        <v>24516</v>
      </c>
      <c r="L292" s="51">
        <v>365</v>
      </c>
      <c r="M292" s="34">
        <v>156.11000000000001</v>
      </c>
      <c r="N292" s="34">
        <v>240</v>
      </c>
      <c r="O292" s="34">
        <v>908</v>
      </c>
      <c r="P292" s="31">
        <v>1411.94</v>
      </c>
      <c r="Q292" s="30">
        <v>27</v>
      </c>
      <c r="R292" s="46" t="b">
        <v>0</v>
      </c>
    </row>
    <row r="293" spans="1:18" x14ac:dyDescent="0.2">
      <c r="A293" s="30" t="s">
        <v>516</v>
      </c>
      <c r="B293" s="31" t="s">
        <v>72</v>
      </c>
      <c r="C293" s="31" t="s">
        <v>111</v>
      </c>
      <c r="D293" s="32" t="s">
        <v>481</v>
      </c>
      <c r="E293" s="33">
        <v>12808516</v>
      </c>
      <c r="F293" s="9" t="s">
        <v>72</v>
      </c>
      <c r="G293" s="31" t="s">
        <v>64</v>
      </c>
      <c r="H293" s="34" t="s">
        <v>159</v>
      </c>
      <c r="I293" s="34">
        <v>9128</v>
      </c>
      <c r="J293" s="34">
        <v>0</v>
      </c>
      <c r="K293" s="34">
        <v>9128</v>
      </c>
      <c r="L293" s="51">
        <v>160</v>
      </c>
      <c r="M293" s="34">
        <v>249.79</v>
      </c>
      <c r="N293" s="34">
        <v>295</v>
      </c>
      <c r="O293" s="34">
        <v>652</v>
      </c>
      <c r="P293" s="31">
        <v>1392.0199999999998</v>
      </c>
      <c r="Q293" s="30">
        <v>14</v>
      </c>
      <c r="R293" s="46" t="b">
        <v>0</v>
      </c>
    </row>
    <row r="294" spans="1:18" x14ac:dyDescent="0.2">
      <c r="A294" s="30" t="s">
        <v>613</v>
      </c>
      <c r="B294" s="31" t="s">
        <v>72</v>
      </c>
      <c r="C294" s="31" t="s">
        <v>111</v>
      </c>
      <c r="D294" s="32" t="s">
        <v>611</v>
      </c>
      <c r="E294" s="33">
        <v>12808516</v>
      </c>
      <c r="F294" s="9" t="s">
        <v>72</v>
      </c>
      <c r="G294" s="31" t="s">
        <v>64</v>
      </c>
      <c r="H294" s="34" t="s">
        <v>159</v>
      </c>
      <c r="I294" s="34">
        <v>2608</v>
      </c>
      <c r="J294" s="34">
        <v>0</v>
      </c>
      <c r="K294" s="34">
        <v>2608</v>
      </c>
      <c r="L294" s="51">
        <v>45</v>
      </c>
      <c r="M294" s="34">
        <v>249.79</v>
      </c>
      <c r="N294" s="34">
        <v>295</v>
      </c>
      <c r="O294" s="34">
        <v>652</v>
      </c>
      <c r="P294" s="31">
        <v>1392.0199999999998</v>
      </c>
      <c r="Q294" s="30">
        <v>4</v>
      </c>
      <c r="R294" s="46" t="b">
        <v>0</v>
      </c>
    </row>
    <row r="295" spans="1:18" x14ac:dyDescent="0.2">
      <c r="A295" s="30" t="s">
        <v>696</v>
      </c>
      <c r="B295" s="31" t="s">
        <v>72</v>
      </c>
      <c r="C295" s="31" t="s">
        <v>111</v>
      </c>
      <c r="D295" s="32" t="s">
        <v>693</v>
      </c>
      <c r="E295" s="33">
        <v>12808516</v>
      </c>
      <c r="F295" s="9" t="s">
        <v>72</v>
      </c>
      <c r="G295" s="31" t="s">
        <v>64</v>
      </c>
      <c r="H295" s="34" t="s">
        <v>159</v>
      </c>
      <c r="I295" s="34">
        <v>7824</v>
      </c>
      <c r="J295" s="34">
        <v>0</v>
      </c>
      <c r="K295" s="34">
        <v>7824</v>
      </c>
      <c r="L295" s="51">
        <v>137</v>
      </c>
      <c r="M295" s="34">
        <v>249.79</v>
      </c>
      <c r="N295" s="34">
        <v>295</v>
      </c>
      <c r="O295" s="34">
        <v>652</v>
      </c>
      <c r="P295" s="31">
        <v>1392.0199999999998</v>
      </c>
      <c r="Q295" s="30">
        <v>12</v>
      </c>
      <c r="R295" s="46" t="b">
        <v>0</v>
      </c>
    </row>
    <row r="296" spans="1:18" x14ac:dyDescent="0.2">
      <c r="A296" s="30" t="s">
        <v>517</v>
      </c>
      <c r="B296" s="31" t="s">
        <v>72</v>
      </c>
      <c r="C296" s="31" t="s">
        <v>111</v>
      </c>
      <c r="D296" s="32" t="s">
        <v>482</v>
      </c>
      <c r="E296" s="33">
        <v>12808528</v>
      </c>
      <c r="F296" s="9" t="s">
        <v>72</v>
      </c>
      <c r="G296" s="31" t="s">
        <v>894</v>
      </c>
      <c r="H296" s="34" t="s">
        <v>159</v>
      </c>
      <c r="I296" s="34">
        <v>7264</v>
      </c>
      <c r="J296" s="34">
        <v>0</v>
      </c>
      <c r="K296" s="34">
        <v>7264</v>
      </c>
      <c r="L296" s="51">
        <v>108</v>
      </c>
      <c r="M296" s="34">
        <v>197.19</v>
      </c>
      <c r="N296" s="34">
        <v>240</v>
      </c>
      <c r="O296" s="34">
        <v>908</v>
      </c>
      <c r="P296" s="31">
        <v>1534.52</v>
      </c>
      <c r="Q296" s="30">
        <v>8</v>
      </c>
      <c r="R296" s="46" t="b">
        <v>0</v>
      </c>
    </row>
    <row r="297" spans="1:18" x14ac:dyDescent="0.2">
      <c r="A297" s="30" t="s">
        <v>994</v>
      </c>
      <c r="B297" s="31" t="s">
        <v>72</v>
      </c>
      <c r="C297" s="31" t="s">
        <v>111</v>
      </c>
      <c r="D297" s="32" t="s">
        <v>986</v>
      </c>
      <c r="E297" s="33">
        <v>12808528</v>
      </c>
      <c r="F297" s="9" t="s">
        <v>72</v>
      </c>
      <c r="G297" s="31" t="s">
        <v>894</v>
      </c>
      <c r="H297" s="34" t="s">
        <v>159</v>
      </c>
      <c r="I297" s="34">
        <v>86260</v>
      </c>
      <c r="J297" s="34">
        <v>86260</v>
      </c>
      <c r="K297" s="34">
        <v>0</v>
      </c>
      <c r="L297" s="51">
        <v>0</v>
      </c>
      <c r="M297" s="34">
        <v>197.19</v>
      </c>
      <c r="N297" s="34">
        <v>240</v>
      </c>
      <c r="O297" s="34">
        <v>908</v>
      </c>
      <c r="P297" s="31">
        <v>1534.52</v>
      </c>
      <c r="Q297" s="30">
        <v>95</v>
      </c>
      <c r="R297" s="46" t="b">
        <v>0</v>
      </c>
    </row>
    <row r="298" spans="1:18" x14ac:dyDescent="0.2">
      <c r="A298" s="30" t="s">
        <v>995</v>
      </c>
      <c r="B298" s="31" t="s">
        <v>72</v>
      </c>
      <c r="C298" s="31" t="s">
        <v>111</v>
      </c>
      <c r="D298" s="32" t="s">
        <v>987</v>
      </c>
      <c r="E298" s="33">
        <v>12808528</v>
      </c>
      <c r="F298" s="9" t="s">
        <v>72</v>
      </c>
      <c r="G298" s="31" t="s">
        <v>894</v>
      </c>
      <c r="H298" s="34" t="s">
        <v>159</v>
      </c>
      <c r="I298" s="34">
        <v>11804</v>
      </c>
      <c r="J298" s="34">
        <v>11804</v>
      </c>
      <c r="K298" s="34">
        <v>0</v>
      </c>
      <c r="L298" s="51">
        <v>0</v>
      </c>
      <c r="M298" s="34">
        <v>197.19</v>
      </c>
      <c r="N298" s="34">
        <v>240</v>
      </c>
      <c r="O298" s="34">
        <v>908</v>
      </c>
      <c r="P298" s="31">
        <v>1534.52</v>
      </c>
      <c r="Q298" s="30">
        <v>13</v>
      </c>
      <c r="R298" s="46" t="b">
        <v>0</v>
      </c>
    </row>
    <row r="299" spans="1:18" x14ac:dyDescent="0.2">
      <c r="A299" s="30" t="s">
        <v>1421</v>
      </c>
      <c r="B299" s="31" t="s">
        <v>72</v>
      </c>
      <c r="C299" s="31" t="s">
        <v>111</v>
      </c>
      <c r="D299" s="32" t="s">
        <v>1395</v>
      </c>
      <c r="E299" s="33">
        <v>12808528</v>
      </c>
      <c r="F299" s="9" t="s">
        <v>72</v>
      </c>
      <c r="G299" s="31" t="s">
        <v>894</v>
      </c>
      <c r="H299" s="34" t="s">
        <v>159</v>
      </c>
      <c r="I299" s="34">
        <v>29964</v>
      </c>
      <c r="J299" s="34">
        <v>29964</v>
      </c>
      <c r="K299" s="34">
        <v>0</v>
      </c>
      <c r="L299" s="51">
        <v>0</v>
      </c>
      <c r="M299" s="34">
        <v>197.19</v>
      </c>
      <c r="N299" s="34">
        <v>240</v>
      </c>
      <c r="O299" s="34">
        <v>908</v>
      </c>
      <c r="P299" s="31">
        <v>1534.52</v>
      </c>
      <c r="Q299" s="30">
        <v>33</v>
      </c>
      <c r="R299" s="46" t="b">
        <v>0</v>
      </c>
    </row>
    <row r="300" spans="1:18" x14ac:dyDescent="0.2">
      <c r="A300" s="30" t="s">
        <v>518</v>
      </c>
      <c r="B300" s="31" t="s">
        <v>72</v>
      </c>
      <c r="C300" s="31" t="s">
        <v>111</v>
      </c>
      <c r="D300" s="32" t="s">
        <v>483</v>
      </c>
      <c r="E300" s="33">
        <v>12808616</v>
      </c>
      <c r="F300" s="9" t="s">
        <v>72</v>
      </c>
      <c r="G300" s="31" t="s">
        <v>267</v>
      </c>
      <c r="H300" s="34" t="s">
        <v>159</v>
      </c>
      <c r="I300" s="34">
        <v>3912</v>
      </c>
      <c r="J300" s="34">
        <v>0</v>
      </c>
      <c r="K300" s="34">
        <v>3912</v>
      </c>
      <c r="L300" s="51">
        <v>68</v>
      </c>
      <c r="M300" s="34">
        <v>200.95</v>
      </c>
      <c r="N300" s="34">
        <v>225</v>
      </c>
      <c r="O300" s="34">
        <v>652</v>
      </c>
      <c r="P300" s="31">
        <v>1519.16</v>
      </c>
      <c r="Q300" s="30">
        <v>6</v>
      </c>
      <c r="R300" s="46" t="b">
        <v>0</v>
      </c>
    </row>
    <row r="301" spans="1:18" x14ac:dyDescent="0.2">
      <c r="A301" s="30" t="s">
        <v>519</v>
      </c>
      <c r="B301" s="31" t="s">
        <v>72</v>
      </c>
      <c r="C301" s="31" t="s">
        <v>111</v>
      </c>
      <c r="D301" s="32" t="s">
        <v>484</v>
      </c>
      <c r="E301" s="33">
        <v>12808616</v>
      </c>
      <c r="F301" s="9" t="s">
        <v>72</v>
      </c>
      <c r="G301" s="31" t="s">
        <v>267</v>
      </c>
      <c r="H301" s="34" t="s">
        <v>159</v>
      </c>
      <c r="I301" s="34">
        <v>9128</v>
      </c>
      <c r="J301" s="34">
        <v>0</v>
      </c>
      <c r="K301" s="34">
        <v>9128</v>
      </c>
      <c r="L301" s="51">
        <v>160</v>
      </c>
      <c r="M301" s="34">
        <v>200.95</v>
      </c>
      <c r="N301" s="34">
        <v>225</v>
      </c>
      <c r="O301" s="34">
        <v>652</v>
      </c>
      <c r="P301" s="31">
        <v>1519.16</v>
      </c>
      <c r="Q301" s="30">
        <v>14</v>
      </c>
      <c r="R301" s="46" t="b">
        <v>0</v>
      </c>
    </row>
    <row r="302" spans="1:18" x14ac:dyDescent="0.2">
      <c r="A302" s="30" t="s">
        <v>620</v>
      </c>
      <c r="B302" s="31" t="s">
        <v>72</v>
      </c>
      <c r="C302" s="31" t="s">
        <v>111</v>
      </c>
      <c r="D302" s="32" t="s">
        <v>619</v>
      </c>
      <c r="E302" s="33">
        <v>12808616</v>
      </c>
      <c r="F302" s="9" t="s">
        <v>72</v>
      </c>
      <c r="G302" s="31" t="s">
        <v>267</v>
      </c>
      <c r="H302" s="34" t="s">
        <v>159</v>
      </c>
      <c r="I302" s="34">
        <v>19560</v>
      </c>
      <c r="J302" s="34">
        <v>0</v>
      </c>
      <c r="K302" s="34">
        <v>19560</v>
      </c>
      <c r="L302" s="51">
        <v>343</v>
      </c>
      <c r="M302" s="34">
        <v>200.95</v>
      </c>
      <c r="N302" s="34">
        <v>225</v>
      </c>
      <c r="O302" s="34">
        <v>652</v>
      </c>
      <c r="P302" s="31">
        <v>1519.16</v>
      </c>
      <c r="Q302" s="30">
        <v>30</v>
      </c>
      <c r="R302" s="46" t="b">
        <v>0</v>
      </c>
    </row>
    <row r="303" spans="1:18" x14ac:dyDescent="0.2">
      <c r="A303" s="30" t="s">
        <v>520</v>
      </c>
      <c r="B303" s="31" t="s">
        <v>72</v>
      </c>
      <c r="C303" s="31" t="s">
        <v>112</v>
      </c>
      <c r="D303" s="32" t="s">
        <v>485</v>
      </c>
      <c r="E303" s="33">
        <v>12819168</v>
      </c>
      <c r="F303" s="9" t="s">
        <v>72</v>
      </c>
      <c r="G303" s="31" t="s">
        <v>219</v>
      </c>
      <c r="H303" s="34" t="s">
        <v>159</v>
      </c>
      <c r="I303" s="34">
        <v>25200</v>
      </c>
      <c r="J303" s="34">
        <v>25200</v>
      </c>
      <c r="K303" s="34">
        <v>0</v>
      </c>
      <c r="L303" s="51">
        <v>0</v>
      </c>
      <c r="M303" s="34">
        <v>212.88</v>
      </c>
      <c r="N303" s="34">
        <v>215</v>
      </c>
      <c r="O303" s="34">
        <v>900</v>
      </c>
      <c r="P303" s="31">
        <v>909.89999999999986</v>
      </c>
      <c r="Q303" s="30">
        <v>28</v>
      </c>
      <c r="R303" s="46" t="b">
        <v>0</v>
      </c>
    </row>
    <row r="304" spans="1:18" x14ac:dyDescent="0.2">
      <c r="A304" s="30" t="s">
        <v>1508</v>
      </c>
      <c r="B304" s="31" t="s">
        <v>72</v>
      </c>
      <c r="C304" s="31" t="s">
        <v>112</v>
      </c>
      <c r="D304" s="32" t="s">
        <v>1501</v>
      </c>
      <c r="E304" s="33">
        <v>12819962</v>
      </c>
      <c r="F304" s="9" t="s">
        <v>72</v>
      </c>
      <c r="G304" s="31" t="s">
        <v>1498</v>
      </c>
      <c r="H304" s="34" t="s">
        <v>159</v>
      </c>
      <c r="I304" s="34">
        <v>148930</v>
      </c>
      <c r="J304" s="34">
        <v>22800</v>
      </c>
      <c r="K304" s="34">
        <v>126130</v>
      </c>
      <c r="L304" s="51">
        <v>2212</v>
      </c>
      <c r="M304" s="34">
        <v>263.39</v>
      </c>
      <c r="N304" s="34">
        <v>335</v>
      </c>
      <c r="O304" s="34">
        <v>600</v>
      </c>
      <c r="P304" s="31">
        <v>1392</v>
      </c>
      <c r="Q304" s="30">
        <v>248.21666666666667</v>
      </c>
      <c r="R304" s="46" t="b">
        <v>0</v>
      </c>
    </row>
  </sheetData>
  <autoFilter ref="A1:U277"/>
  <conditionalFormatting sqref="R2">
    <cfRule type="cellIs" dxfId="25" priority="129" stopIfTrue="1" operator="equal">
      <formula>TRUE</formula>
    </cfRule>
    <cfRule type="cellIs" dxfId="24" priority="130" operator="equal">
      <formula>FALSE</formula>
    </cfRule>
  </conditionalFormatting>
  <conditionalFormatting sqref="M2:O2">
    <cfRule type="cellIs" dxfId="23" priority="111" stopIfTrue="1" operator="equal">
      <formula>0</formula>
    </cfRule>
  </conditionalFormatting>
  <conditionalFormatting sqref="B267:O275 B2:O263">
    <cfRule type="expression" dxfId="22" priority="112">
      <formula>$F2&lt;&gt;$F1</formula>
    </cfRule>
    <cfRule type="expression" dxfId="21" priority="113">
      <formula>$E2&lt;&gt;$E1</formula>
    </cfRule>
  </conditionalFormatting>
  <conditionalFormatting sqref="R3:R263">
    <cfRule type="cellIs" dxfId="20" priority="54" stopIfTrue="1" operator="equal">
      <formula>TRUE</formula>
    </cfRule>
    <cfRule type="cellIs" dxfId="19" priority="55" operator="equal">
      <formula>FALSE</formula>
    </cfRule>
  </conditionalFormatting>
  <conditionalFormatting sqref="M3:O263">
    <cfRule type="cellIs" dxfId="18" priority="51" stopIfTrue="1" operator="equal">
      <formula>0</formula>
    </cfRule>
  </conditionalFormatting>
  <conditionalFormatting sqref="B264:O266">
    <cfRule type="expression" dxfId="17" priority="19">
      <formula>$F264&lt;&gt;$F263</formula>
    </cfRule>
    <cfRule type="expression" dxfId="16" priority="20">
      <formula>$E264&lt;&gt;$E263</formula>
    </cfRule>
  </conditionalFormatting>
  <conditionalFormatting sqref="R264:R266">
    <cfRule type="cellIs" dxfId="15" priority="17" stopIfTrue="1" operator="equal">
      <formula>TRUE</formula>
    </cfRule>
    <cfRule type="cellIs" dxfId="14" priority="18" operator="equal">
      <formula>FALSE</formula>
    </cfRule>
  </conditionalFormatting>
  <conditionalFormatting sqref="M264:O266">
    <cfRule type="cellIs" dxfId="13" priority="16" stopIfTrue="1" operator="equal">
      <formula>0</formula>
    </cfRule>
  </conditionalFormatting>
  <conditionalFormatting sqref="R267:R275">
    <cfRule type="cellIs" dxfId="12" priority="12" stopIfTrue="1" operator="equal">
      <formula>TRUE</formula>
    </cfRule>
    <cfRule type="cellIs" dxfId="11" priority="13" operator="equal">
      <formula>FALSE</formula>
    </cfRule>
  </conditionalFormatting>
  <conditionalFormatting sqref="M267:O275">
    <cfRule type="cellIs" dxfId="10" priority="11" stopIfTrue="1" operator="equal">
      <formula>0</formula>
    </cfRule>
  </conditionalFormatting>
  <conditionalFormatting sqref="B276:O277">
    <cfRule type="expression" dxfId="9" priority="9">
      <formula>$F276&lt;&gt;$F275</formula>
    </cfRule>
    <cfRule type="expression" dxfId="8" priority="10">
      <formula>$E276&lt;&gt;$E275</formula>
    </cfRule>
  </conditionalFormatting>
  <conditionalFormatting sqref="R276:R277">
    <cfRule type="cellIs" dxfId="7" priority="7" stopIfTrue="1" operator="equal">
      <formula>TRUE</formula>
    </cfRule>
    <cfRule type="cellIs" dxfId="6" priority="8" operator="equal">
      <formula>FALSE</formula>
    </cfRule>
  </conditionalFormatting>
  <conditionalFormatting sqref="M276:O277">
    <cfRule type="cellIs" dxfId="5" priority="6" stopIfTrue="1" operator="equal">
      <formula>0</formula>
    </cfRule>
  </conditionalFormatting>
  <conditionalFormatting sqref="B278:O304">
    <cfRule type="expression" dxfId="4" priority="4">
      <formula>$F278&lt;&gt;$F277</formula>
    </cfRule>
    <cfRule type="expression" dxfId="3" priority="5">
      <formula>$E278&lt;&gt;$E277</formula>
    </cfRule>
  </conditionalFormatting>
  <conditionalFormatting sqref="R278:R304">
    <cfRule type="cellIs" dxfId="2" priority="2" stopIfTrue="1" operator="equal">
      <formula>TRUE</formula>
    </cfRule>
    <cfRule type="cellIs" dxfId="1" priority="3" operator="equal">
      <formula>FALSE</formula>
    </cfRule>
  </conditionalFormatting>
  <conditionalFormatting sqref="M278:O30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32"/>
  <sheetViews>
    <sheetView workbookViewId="0">
      <selection activeCell="E4" sqref="E4"/>
    </sheetView>
  </sheetViews>
  <sheetFormatPr defaultColWidth="9.140625" defaultRowHeight="11.25" x14ac:dyDescent="0.2"/>
  <cols>
    <col min="1" max="1" width="15" style="2" bestFit="1" customWidth="1"/>
    <col min="2" max="4" width="10.85546875" style="2" customWidth="1"/>
    <col min="5" max="16384" width="9.140625" style="2"/>
  </cols>
  <sheetData>
    <row r="1" spans="1:5" x14ac:dyDescent="0.2">
      <c r="B1" s="39">
        <f>SUM(B4:B19)</f>
        <v>14263271.743000003</v>
      </c>
      <c r="C1" s="39">
        <f>SUM(C4:C19)</f>
        <v>4231208.4079999989</v>
      </c>
      <c r="D1" s="39">
        <f>SUM(D4:D19)</f>
        <v>10138131.522999998</v>
      </c>
      <c r="E1" s="40">
        <f>IF(B1=0,"-",D1/B1)</f>
        <v>0.71078583551319474</v>
      </c>
    </row>
    <row r="2" spans="1:5" x14ac:dyDescent="0.2">
      <c r="E2" s="36"/>
    </row>
    <row r="3" spans="1:5" x14ac:dyDescent="0.2">
      <c r="A3" s="9" t="s">
        <v>653</v>
      </c>
      <c r="B3" s="42" t="s">
        <v>652</v>
      </c>
      <c r="C3" s="42" t="s">
        <v>637</v>
      </c>
      <c r="D3" s="42" t="s">
        <v>638</v>
      </c>
      <c r="E3" s="36"/>
    </row>
    <row r="4" spans="1:5" x14ac:dyDescent="0.2">
      <c r="A4" s="2" t="s">
        <v>639</v>
      </c>
      <c r="B4" s="38">
        <f>SUMIF('2017 05 31'!$S:$S,overzicht.!$A4,'2017 05 31'!T:T)</f>
        <v>1024783.544</v>
      </c>
      <c r="C4" s="38">
        <f>SUMIF('2017 05 31'!$S:$S,overzicht.!$A4,'2017 05 31'!U:U)</f>
        <v>721363.52400000009</v>
      </c>
      <c r="D4" s="38">
        <f>SUMIF('2017 05 31'!$S:$S,overzicht.!$A4,'2017 05 31'!V:V)</f>
        <v>303420.02000000008</v>
      </c>
      <c r="E4" s="40">
        <f>IF(B4=0,"-",D4/B4)</f>
        <v>0.29608205730516696</v>
      </c>
    </row>
    <row r="5" spans="1:5" x14ac:dyDescent="0.2">
      <c r="A5" s="2" t="s">
        <v>644</v>
      </c>
      <c r="B5" s="38">
        <f>SUMIF('2017 05 31'!$S:$S,overzicht.!$A5,'2017 05 31'!T:T)</f>
        <v>2448024.04</v>
      </c>
      <c r="C5" s="38">
        <f>SUMIF('2017 05 31'!$S:$S,overzicht.!$A5,'2017 05 31'!U:U)</f>
        <v>970869.52399999998</v>
      </c>
      <c r="D5" s="38">
        <f>SUMIF('2017 05 31'!$S:$S,overzicht.!$A5,'2017 05 31'!V:V)</f>
        <v>1477154.5159999996</v>
      </c>
      <c r="E5" s="40">
        <f t="shared" ref="E5:E18" si="0">IF(B5=0,"-",D5/B5)</f>
        <v>0.60340686687047385</v>
      </c>
    </row>
    <row r="6" spans="1:5" x14ac:dyDescent="0.2">
      <c r="A6" s="2" t="s">
        <v>648</v>
      </c>
      <c r="B6" s="38">
        <f>SUMIF('2017 05 31'!$S:$S,overzicht.!$A6,'2017 05 31'!T:T)</f>
        <v>6061442.4319999991</v>
      </c>
      <c r="C6" s="38">
        <f>SUMIF('2017 05 31'!$S:$S,overzicht.!$A6,'2017 05 31'!U:U)</f>
        <v>707987.44000000006</v>
      </c>
      <c r="D6" s="38">
        <f>SUMIF('2017 05 31'!$S:$S,overzicht.!$A6,'2017 05 31'!V:V)</f>
        <v>5367306.5920000002</v>
      </c>
      <c r="E6" s="40">
        <f t="shared" si="0"/>
        <v>0.88548338983878372</v>
      </c>
    </row>
    <row r="7" spans="1:5" x14ac:dyDescent="0.2">
      <c r="A7" s="2" t="s">
        <v>642</v>
      </c>
      <c r="B7" s="38">
        <f>SUMIF('2017 05 31'!$S:$S,overzicht.!$A7,'2017 05 31'!T:T)</f>
        <v>2194780.4730000002</v>
      </c>
      <c r="C7" s="38">
        <f>SUMIF('2017 05 31'!$S:$S,overzicht.!$A7,'2017 05 31'!U:U)</f>
        <v>959332.82000000018</v>
      </c>
      <c r="D7" s="38">
        <f>SUMIF('2017 05 31'!$S:$S,overzicht.!$A7,'2017 05 31'!V:V)</f>
        <v>1235447.6530000004</v>
      </c>
      <c r="E7" s="40">
        <f t="shared" si="0"/>
        <v>0.56290260834665273</v>
      </c>
    </row>
    <row r="8" spans="1:5" x14ac:dyDescent="0.2">
      <c r="A8" s="2" t="s">
        <v>646</v>
      </c>
      <c r="B8" s="38">
        <f>SUMIF('2017 05 31'!$S:$S,overzicht.!$A8,'2017 05 31'!T:T)</f>
        <v>227878.97600000002</v>
      </c>
      <c r="C8" s="38">
        <f>SUMIF('2017 05 31'!$S:$S,overzicht.!$A8,'2017 05 31'!U:U)</f>
        <v>74082.720000000001</v>
      </c>
      <c r="D8" s="38">
        <f>SUMIF('2017 05 31'!$S:$S,overzicht.!$A8,'2017 05 31'!V:V)</f>
        <v>154306.75600000002</v>
      </c>
      <c r="E8" s="40">
        <f t="shared" si="0"/>
        <v>0.67714345003902421</v>
      </c>
    </row>
    <row r="9" spans="1:5" x14ac:dyDescent="0.2">
      <c r="A9" s="2" t="s">
        <v>651</v>
      </c>
      <c r="B9" s="38">
        <f>SUMIF('2017 05 31'!$S:$S,overzicht.!$A9,'2017 05 31'!T:T)</f>
        <v>443061.83399999997</v>
      </c>
      <c r="C9" s="38">
        <f>SUMIF('2017 05 31'!$S:$S,overzicht.!$A9,'2017 05 31'!U:U)</f>
        <v>71448.012000000002</v>
      </c>
      <c r="D9" s="38">
        <f>SUMIF('2017 05 31'!$S:$S,overzicht.!$A9,'2017 05 31'!V:V)</f>
        <v>371613.82199999999</v>
      </c>
      <c r="E9" s="40">
        <f t="shared" si="0"/>
        <v>0.83874031451781517</v>
      </c>
    </row>
    <row r="10" spans="1:5" x14ac:dyDescent="0.2">
      <c r="A10" s="2" t="s">
        <v>464</v>
      </c>
      <c r="B10" s="38">
        <f>SUMIF('2017 05 31'!$S:$S,overzicht.!$A10,'2017 05 31'!T:T)</f>
        <v>464277.48200000002</v>
      </c>
      <c r="C10" s="38">
        <f>SUMIF('2017 05 31'!$S:$S,overzicht.!$A10,'2017 05 31'!U:U)</f>
        <v>90824.063999999998</v>
      </c>
      <c r="D10" s="38">
        <f>SUMIF('2017 05 31'!$S:$S,overzicht.!$A10,'2017 05 31'!V:V)</f>
        <v>387216.93800000002</v>
      </c>
      <c r="E10" s="40">
        <f t="shared" si="0"/>
        <v>0.83402050069703793</v>
      </c>
    </row>
    <row r="11" spans="1:5" x14ac:dyDescent="0.2">
      <c r="A11" s="2" t="s">
        <v>640</v>
      </c>
      <c r="B11" s="38">
        <f>SUMIF('2017 05 31'!$S:$S,overzicht.!$A11,'2017 05 31'!T:T)</f>
        <v>315820.24</v>
      </c>
      <c r="C11" s="38">
        <f>SUMIF('2017 05 31'!$S:$S,overzicht.!$A11,'2017 05 31'!U:U)</f>
        <v>52799.040000000001</v>
      </c>
      <c r="D11" s="38">
        <f>SUMIF('2017 05 31'!$S:$S,overzicht.!$A11,'2017 05 31'!V:V)</f>
        <v>263021.2</v>
      </c>
      <c r="E11" s="40">
        <f t="shared" si="0"/>
        <v>0.83281932785561819</v>
      </c>
    </row>
    <row r="12" spans="1:5" x14ac:dyDescent="0.2">
      <c r="A12" s="2" t="s">
        <v>654</v>
      </c>
      <c r="B12" s="38">
        <f>SUMIF('2017 05 31'!$S:$S,overzicht.!$A12,'2017 05 31'!T:T)</f>
        <v>89441.279999999999</v>
      </c>
      <c r="C12" s="38">
        <f>SUMIF('2017 05 31'!$S:$S,overzicht.!$A12,'2017 05 31'!U:U)</f>
        <v>159613.272</v>
      </c>
      <c r="D12" s="38">
        <f>SUMIF('2017 05 31'!$S:$S,overzicht.!$A12,'2017 05 31'!V:V)</f>
        <v>6397.7759999999998</v>
      </c>
      <c r="E12" s="43">
        <f t="shared" si="0"/>
        <v>7.1530461102524465E-2</v>
      </c>
    </row>
    <row r="13" spans="1:5" x14ac:dyDescent="0.2">
      <c r="A13" s="2" t="s">
        <v>649</v>
      </c>
      <c r="B13" s="38">
        <f>SUMIF('2017 05 31'!$S:$S,overzicht.!$A13,'2017 05 31'!T:T)</f>
        <v>629498.01600000006</v>
      </c>
      <c r="C13" s="38">
        <f>SUMIF('2017 05 31'!$S:$S,overzicht.!$A13,'2017 05 31'!U:U)</f>
        <v>336170.016</v>
      </c>
      <c r="D13" s="38">
        <f>SUMIF('2017 05 31'!$S:$S,overzicht.!$A13,'2017 05 31'!V:V)</f>
        <v>293328</v>
      </c>
      <c r="E13" s="40">
        <f t="shared" si="0"/>
        <v>0.46597128592062148</v>
      </c>
    </row>
    <row r="14" spans="1:5" x14ac:dyDescent="0.2">
      <c r="A14" s="2" t="s">
        <v>643</v>
      </c>
      <c r="B14" s="38">
        <f>SUMIF('2017 05 31'!$S:$S,overzicht.!$A14,'2017 05 31'!T:T)</f>
        <v>221298.14</v>
      </c>
      <c r="C14" s="38">
        <f>SUMIF('2017 05 31'!$S:$S,overzicht.!$A14,'2017 05 31'!U:U)</f>
        <v>50013.600000000006</v>
      </c>
      <c r="D14" s="38">
        <f>SUMIF('2017 05 31'!$S:$S,overzicht.!$A14,'2017 05 31'!V:V)</f>
        <v>171284.54</v>
      </c>
      <c r="E14" s="40">
        <f t="shared" si="0"/>
        <v>0.77399900423925838</v>
      </c>
    </row>
    <row r="15" spans="1:5" x14ac:dyDescent="0.2">
      <c r="A15" s="2" t="s">
        <v>650</v>
      </c>
      <c r="B15" s="38">
        <f>SUMIF('2017 05 31'!$S:$S,overzicht.!$A15,'2017 05 31'!T:T)</f>
        <v>0</v>
      </c>
      <c r="C15" s="38">
        <f>SUMIF('2017 05 31'!$S:$S,overzicht.!$A15,'2017 05 31'!U:U)</f>
        <v>0</v>
      </c>
      <c r="D15" s="38">
        <f>SUMIF('2017 05 31'!$S:$S,overzicht.!$A15,'2017 05 31'!V:V)</f>
        <v>0</v>
      </c>
      <c r="E15" s="40" t="str">
        <f t="shared" si="0"/>
        <v>-</v>
      </c>
    </row>
    <row r="16" spans="1:5" x14ac:dyDescent="0.2">
      <c r="A16" s="2" t="s">
        <v>641</v>
      </c>
      <c r="B16" s="38">
        <f>SUMIF('2017 05 31'!$S:$S,overzicht.!$A16,'2017 05 31'!T:T)</f>
        <v>72547.126000000004</v>
      </c>
      <c r="C16" s="38">
        <f>SUMIF('2017 05 31'!$S:$S,overzicht.!$A16,'2017 05 31'!U:U)</f>
        <v>17808</v>
      </c>
      <c r="D16" s="38">
        <f>SUMIF('2017 05 31'!$S:$S,overzicht.!$A16,'2017 05 31'!V:V)</f>
        <v>56111.926000000007</v>
      </c>
      <c r="E16" s="40">
        <f t="shared" si="0"/>
        <v>0.77345484368326323</v>
      </c>
    </row>
    <row r="17" spans="1:5" x14ac:dyDescent="0.2">
      <c r="A17" s="2" t="s">
        <v>645</v>
      </c>
      <c r="B17" s="38">
        <f>SUMIF('2017 05 31'!$S:$S,overzicht.!$A17,'2017 05 31'!T:T)</f>
        <v>13351.752</v>
      </c>
      <c r="C17" s="38">
        <f>SUMIF('2017 05 31'!$S:$S,overzicht.!$A17,'2017 05 31'!U:U)</f>
        <v>10676.736000000001</v>
      </c>
      <c r="D17" s="38">
        <f>SUMIF('2017 05 31'!$S:$S,overzicht.!$A17,'2017 05 31'!V:V)</f>
        <v>2675.0159999999996</v>
      </c>
      <c r="E17" s="40">
        <f t="shared" si="0"/>
        <v>0.20034943728733123</v>
      </c>
    </row>
    <row r="18" spans="1:5" x14ac:dyDescent="0.2">
      <c r="A18" s="2" t="s">
        <v>647</v>
      </c>
      <c r="B18" s="38">
        <f>SUMIF('2017 05 31'!$S:$S,overzicht.!$A18,'2017 05 31'!T:T)</f>
        <v>57066.407999999996</v>
      </c>
      <c r="C18" s="38">
        <f>SUMIF('2017 05 31'!$S:$S,overzicht.!$A18,'2017 05 31'!U:U)</f>
        <v>8219.64</v>
      </c>
      <c r="D18" s="38">
        <f>SUMIF('2017 05 31'!$S:$S,overzicht.!$A18,'2017 05 31'!V:V)</f>
        <v>48846.767999999996</v>
      </c>
      <c r="E18" s="40">
        <f t="shared" si="0"/>
        <v>0.85596359946117517</v>
      </c>
    </row>
    <row r="19" spans="1:5" x14ac:dyDescent="0.2">
      <c r="B19" s="38"/>
      <c r="C19" s="38"/>
      <c r="D19" s="38"/>
      <c r="E19" s="40"/>
    </row>
    <row r="21" spans="1:5" x14ac:dyDescent="0.2">
      <c r="A21" s="41"/>
      <c r="B21" s="41"/>
      <c r="C21" s="41"/>
      <c r="D21" s="41"/>
      <c r="E21" s="41"/>
    </row>
    <row r="23" spans="1:5" x14ac:dyDescent="0.2">
      <c r="B23" s="39">
        <f>SUM(B26:B32)</f>
        <v>14349882.383000003</v>
      </c>
      <c r="C23" s="39">
        <f t="shared" ref="C23:D23" si="1">SUM(C26:C32)</f>
        <v>4231208.4079999989</v>
      </c>
      <c r="D23" s="39">
        <f t="shared" si="1"/>
        <v>10224742.163000004</v>
      </c>
      <c r="E23" s="40">
        <f>IF(B23=0,"-",D23/B23)</f>
        <v>0.71253142639782441</v>
      </c>
    </row>
    <row r="25" spans="1:5" x14ac:dyDescent="0.2">
      <c r="A25" s="9" t="s">
        <v>653</v>
      </c>
      <c r="B25" s="42" t="s">
        <v>652</v>
      </c>
      <c r="C25" s="42" t="s">
        <v>637</v>
      </c>
      <c r="D25" s="42" t="s">
        <v>638</v>
      </c>
    </row>
    <row r="26" spans="1:5" x14ac:dyDescent="0.2">
      <c r="A26" s="2" t="s">
        <v>111</v>
      </c>
      <c r="B26" s="38">
        <f>SUMIF('2017 05 31'!$C:$C,overzicht.!$A26,'2017 05 31'!T:T)</f>
        <v>11729030.489000004</v>
      </c>
      <c r="C26" s="38">
        <f>SUMIF('2017 05 31'!$C:$C,overzicht.!$A26,'2017 05 31'!U:U)</f>
        <v>3359553.3079999983</v>
      </c>
      <c r="D26" s="38">
        <f>SUMIF('2017 05 31'!$C:$C,overzicht.!$A26,'2017 05 31'!V:V)</f>
        <v>8383328.7810000032</v>
      </c>
      <c r="E26" s="40">
        <f t="shared" ref="E26:E32" si="2">IF(B26=0,"-",D26/B26)</f>
        <v>0.71475036140985859</v>
      </c>
    </row>
    <row r="27" spans="1:5" x14ac:dyDescent="0.2">
      <c r="A27" s="2" t="s">
        <v>218</v>
      </c>
      <c r="B27" s="38">
        <f>SUMIF('2017 05 31'!$C:$C,overzicht.!$A27,'2017 05 31'!T:T)</f>
        <v>227878.97600000002</v>
      </c>
      <c r="C27" s="38">
        <f>SUMIF('2017 05 31'!$C:$C,overzicht.!$A27,'2017 05 31'!U:U)</f>
        <v>74082.720000000001</v>
      </c>
      <c r="D27" s="38">
        <f>SUMIF('2017 05 31'!$C:$C,overzicht.!$A27,'2017 05 31'!V:V)</f>
        <v>154306.75600000002</v>
      </c>
      <c r="E27" s="40">
        <f t="shared" si="2"/>
        <v>0.67714345003902421</v>
      </c>
    </row>
    <row r="28" spans="1:5" x14ac:dyDescent="0.2">
      <c r="A28" s="2" t="s">
        <v>114</v>
      </c>
      <c r="B28" s="38">
        <f>SUMIF('2017 05 31'!$C:$C,overzicht.!$A28,'2017 05 31'!T:T)</f>
        <v>993949.95600000024</v>
      </c>
      <c r="C28" s="38">
        <f>SUMIF('2017 05 31'!$C:$C,overzicht.!$A28,'2017 05 31'!U:U)</f>
        <v>162272.076</v>
      </c>
      <c r="D28" s="38">
        <f>SUMIF('2017 05 31'!$C:$C,overzicht.!$A28,'2017 05 31'!V:V)</f>
        <v>845441.40000000014</v>
      </c>
      <c r="E28" s="40">
        <f t="shared" si="2"/>
        <v>0.85058749175094273</v>
      </c>
    </row>
    <row r="29" spans="1:5" x14ac:dyDescent="0.2">
      <c r="A29" s="2" t="s">
        <v>112</v>
      </c>
      <c r="B29" s="38">
        <f>SUMIF('2017 05 31'!$C:$C,overzicht.!$A29,'2017 05 31'!T:T)</f>
        <v>1256057.676</v>
      </c>
      <c r="C29" s="38">
        <f>SUMIF('2017 05 31'!$C:$C,overzicht.!$A29,'2017 05 31'!U:U)</f>
        <v>598595.92800000007</v>
      </c>
      <c r="D29" s="38">
        <f>SUMIF('2017 05 31'!$C:$C,overzicht.!$A29,'2017 05 31'!V:V)</f>
        <v>734031.51599999995</v>
      </c>
      <c r="E29" s="40">
        <f t="shared" si="2"/>
        <v>0.58439316125798668</v>
      </c>
    </row>
    <row r="30" spans="1:5" x14ac:dyDescent="0.2">
      <c r="A30" s="2" t="s">
        <v>217</v>
      </c>
      <c r="B30" s="38">
        <f>SUMIF('2017 05 31'!$C:$C,overzicht.!$A30,'2017 05 31'!T:T)</f>
        <v>0</v>
      </c>
      <c r="C30" s="38">
        <f>SUMIF('2017 05 31'!$C:$C,overzicht.!$A30,'2017 05 31'!U:U)</f>
        <v>0</v>
      </c>
      <c r="D30" s="38">
        <f>SUMIF('2017 05 31'!$C:$C,overzicht.!$A30,'2017 05 31'!V:V)</f>
        <v>0</v>
      </c>
      <c r="E30" s="40" t="str">
        <f t="shared" si="2"/>
        <v>-</v>
      </c>
    </row>
    <row r="31" spans="1:5" x14ac:dyDescent="0.2">
      <c r="A31" s="2" t="s">
        <v>113</v>
      </c>
      <c r="B31" s="38">
        <f>SUMIF('2017 05 31'!$C:$C,overzicht.!$A31,'2017 05 31'!T:T)</f>
        <v>142965.28599999999</v>
      </c>
      <c r="C31" s="38">
        <f>SUMIF('2017 05 31'!$C:$C,overzicht.!$A31,'2017 05 31'!U:U)</f>
        <v>36704.376000000004</v>
      </c>
      <c r="D31" s="38">
        <f>SUMIF('2017 05 31'!$C:$C,overzicht.!$A31,'2017 05 31'!V:V)</f>
        <v>107633.71000000002</v>
      </c>
      <c r="E31" s="40">
        <f t="shared" si="2"/>
        <v>0.75286604889525433</v>
      </c>
    </row>
    <row r="32" spans="1:5" x14ac:dyDescent="0.2">
      <c r="A32" s="2" t="s">
        <v>488</v>
      </c>
      <c r="B32" s="38">
        <f>SUMIF('2017 05 31'!$C:$C,overzicht.!$A32,'2017 05 31'!T:T)</f>
        <v>0</v>
      </c>
      <c r="C32" s="38">
        <f>SUMIF('2017 05 31'!$C:$C,overzicht.!$A32,'2017 05 31'!U:U)</f>
        <v>0</v>
      </c>
      <c r="D32" s="38">
        <f>SUMIF('2017 05 31'!$C:$C,overzicht.!$A32,'2017 05 31'!V:V)</f>
        <v>0</v>
      </c>
      <c r="E32" s="40" t="str">
        <f t="shared" si="2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2017 05 31</vt:lpstr>
      <vt:lpstr>PR00</vt:lpstr>
      <vt:lpstr>A</vt:lpstr>
      <vt:lpstr>GG</vt:lpstr>
      <vt:lpstr>2017 05 09</vt:lpstr>
      <vt:lpstr>overzicht.</vt:lpstr>
    </vt:vector>
  </TitlesOfParts>
  <Company>Wienerberger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 Pareyt</dc:creator>
  <cp:lastModifiedBy>Frederic</cp:lastModifiedBy>
  <cp:lastPrinted>2017-03-30T09:27:07Z</cp:lastPrinted>
  <dcterms:created xsi:type="dcterms:W3CDTF">2011-03-25T13:07:14Z</dcterms:created>
  <dcterms:modified xsi:type="dcterms:W3CDTF">2017-06-27T13:22:57Z</dcterms:modified>
</cp:coreProperties>
</file>