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24226"/>
  <xr:revisionPtr revIDLastSave="0" documentId="13_ncr:1_{7E0093CA-5CC9-4909-9230-35B4DDE50120}" xr6:coauthVersionLast="47" xr6:coauthVersionMax="47" xr10:uidLastSave="{00000000-0000-0000-0000-000000000000}"/>
  <bookViews>
    <workbookView xWindow="44940" yWindow="4010" windowWidth="28800" windowHeight="12680" activeTab="1" xr2:uid="{00000000-000D-0000-FFFF-FFFF00000000}"/>
  </bookViews>
  <sheets>
    <sheet name="NCP21XV103J03RA" sheetId="25" r:id="rId1"/>
    <sheet name="Sheet1" sheetId="26" r:id="rId2"/>
  </sheets>
  <definedNames>
    <definedName name="ADC_bit_count" localSheetId="0">NCP21XV103J03RA!$K$6</definedName>
    <definedName name="ADC_bit_count">#REF!</definedName>
    <definedName name="ADC_val_count" localSheetId="0">NCP21XV103J03RA!$K$7</definedName>
    <definedName name="ADC_val_count">#REF!</definedName>
    <definedName name="B" localSheetId="0">NCP21XV103J03RA!$K$2</definedName>
    <definedName name="B">#REF!</definedName>
    <definedName name="R_top" localSheetId="0">NCP21XV103J03RA!$K$4</definedName>
    <definedName name="R_top">#REF!</definedName>
    <definedName name="R0" localSheetId="0">NCP21XV103J03RA!$K$1</definedName>
    <definedName name="R0">#REF!</definedName>
    <definedName name="T0" localSheetId="0">NCP21XV103J03RA!$K$3</definedName>
    <definedName name="T0">#REF!</definedName>
    <definedName name="VddA" localSheetId="0">NCP21XV103J03RA!$K$5</definedName>
    <definedName name="Vd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6" l="1"/>
  <c r="F4" i="26" s="1"/>
  <c r="D5" i="26"/>
  <c r="F5" i="26" s="1"/>
  <c r="D6" i="26"/>
  <c r="F6" i="26" s="1"/>
  <c r="D7" i="26"/>
  <c r="F7" i="26" s="1"/>
  <c r="D8" i="26"/>
  <c r="F8" i="26" s="1"/>
  <c r="D9" i="26"/>
  <c r="F9" i="26" s="1"/>
  <c r="D10" i="26"/>
  <c r="F10" i="26" s="1"/>
  <c r="D11" i="26"/>
  <c r="F11" i="26" s="1"/>
  <c r="D12" i="26"/>
  <c r="F12" i="26" s="1"/>
  <c r="D13" i="26"/>
  <c r="F13" i="26" s="1"/>
  <c r="D14" i="26"/>
  <c r="F14" i="26" s="1"/>
  <c r="D15" i="26"/>
  <c r="F15" i="26" s="1"/>
  <c r="D16" i="26"/>
  <c r="F16" i="26" s="1"/>
  <c r="D17" i="26"/>
  <c r="F17" i="26" s="1"/>
  <c r="D18" i="26"/>
  <c r="F18" i="26" s="1"/>
  <c r="D19" i="26"/>
  <c r="F19" i="26" s="1"/>
  <c r="D20" i="26"/>
  <c r="F20" i="26" s="1"/>
  <c r="D21" i="26"/>
  <c r="F21" i="26" s="1"/>
  <c r="D22" i="26"/>
  <c r="F22" i="26" s="1"/>
  <c r="D23" i="26"/>
  <c r="F23" i="26" s="1"/>
  <c r="D24" i="26"/>
  <c r="F24" i="26" s="1"/>
  <c r="D25" i="26"/>
  <c r="F25" i="26" s="1"/>
  <c r="D26" i="26"/>
  <c r="F26" i="26" s="1"/>
  <c r="D27" i="26"/>
  <c r="F27" i="26" s="1"/>
  <c r="D28" i="26"/>
  <c r="F28" i="26" s="1"/>
  <c r="D29" i="26"/>
  <c r="F29" i="26" s="1"/>
  <c r="D30" i="26"/>
  <c r="F30" i="26" s="1"/>
  <c r="D31" i="26"/>
  <c r="F31" i="26" s="1"/>
  <c r="D32" i="26"/>
  <c r="F32" i="26" s="1"/>
  <c r="D33" i="26"/>
  <c r="F33" i="26" s="1"/>
  <c r="D34" i="26"/>
  <c r="F34" i="26" s="1"/>
  <c r="D35" i="26"/>
  <c r="F35" i="26" s="1"/>
  <c r="D36" i="26"/>
  <c r="F36" i="26" s="1"/>
  <c r="D37" i="26"/>
  <c r="F37" i="26" s="1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K3" i="25" l="1"/>
  <c r="K7" i="25"/>
  <c r="B4" i="25" l="1"/>
  <c r="D4" i="25" s="1"/>
  <c r="E4" i="25" s="1"/>
  <c r="B20" i="25"/>
  <c r="B36" i="25"/>
  <c r="B3" i="25"/>
  <c r="D3" i="25" s="1"/>
  <c r="E3" i="25" s="1"/>
  <c r="B34" i="25"/>
  <c r="D34" i="25" s="1"/>
  <c r="E34" i="25" s="1"/>
  <c r="B5" i="25"/>
  <c r="D5" i="25" s="1"/>
  <c r="E5" i="25" s="1"/>
  <c r="B21" i="25"/>
  <c r="D21" i="25" s="1"/>
  <c r="E21" i="25" s="1"/>
  <c r="B37" i="25"/>
  <c r="D37" i="25" s="1"/>
  <c r="E37" i="25" s="1"/>
  <c r="B17" i="25"/>
  <c r="D17" i="25" s="1"/>
  <c r="E17" i="25" s="1"/>
  <c r="B6" i="25"/>
  <c r="D6" i="25" s="1"/>
  <c r="E6" i="25" s="1"/>
  <c r="B22" i="25"/>
  <c r="D22" i="25" s="1"/>
  <c r="E22" i="25" s="1"/>
  <c r="B38" i="25"/>
  <c r="B7" i="25"/>
  <c r="D7" i="25" s="1"/>
  <c r="E7" i="25" s="1"/>
  <c r="B23" i="25"/>
  <c r="D23" i="25" s="1"/>
  <c r="E23" i="25" s="1"/>
  <c r="B33" i="25"/>
  <c r="B19" i="25"/>
  <c r="D19" i="25" s="1"/>
  <c r="E19" i="25" s="1"/>
  <c r="B8" i="25"/>
  <c r="D8" i="25" s="1"/>
  <c r="E8" i="25" s="1"/>
  <c r="B24" i="25"/>
  <c r="D24" i="25" s="1"/>
  <c r="E24" i="25" s="1"/>
  <c r="B9" i="25"/>
  <c r="D9" i="25" s="1"/>
  <c r="E9" i="25" s="1"/>
  <c r="B25" i="25"/>
  <c r="B10" i="25"/>
  <c r="D10" i="25" s="1"/>
  <c r="E10" i="25" s="1"/>
  <c r="B26" i="25"/>
  <c r="B35" i="25"/>
  <c r="D35" i="25" s="1"/>
  <c r="E35" i="25" s="1"/>
  <c r="B11" i="25"/>
  <c r="D11" i="25" s="1"/>
  <c r="E11" i="25" s="1"/>
  <c r="B27" i="25"/>
  <c r="D27" i="25" s="1"/>
  <c r="E27" i="25" s="1"/>
  <c r="B12" i="25"/>
  <c r="D12" i="25" s="1"/>
  <c r="E12" i="25" s="1"/>
  <c r="B28" i="25"/>
  <c r="D28" i="25" s="1"/>
  <c r="E28" i="25" s="1"/>
  <c r="B16" i="25"/>
  <c r="D16" i="25" s="1"/>
  <c r="E16" i="25" s="1"/>
  <c r="B13" i="25"/>
  <c r="D13" i="25" s="1"/>
  <c r="E13" i="25" s="1"/>
  <c r="B29" i="25"/>
  <c r="D29" i="25" s="1"/>
  <c r="E29" i="25" s="1"/>
  <c r="B14" i="25"/>
  <c r="D14" i="25" s="1"/>
  <c r="E14" i="25" s="1"/>
  <c r="B30" i="25"/>
  <c r="D30" i="25" s="1"/>
  <c r="E30" i="25" s="1"/>
  <c r="B18" i="25"/>
  <c r="D18" i="25" s="1"/>
  <c r="E18" i="25" s="1"/>
  <c r="B15" i="25"/>
  <c r="D15" i="25" s="1"/>
  <c r="E15" i="25" s="1"/>
  <c r="B31" i="25"/>
  <c r="B32" i="25"/>
  <c r="D32" i="25" s="1"/>
  <c r="E32" i="25" s="1"/>
  <c r="D20" i="25"/>
  <c r="E20" i="25" s="1"/>
  <c r="D38" i="25"/>
  <c r="E38" i="25" s="1"/>
  <c r="D25" i="25"/>
  <c r="E25" i="25" s="1"/>
  <c r="D26" i="25"/>
  <c r="E26" i="25" s="1"/>
  <c r="F37" i="25" l="1"/>
  <c r="H37" i="25" s="1"/>
  <c r="D36" i="25"/>
  <c r="E36" i="25" s="1"/>
  <c r="D31" i="25"/>
  <c r="F3" i="25"/>
  <c r="H3" i="25" s="1"/>
  <c r="F34" i="25"/>
  <c r="H34" i="25" s="1"/>
  <c r="D33" i="25"/>
  <c r="E33" i="25" s="1"/>
  <c r="F9" i="25"/>
  <c r="F5" i="25"/>
  <c r="F17" i="25"/>
  <c r="F10" i="25"/>
  <c r="F20" i="25"/>
  <c r="F24" i="25"/>
  <c r="F28" i="25"/>
  <c r="F8" i="25"/>
  <c r="F6" i="25"/>
  <c r="F18" i="25"/>
  <c r="F30" i="25"/>
  <c r="F13" i="25"/>
  <c r="F12" i="25"/>
  <c r="F7" i="25"/>
  <c r="F29" i="25"/>
  <c r="F15" i="25"/>
  <c r="F38" i="25"/>
  <c r="F11" i="25"/>
  <c r="F22" i="25"/>
  <c r="F25" i="25"/>
  <c r="F14" i="25"/>
  <c r="F19" i="25"/>
  <c r="F4" i="25"/>
  <c r="F16" i="25"/>
  <c r="F23" i="25"/>
  <c r="F35" i="25"/>
  <c r="F32" i="25"/>
  <c r="F26" i="25"/>
  <c r="F21" i="25"/>
  <c r="F27" i="25"/>
  <c r="F36" i="25" l="1"/>
  <c r="H36" i="25" s="1"/>
  <c r="E31" i="25"/>
  <c r="F31" i="25"/>
  <c r="H31" i="25" s="1"/>
  <c r="H38" i="25"/>
  <c r="H19" i="25"/>
  <c r="H24" i="25"/>
  <c r="H22" i="25"/>
  <c r="H28" i="25"/>
  <c r="H9" i="25"/>
  <c r="H15" i="25"/>
  <c r="F33" i="25"/>
  <c r="H10" i="25"/>
  <c r="H13" i="25"/>
  <c r="H20" i="25"/>
  <c r="H18" i="25"/>
  <c r="H17" i="25"/>
  <c r="H6" i="25"/>
  <c r="H5" i="25"/>
  <c r="H30" i="25"/>
  <c r="H8" i="25"/>
  <c r="H12" i="25"/>
  <c r="H29" i="25"/>
  <c r="H7" i="25"/>
  <c r="H14" i="25"/>
  <c r="H11" i="25"/>
  <c r="H25" i="25"/>
  <c r="H21" i="25"/>
  <c r="H32" i="25"/>
  <c r="H35" i="25"/>
  <c r="H26" i="25"/>
  <c r="H16" i="25"/>
  <c r="H23" i="25"/>
  <c r="H27" i="25"/>
  <c r="H4" i="25"/>
  <c r="H33" i="25" l="1"/>
</calcChain>
</file>

<file path=xl/sharedStrings.xml><?xml version="1.0" encoding="utf-8"?>
<sst xmlns="http://schemas.openxmlformats.org/spreadsheetml/2006/main" count="37" uniqueCount="28">
  <si>
    <t>-</t>
  </si>
  <si>
    <t>R0</t>
  </si>
  <si>
    <t>B</t>
  </si>
  <si>
    <t>T0</t>
  </si>
  <si>
    <t>R top</t>
  </si>
  <si>
    <t>VddA</t>
  </si>
  <si>
    <t>T</t>
  </si>
  <si>
    <t>R ntc</t>
  </si>
  <si>
    <t>k</t>
  </si>
  <si>
    <t>U adc</t>
  </si>
  <si>
    <t>ADC val</t>
  </si>
  <si>
    <t>B-constant</t>
  </si>
  <si>
    <t>25-80 [°C]</t>
  </si>
  <si>
    <t>25-85 [°C]</t>
  </si>
  <si>
    <t>25-100 [°C]</t>
  </si>
  <si>
    <t>-40 [°C]</t>
  </si>
  <si>
    <t>+125 [°C]</t>
  </si>
  <si>
    <t>Operating Temperature</t>
  </si>
  <si>
    <t>[Ω]</t>
  </si>
  <si>
    <t>[°C]</t>
  </si>
  <si>
    <t>[K]</t>
  </si>
  <si>
    <t>[V]</t>
  </si>
  <si>
    <t>ADC bits</t>
  </si>
  <si>
    <t>ADC maxVal</t>
  </si>
  <si>
    <t>ExpCalc</t>
  </si>
  <si>
    <t>Rntc Meas</t>
  </si>
  <si>
    <t>25-50 [°C]</t>
  </si>
  <si>
    <t>[bit]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</si>
</sst>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5CD"/>
        <bgColor indexed="64"/>
      </patternFill>
    </fill>
    <fill>
      <patternFill patternType="solid">
        <fgColor rgb="FFFEEDCE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3" fontId="1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  <xf numFmtId="165" fontId="1" fillId="0" borderId="1" xfId="0" applyNumberFormat="1" applyFont="1" applyBorder="1"/>
    <xf numFmtId="0" fontId="1" fillId="0" borderId="1" xfId="0" applyFont="1" applyBorder="1"/>
    <xf numFmtId="0" fontId="1" fillId="3" borderId="0" xfId="0" applyFont="1" applyFill="1"/>
    <xf numFmtId="164" fontId="1" fillId="0" borderId="0" xfId="0" applyNumberFormat="1" applyFont="1"/>
    <xf numFmtId="1" fontId="1" fillId="2" borderId="0" xfId="0" applyNumberFormat="1" applyFont="1" applyFill="1"/>
    <xf numFmtId="165" fontId="1" fillId="0" borderId="0" xfId="0" quotePrefix="1" applyNumberFormat="1" applyFont="1"/>
    <xf numFmtId="0" fontId="1" fillId="0" borderId="0" xfId="0" quotePrefix="1" applyFont="1"/>
    <xf numFmtId="0" fontId="0" fillId="0" borderId="0" xfId="0" applyAlignment="1">
      <alignment horizontal="center"/>
    </xf>
    <xf numFmtId="0" fontId="0" fillId="4" borderId="0" xfId="0" applyFill="1"/>
    <xf numFmtId="0" fontId="1" fillId="5" borderId="0" xfId="0" applyFont="1" applyFill="1"/>
    <xf numFmtId="165" fontId="1" fillId="5" borderId="1" xfId="0" applyNumberFormat="1" applyFont="1" applyFill="1" applyBorder="1"/>
    <xf numFmtId="0" fontId="1" fillId="5" borderId="1" xfId="0" applyFont="1" applyFill="1" applyBorder="1"/>
    <xf numFmtId="164" fontId="1" fillId="5" borderId="0" xfId="0" applyNumberFormat="1" applyFont="1" applyFill="1"/>
    <xf numFmtId="1" fontId="1" fillId="0" borderId="0" xfId="0" applyNumberFormat="1" applyFont="1"/>
    <xf numFmtId="167" fontId="1" fillId="0" borderId="0" xfId="0" applyNumberFormat="1" applyFont="1"/>
    <xf numFmtId="0" fontId="0" fillId="6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EEDCE"/>
      <color rgb="FFFFF5C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3159-FE3A-4D50-B8F0-64DCF2F56BDE}">
  <dimension ref="A1:Q38"/>
  <sheetViews>
    <sheetView zoomScaleNormal="100" workbookViewId="0">
      <selection activeCell="H48" sqref="H48"/>
    </sheetView>
  </sheetViews>
  <sheetFormatPr defaultColWidth="8.9453125" defaultRowHeight="12.9" x14ac:dyDescent="0.5"/>
  <cols>
    <col min="1" max="1" width="5.62890625" style="4" customWidth="1"/>
    <col min="2" max="2" width="7.62890625" style="4" customWidth="1"/>
    <col min="3" max="3" width="8.47265625" style="4" bestFit="1" customWidth="1"/>
    <col min="4" max="4" width="7.62890625" style="6" customWidth="1"/>
    <col min="5" max="5" width="7.62890625" style="7" customWidth="1"/>
    <col min="6" max="6" width="7.62890625" style="4" customWidth="1"/>
    <col min="7" max="7" width="2.62890625" style="4" customWidth="1"/>
    <col min="8" max="8" width="6.62890625" style="4" customWidth="1"/>
    <col min="9" max="9" width="2.62890625" style="4" customWidth="1"/>
    <col min="10" max="10" width="9.62890625" style="4" customWidth="1"/>
    <col min="11" max="11" width="6.62890625" style="4" customWidth="1"/>
    <col min="12" max="12" width="4.62890625" style="4" customWidth="1"/>
    <col min="13" max="13" width="5.62890625" style="4" customWidth="1"/>
    <col min="14" max="16" width="8.62890625" style="4" customWidth="1"/>
    <col min="17" max="17" width="7.62890625" style="4" customWidth="1"/>
    <col min="18" max="16384" width="8.9453125" style="4"/>
  </cols>
  <sheetData>
    <row r="1" spans="1:17" x14ac:dyDescent="0.5">
      <c r="A1" s="1" t="s">
        <v>6</v>
      </c>
      <c r="B1" s="1" t="s">
        <v>7</v>
      </c>
      <c r="C1" s="1" t="s">
        <v>25</v>
      </c>
      <c r="D1" s="2" t="s">
        <v>8</v>
      </c>
      <c r="E1" s="3" t="s">
        <v>9</v>
      </c>
      <c r="F1" s="1" t="s">
        <v>10</v>
      </c>
      <c r="J1" s="4" t="s">
        <v>1</v>
      </c>
      <c r="K1" s="5">
        <v>10000</v>
      </c>
      <c r="L1" s="1" t="s">
        <v>18</v>
      </c>
      <c r="M1" s="6"/>
      <c r="N1" s="7"/>
      <c r="O1" s="7" t="s">
        <v>11</v>
      </c>
    </row>
    <row r="2" spans="1:17" x14ac:dyDescent="0.5">
      <c r="A2" s="1" t="s">
        <v>19</v>
      </c>
      <c r="B2" s="1" t="s">
        <v>18</v>
      </c>
      <c r="C2" s="1" t="s">
        <v>18</v>
      </c>
      <c r="D2" s="2" t="s">
        <v>0</v>
      </c>
      <c r="E2" s="3" t="s">
        <v>21</v>
      </c>
      <c r="F2" s="1" t="s">
        <v>0</v>
      </c>
      <c r="H2" s="4" t="s">
        <v>24</v>
      </c>
      <c r="I2" s="1"/>
      <c r="J2" s="4" t="s">
        <v>2</v>
      </c>
      <c r="K2" s="17">
        <v>3944</v>
      </c>
      <c r="L2" s="1"/>
      <c r="M2" s="6"/>
      <c r="N2" s="8" t="s">
        <v>26</v>
      </c>
      <c r="O2" s="9">
        <v>3900</v>
      </c>
    </row>
    <row r="3" spans="1:17" x14ac:dyDescent="0.5">
      <c r="A3" s="4">
        <v>-50</v>
      </c>
      <c r="B3" s="20">
        <f t="shared" ref="B3:B15" si="0">R0*EXP(B*(1/(A3+273.15)-1/T0))</f>
        <v>852825.06734318263</v>
      </c>
      <c r="C3" s="12"/>
      <c r="D3" s="6">
        <f t="shared" ref="D3:D34" si="1">B3/(B3+R_top)</f>
        <v>0.98841016519050373</v>
      </c>
      <c r="E3" s="7">
        <f t="shared" ref="E3" si="2">VddA*D3</f>
        <v>4.9420508259525189</v>
      </c>
      <c r="F3" s="4">
        <f t="shared" ref="F3" si="3">ROUND(ADC_val_count*D3,0)</f>
        <v>1012</v>
      </c>
      <c r="G3" s="10"/>
      <c r="H3" s="11">
        <f t="shared" ref="H3" si="4">1/(LN(F3/1024/(1-F3/1024)*R_top/R0)/B+1/T0) -273.15</f>
        <v>-49.858601220774602</v>
      </c>
      <c r="J3" s="4" t="s">
        <v>3</v>
      </c>
      <c r="K3" s="4">
        <f>273.15+25</f>
        <v>298.14999999999998</v>
      </c>
      <c r="L3" s="1" t="s">
        <v>20</v>
      </c>
      <c r="M3" s="6"/>
      <c r="N3" s="8" t="s">
        <v>12</v>
      </c>
      <c r="O3" s="9">
        <v>3930</v>
      </c>
    </row>
    <row r="4" spans="1:17" x14ac:dyDescent="0.5">
      <c r="A4" s="4">
        <f>A3+5</f>
        <v>-45</v>
      </c>
      <c r="B4" s="20">
        <f t="shared" si="0"/>
        <v>578950.47939616186</v>
      </c>
      <c r="C4" s="12"/>
      <c r="D4" s="6">
        <f t="shared" si="1"/>
        <v>0.98302064375556197</v>
      </c>
      <c r="E4" s="7">
        <f t="shared" ref="E4" si="5">VddA*D4</f>
        <v>4.9151032187778103</v>
      </c>
      <c r="F4" s="4">
        <f t="shared" ref="F4" si="6">ROUND(ADC_val_count*D4,0)</f>
        <v>1007</v>
      </c>
      <c r="G4" s="10"/>
      <c r="H4" s="11">
        <f t="shared" ref="H4" si="7">1/(LN(F4/1024/(1-F4/1024)*R_top/R0)/B+1/T0) -273.15</f>
        <v>-45.301643230945132</v>
      </c>
      <c r="J4" s="4" t="s">
        <v>4</v>
      </c>
      <c r="K4" s="5">
        <v>10000</v>
      </c>
      <c r="L4" s="1" t="s">
        <v>18</v>
      </c>
      <c r="M4" s="6"/>
      <c r="N4" s="8" t="s">
        <v>13</v>
      </c>
      <c r="O4" s="9">
        <v>3934</v>
      </c>
    </row>
    <row r="5" spans="1:17" x14ac:dyDescent="0.5">
      <c r="A5" s="4">
        <f t="shared" ref="A5:A38" si="8">A4+5</f>
        <v>-40</v>
      </c>
      <c r="B5" s="20">
        <f t="shared" si="0"/>
        <v>399611.44077400997</v>
      </c>
      <c r="C5" s="12"/>
      <c r="D5" s="6">
        <f t="shared" si="1"/>
        <v>0.9755866194042242</v>
      </c>
      <c r="E5" s="7">
        <f t="shared" ref="E5" si="9">VddA*D5</f>
        <v>4.8779330970211205</v>
      </c>
      <c r="F5" s="4">
        <f t="shared" ref="F5" si="10">ROUND(ADC_val_count*D5,0)</f>
        <v>999</v>
      </c>
      <c r="G5" s="10"/>
      <c r="H5" s="11">
        <f t="shared" ref="H5" si="11">1/(LN(F5/1024/(1-F5/1024)*R_top/R0)/B+1/T0) -273.15</f>
        <v>-39.999605398820705</v>
      </c>
      <c r="J5" s="4" t="s">
        <v>5</v>
      </c>
      <c r="K5" s="4">
        <v>5</v>
      </c>
      <c r="L5" s="3" t="s">
        <v>21</v>
      </c>
      <c r="M5" s="6"/>
      <c r="N5" s="18" t="s">
        <v>14</v>
      </c>
      <c r="O5" s="19">
        <v>3944</v>
      </c>
    </row>
    <row r="6" spans="1:17" x14ac:dyDescent="0.5">
      <c r="A6" s="4">
        <f t="shared" si="8"/>
        <v>-35</v>
      </c>
      <c r="B6" s="20">
        <f t="shared" si="0"/>
        <v>280152.82187527983</v>
      </c>
      <c r="C6" s="12"/>
      <c r="D6" s="6">
        <f t="shared" si="1"/>
        <v>0.96553540325622467</v>
      </c>
      <c r="E6" s="7">
        <f t="shared" ref="E6" si="12">VddA*D6</f>
        <v>4.8276770162811236</v>
      </c>
      <c r="F6" s="4">
        <f t="shared" ref="F6" si="13">ROUND(ADC_val_count*D6,0)</f>
        <v>989</v>
      </c>
      <c r="G6" s="10"/>
      <c r="H6" s="11">
        <f t="shared" ref="H6" si="14">1/(LN(F6/1024/(1-F6/1024)*R_top/R0)/B+1/T0) -273.15</f>
        <v>-35.123549556093849</v>
      </c>
      <c r="J6" s="4" t="s">
        <v>22</v>
      </c>
      <c r="K6" s="4">
        <v>10</v>
      </c>
      <c r="L6" s="1" t="s">
        <v>27</v>
      </c>
      <c r="M6" s="6"/>
      <c r="N6" s="7"/>
    </row>
    <row r="7" spans="1:17" x14ac:dyDescent="0.5">
      <c r="A7" s="4">
        <f t="shared" si="8"/>
        <v>-30</v>
      </c>
      <c r="B7" s="20">
        <f t="shared" si="0"/>
        <v>199294.6398931818</v>
      </c>
      <c r="C7" s="12"/>
      <c r="D7" s="6">
        <f t="shared" si="1"/>
        <v>0.95222046773341296</v>
      </c>
      <c r="E7" s="7">
        <f t="shared" ref="E7" si="15">VddA*D7</f>
        <v>4.7611023386670652</v>
      </c>
      <c r="F7" s="4">
        <f t="shared" ref="F7" si="16">ROUND(ADC_val_count*D7,0)</f>
        <v>975</v>
      </c>
      <c r="G7" s="10"/>
      <c r="H7" s="11">
        <f t="shared" ref="H7:H8" si="17">1/(LN(F7/1024/(1-F7/1024)*R_top/R0)/B+1/T0) -273.15</f>
        <v>-29.976281966117455</v>
      </c>
      <c r="J7" s="4" t="s">
        <v>23</v>
      </c>
      <c r="K7" s="4">
        <f>2^ADC_bit_count</f>
        <v>1024</v>
      </c>
      <c r="L7" s="1"/>
      <c r="M7" s="6"/>
      <c r="N7" s="7" t="s">
        <v>17</v>
      </c>
    </row>
    <row r="8" spans="1:17" x14ac:dyDescent="0.5">
      <c r="A8" s="4">
        <f t="shared" si="8"/>
        <v>-25</v>
      </c>
      <c r="B8" s="20">
        <f t="shared" si="0"/>
        <v>143732.9420803322</v>
      </c>
      <c r="C8" s="12"/>
      <c r="D8" s="6">
        <f t="shared" si="1"/>
        <v>0.93495213280459721</v>
      </c>
      <c r="E8" s="7">
        <f t="shared" ref="E8" si="18">VddA*D8</f>
        <v>4.674760664022986</v>
      </c>
      <c r="F8" s="4">
        <f t="shared" ref="F8" si="19">ROUND(ADC_val_count*D8,0)</f>
        <v>957</v>
      </c>
      <c r="G8" s="10"/>
      <c r="H8" s="11">
        <f t="shared" si="17"/>
        <v>-24.902205045128312</v>
      </c>
      <c r="M8" s="6"/>
      <c r="N8" s="13" t="s">
        <v>15</v>
      </c>
      <c r="O8" s="14" t="s">
        <v>16</v>
      </c>
    </row>
    <row r="9" spans="1:17" x14ac:dyDescent="0.5">
      <c r="A9" s="4">
        <f t="shared" si="8"/>
        <v>-20</v>
      </c>
      <c r="B9" s="20">
        <f t="shared" si="0"/>
        <v>105008.37481549301</v>
      </c>
      <c r="C9" s="12"/>
      <c r="D9" s="6">
        <f t="shared" si="1"/>
        <v>0.91304981036343724</v>
      </c>
      <c r="E9" s="7">
        <f t="shared" ref="E9" si="20">VddA*D9</f>
        <v>4.5652490518171867</v>
      </c>
      <c r="F9" s="4">
        <f t="shared" ref="F9" si="21">ROUND(ADC_val_count*D9,0)</f>
        <v>935</v>
      </c>
      <c r="G9" s="10"/>
      <c r="H9" s="11">
        <f t="shared" ref="H9" si="22">1/(LN(F9/1024/(1-F9/1024)*R_top/R0)/B+1/T0) -273.15</f>
        <v>-20.007395311175287</v>
      </c>
    </row>
    <row r="10" spans="1:17" x14ac:dyDescent="0.5">
      <c r="A10" s="4">
        <f t="shared" si="8"/>
        <v>-15</v>
      </c>
      <c r="B10" s="20">
        <f t="shared" si="0"/>
        <v>77655.583830951713</v>
      </c>
      <c r="C10" s="12"/>
      <c r="D10" s="6">
        <f t="shared" si="1"/>
        <v>0.88591713655931481</v>
      </c>
      <c r="E10" s="7">
        <f t="shared" ref="E10" si="23">VddA*D10</f>
        <v>4.4295856827965743</v>
      </c>
      <c r="F10" s="4">
        <f t="shared" ref="F10" si="24">ROUND(ADC_val_count*D10,0)</f>
        <v>907</v>
      </c>
      <c r="G10" s="10"/>
      <c r="H10" s="11">
        <f t="shared" ref="H10" si="25">1/(LN(F10/1024/(1-F10/1024)*R_top/R0)/B+1/T0) -273.15</f>
        <v>-14.970767584008343</v>
      </c>
    </row>
    <row r="11" spans="1:17" x14ac:dyDescent="0.5">
      <c r="A11" s="4">
        <f t="shared" si="8"/>
        <v>-10</v>
      </c>
      <c r="B11" s="20">
        <f t="shared" si="0"/>
        <v>58090.021615204685</v>
      </c>
      <c r="C11" s="12"/>
      <c r="D11" s="6">
        <f t="shared" si="1"/>
        <v>0.85313560250409759</v>
      </c>
      <c r="E11" s="7">
        <f t="shared" ref="E11" si="26">VddA*D11</f>
        <v>4.2656780125204881</v>
      </c>
      <c r="F11" s="4">
        <f t="shared" ref="F11" si="27">ROUND(ADC_val_count*D11,0)</f>
        <v>874</v>
      </c>
      <c r="G11" s="10"/>
      <c r="H11" s="11">
        <f t="shared" ref="H11" si="28">1/(LN(F11/1024/(1-F11/1024)*R_top/R0)/B+1/T0) -273.15</f>
        <v>-10.053299400331468</v>
      </c>
      <c r="M11" s="1"/>
      <c r="N11" s="1"/>
      <c r="O11" s="1"/>
    </row>
    <row r="12" spans="1:17" x14ac:dyDescent="0.5">
      <c r="A12" s="4">
        <f t="shared" si="8"/>
        <v>-5</v>
      </c>
      <c r="B12" s="20">
        <f t="shared" si="0"/>
        <v>43927.036299961816</v>
      </c>
      <c r="C12" s="12"/>
      <c r="D12" s="6">
        <f t="shared" si="1"/>
        <v>0.81456425781724107</v>
      </c>
      <c r="E12" s="7">
        <f t="shared" ref="E12" si="29">VddA*D12</f>
        <v>4.072821289086205</v>
      </c>
      <c r="F12" s="4">
        <f t="shared" ref="F12" si="30">ROUND(ADC_val_count*D12,0)</f>
        <v>834</v>
      </c>
      <c r="G12" s="10"/>
      <c r="H12" s="11">
        <f t="shared" ref="H12" si="31">1/(LN(F12/1024/(1-F12/1024)*R_top/R0)/B+1/T0) -273.15</f>
        <v>-4.9865889289615666</v>
      </c>
      <c r="M12" s="1"/>
      <c r="N12" s="1"/>
      <c r="O12" s="1"/>
      <c r="P12" s="1"/>
      <c r="Q12" s="1"/>
    </row>
    <row r="13" spans="1:17" x14ac:dyDescent="0.5">
      <c r="A13" s="4">
        <f t="shared" si="8"/>
        <v>0</v>
      </c>
      <c r="B13" s="20">
        <f t="shared" si="0"/>
        <v>33558.736465159462</v>
      </c>
      <c r="C13" s="12"/>
      <c r="D13" s="6">
        <f t="shared" si="1"/>
        <v>0.77042492938245533</v>
      </c>
      <c r="E13" s="7">
        <f t="shared" ref="E13" si="32">VddA*D13</f>
        <v>3.8521246469122765</v>
      </c>
      <c r="F13" s="4">
        <f t="shared" ref="F13" si="33">ROUND(ADC_val_count*D13,0)</f>
        <v>789</v>
      </c>
      <c r="G13" s="10"/>
      <c r="H13" s="11">
        <f t="shared" ref="H13" si="34">1/(LN(F13/1024/(1-F13/1024)*R_top/R0)/B+1/T0) -273.15</f>
        <v>-8.8657907772926592E-3</v>
      </c>
      <c r="N13" s="11"/>
      <c r="O13" s="21"/>
      <c r="P13" s="11"/>
      <c r="Q13" s="22"/>
    </row>
    <row r="14" spans="1:17" x14ac:dyDescent="0.5">
      <c r="A14" s="4">
        <f t="shared" si="8"/>
        <v>5</v>
      </c>
      <c r="B14" s="20">
        <f t="shared" si="0"/>
        <v>25887.076805540455</v>
      </c>
      <c r="C14" s="12"/>
      <c r="D14" s="6">
        <f t="shared" si="1"/>
        <v>0.72134815955653031</v>
      </c>
      <c r="E14" s="7">
        <f t="shared" ref="E14" si="35">VddA*D14</f>
        <v>3.6067407977826518</v>
      </c>
      <c r="F14" s="4">
        <f t="shared" ref="F14" si="36">ROUND(ADC_val_count*D14,0)</f>
        <v>739</v>
      </c>
      <c r="G14" s="10"/>
      <c r="H14" s="11">
        <f t="shared" ref="H14" si="37">1/(LN(F14/1024/(1-F14/1024)*R_top/R0)/B+1/T0) -273.15</f>
        <v>4.9676374551470417</v>
      </c>
      <c r="N14" s="11"/>
      <c r="O14" s="21"/>
      <c r="P14" s="11"/>
      <c r="Q14" s="22"/>
    </row>
    <row r="15" spans="1:17" x14ac:dyDescent="0.5">
      <c r="A15" s="4">
        <f t="shared" si="8"/>
        <v>10</v>
      </c>
      <c r="B15" s="20">
        <f t="shared" si="0"/>
        <v>20153.080705322107</v>
      </c>
      <c r="C15" s="12"/>
      <c r="D15" s="6">
        <f t="shared" si="1"/>
        <v>0.66835892830562516</v>
      </c>
      <c r="E15" s="7">
        <f t="shared" ref="E15" si="38">VddA*D15</f>
        <v>3.3417946415281259</v>
      </c>
      <c r="F15" s="4">
        <f t="shared" ref="F15" si="39">ROUND(ADC_val_count*D15,0)</f>
        <v>684</v>
      </c>
      <c r="G15" s="10"/>
      <c r="H15" s="11">
        <f t="shared" ref="H15" si="40">1/(LN(F15/1024/(1-F15/1024)*R_top/R0)/B+1/T0) -273.15</f>
        <v>10.03577730102046</v>
      </c>
      <c r="N15" s="11"/>
      <c r="O15" s="21"/>
      <c r="P15" s="11"/>
      <c r="Q15" s="22"/>
    </row>
    <row r="16" spans="1:17" x14ac:dyDescent="0.5">
      <c r="A16" s="4">
        <f t="shared" si="8"/>
        <v>15</v>
      </c>
      <c r="B16" s="20">
        <f t="shared" ref="B16:B34" si="41">R0*EXP(B*(1/(A16+273.15)-1/T0))</f>
        <v>15826.091025800657</v>
      </c>
      <c r="C16" s="12"/>
      <c r="D16" s="6">
        <f t="shared" si="1"/>
        <v>0.61279467380449304</v>
      </c>
      <c r="E16" s="7">
        <f t="shared" ref="E16" si="42">VddA*D16</f>
        <v>3.0639733690224653</v>
      </c>
      <c r="F16" s="4">
        <f t="shared" ref="F16" si="43">ROUND(ADC_val_count*D16,0)</f>
        <v>628</v>
      </c>
      <c r="G16" s="10"/>
      <c r="H16" s="11">
        <f t="shared" ref="H16" si="44">1/(LN(F16/1024/(1-F16/1024)*R_top/R0)/B+1/T0) -273.15</f>
        <v>14.956825189885819</v>
      </c>
      <c r="N16" s="11"/>
      <c r="O16" s="21"/>
      <c r="P16" s="11"/>
      <c r="Q16" s="22"/>
    </row>
    <row r="17" spans="1:17" x14ac:dyDescent="0.5">
      <c r="A17" s="4">
        <f t="shared" si="8"/>
        <v>20</v>
      </c>
      <c r="B17" s="20">
        <f t="shared" si="41"/>
        <v>12531.023939140741</v>
      </c>
      <c r="C17" s="12"/>
      <c r="D17" s="6">
        <f t="shared" si="1"/>
        <v>0.55616753029017607</v>
      </c>
      <c r="E17" s="7">
        <f t="shared" ref="E17" si="45">VddA*D17</f>
        <v>2.7808376514508804</v>
      </c>
      <c r="F17" s="4">
        <f t="shared" ref="F17" si="46">ROUND(ADC_val_count*D17,0)</f>
        <v>570</v>
      </c>
      <c r="G17" s="10"/>
      <c r="H17" s="11">
        <f t="shared" ref="H17" si="47">1/(LN(F17/1024/(1-F17/1024)*R_top/R0)/B+1/T0) -273.15</f>
        <v>19.958240883845576</v>
      </c>
      <c r="N17" s="11"/>
      <c r="O17" s="21"/>
      <c r="P17" s="11"/>
      <c r="Q17" s="22"/>
    </row>
    <row r="18" spans="1:17" x14ac:dyDescent="0.5">
      <c r="A18" s="4">
        <f t="shared" si="8"/>
        <v>25</v>
      </c>
      <c r="B18" s="20">
        <f t="shared" si="41"/>
        <v>10000</v>
      </c>
      <c r="C18" s="12"/>
      <c r="D18" s="6">
        <f t="shared" si="1"/>
        <v>0.5</v>
      </c>
      <c r="E18" s="7">
        <f t="shared" ref="E18" si="48">VddA*D18</f>
        <v>2.5</v>
      </c>
      <c r="F18" s="4">
        <f t="shared" ref="F18" si="49">ROUND(ADC_val_count*D18,0)</f>
        <v>512</v>
      </c>
      <c r="G18" s="10"/>
      <c r="H18" s="11">
        <f t="shared" ref="H18" si="50">1/(LN(F18/1024/(1-F18/1024)*R_top/R0)/B+1/T0) -273.15</f>
        <v>25</v>
      </c>
      <c r="N18" s="11"/>
      <c r="O18" s="11"/>
      <c r="P18" s="11"/>
      <c r="Q18" s="22"/>
    </row>
    <row r="19" spans="1:17" x14ac:dyDescent="0.5">
      <c r="A19" s="4">
        <f t="shared" si="8"/>
        <v>30</v>
      </c>
      <c r="B19" s="20">
        <f t="shared" si="41"/>
        <v>8039.8087895099316</v>
      </c>
      <c r="C19" s="12"/>
      <c r="D19" s="6">
        <f t="shared" si="1"/>
        <v>0.44567039946593251</v>
      </c>
      <c r="E19" s="7">
        <f t="shared" ref="E19" si="51">VddA*D19</f>
        <v>2.2283519973296624</v>
      </c>
      <c r="F19" s="4">
        <f t="shared" ref="F19" si="52">ROUND(ADC_val_count*D19,0)</f>
        <v>456</v>
      </c>
      <c r="G19" s="10"/>
      <c r="H19" s="11">
        <f t="shared" ref="H19" si="53">1/(LN(F19/1024/(1-F19/1024)*R_top/R0)/B+1/T0) -273.15</f>
        <v>30.033762924289533</v>
      </c>
    </row>
    <row r="20" spans="1:17" x14ac:dyDescent="0.5">
      <c r="A20" s="4">
        <f t="shared" si="8"/>
        <v>35</v>
      </c>
      <c r="B20" s="20">
        <f t="shared" si="41"/>
        <v>6509.7810274365429</v>
      </c>
      <c r="C20" s="12"/>
      <c r="D20" s="6">
        <f t="shared" si="1"/>
        <v>0.39429844748506088</v>
      </c>
      <c r="E20" s="7">
        <f t="shared" ref="E20" si="54">VddA*D20</f>
        <v>1.9714922374253043</v>
      </c>
      <c r="F20" s="4">
        <f t="shared" ref="F20" si="55">ROUND(ADC_val_count*D20,0)</f>
        <v>404</v>
      </c>
      <c r="G20" s="10"/>
      <c r="H20" s="11">
        <f t="shared" ref="H20" si="56">1/(LN(F20/1024/(1-F20/1024)*R_top/R0)/B+1/T0) -273.15</f>
        <v>34.976535377626419</v>
      </c>
    </row>
    <row r="21" spans="1:17" x14ac:dyDescent="0.5">
      <c r="A21" s="4">
        <f t="shared" si="8"/>
        <v>40</v>
      </c>
      <c r="B21" s="20">
        <f t="shared" si="41"/>
        <v>5306.5796813343395</v>
      </c>
      <c r="C21" s="12"/>
      <c r="D21" s="6">
        <f t="shared" si="1"/>
        <v>0.34668618279271535</v>
      </c>
      <c r="E21" s="7">
        <f t="shared" ref="E21" si="57">VddA*D21</f>
        <v>1.7334309139635766</v>
      </c>
      <c r="F21" s="4">
        <f t="shared" ref="F21" si="58">ROUND(ADC_val_count*D21,0)</f>
        <v>355</v>
      </c>
      <c r="G21" s="10"/>
      <c r="H21" s="11">
        <f t="shared" ref="H21" si="59">1/(LN(F21/1024/(1-F21/1024)*R_top/R0)/B+1/T0) -273.15</f>
        <v>40.00071303553716</v>
      </c>
    </row>
    <row r="22" spans="1:17" x14ac:dyDescent="0.5">
      <c r="A22" s="4">
        <f t="shared" si="8"/>
        <v>45</v>
      </c>
      <c r="B22" s="20">
        <f t="shared" si="41"/>
        <v>4353.641027734272</v>
      </c>
      <c r="C22" s="12"/>
      <c r="D22" s="6">
        <f t="shared" si="1"/>
        <v>0.30331265908922456</v>
      </c>
      <c r="E22" s="7">
        <f t="shared" ref="E22" si="60">VddA*D22</f>
        <v>1.5165632954461228</v>
      </c>
      <c r="F22" s="4">
        <f t="shared" ref="F22" si="61">ROUND(ADC_val_count*D22,0)</f>
        <v>311</v>
      </c>
      <c r="G22" s="10"/>
      <c r="H22" s="11">
        <f t="shared" ref="H22" si="62">1/(LN(F22/1024/(1-F22/1024)*R_top/R0)/B+1/T0) -273.15</f>
        <v>44.951654236912418</v>
      </c>
      <c r="M22" s="1"/>
      <c r="N22" s="1"/>
      <c r="O22" s="1"/>
    </row>
    <row r="23" spans="1:17" x14ac:dyDescent="0.5">
      <c r="A23" s="4">
        <f t="shared" si="8"/>
        <v>50</v>
      </c>
      <c r="B23" s="20">
        <f t="shared" si="41"/>
        <v>3593.7732657633942</v>
      </c>
      <c r="C23" s="12"/>
      <c r="D23" s="6">
        <f t="shared" si="1"/>
        <v>0.26436907512754343</v>
      </c>
      <c r="E23" s="7">
        <f t="shared" ref="E23" si="63">VddA*D23</f>
        <v>1.3218453756377171</v>
      </c>
      <c r="F23" s="4">
        <f t="shared" ref="F23" si="64">ROUND(ADC_val_count*D23,0)</f>
        <v>271</v>
      </c>
      <c r="G23" s="10"/>
      <c r="H23" s="11">
        <f t="shared" ref="H23" si="65">1/(LN(F23/1024/(1-F23/1024)*R_top/R0)/B+1/T0) -273.15</f>
        <v>49.961983625202038</v>
      </c>
      <c r="M23" s="1"/>
      <c r="N23" s="1"/>
      <c r="O23" s="1"/>
      <c r="P23" s="1"/>
      <c r="Q23" s="1"/>
    </row>
    <row r="24" spans="1:17" x14ac:dyDescent="0.5">
      <c r="A24" s="4">
        <f t="shared" si="8"/>
        <v>55</v>
      </c>
      <c r="B24" s="20">
        <f t="shared" si="41"/>
        <v>2983.9205993236997</v>
      </c>
      <c r="C24" s="12"/>
      <c r="D24" s="6">
        <f t="shared" si="1"/>
        <v>0.22981660866588516</v>
      </c>
      <c r="E24" s="7">
        <f t="shared" ref="E24" si="66">VddA*D24</f>
        <v>1.1490830433294259</v>
      </c>
      <c r="F24" s="4">
        <f t="shared" ref="F24" si="67">ROUND(ADC_val_count*D24,0)</f>
        <v>235</v>
      </c>
      <c r="G24" s="10"/>
      <c r="H24" s="11">
        <f t="shared" ref="H24" si="68">1/(LN(F24/1024/(1-F24/1024)*R_top/R0)/B+1/T0) -273.15</f>
        <v>55.050075240298554</v>
      </c>
      <c r="N24" s="11"/>
      <c r="O24" s="21"/>
      <c r="P24" s="11"/>
      <c r="Q24" s="22"/>
    </row>
    <row r="25" spans="1:17" x14ac:dyDescent="0.5">
      <c r="A25" s="4">
        <f t="shared" si="8"/>
        <v>60</v>
      </c>
      <c r="B25" s="20">
        <f t="shared" si="41"/>
        <v>2491.4265442490082</v>
      </c>
      <c r="C25" s="12"/>
      <c r="D25" s="6">
        <f t="shared" si="1"/>
        <v>0.19945092223242097</v>
      </c>
      <c r="E25" s="7">
        <f t="shared" ref="E25" si="69">VddA*D25</f>
        <v>0.9972546111621049</v>
      </c>
      <c r="F25" s="4">
        <f t="shared" ref="F25" si="70">ROUND(ADC_val_count*D25,0)</f>
        <v>204</v>
      </c>
      <c r="G25" s="10"/>
      <c r="H25" s="11">
        <f t="shared" ref="H25" si="71">1/(LN(F25/1024/(1-F25/1024)*R_top/R0)/B+1/T0) -273.15</f>
        <v>60.040942304000907</v>
      </c>
      <c r="N25" s="11"/>
      <c r="O25" s="21"/>
      <c r="P25" s="11"/>
      <c r="Q25" s="22"/>
    </row>
    <row r="26" spans="1:17" x14ac:dyDescent="0.5">
      <c r="A26" s="4">
        <f t="shared" si="8"/>
        <v>65</v>
      </c>
      <c r="B26" s="20">
        <f t="shared" si="41"/>
        <v>2091.3446552955761</v>
      </c>
      <c r="C26" s="12"/>
      <c r="D26" s="6">
        <f t="shared" si="1"/>
        <v>0.17296212414056381</v>
      </c>
      <c r="E26" s="7">
        <f t="shared" ref="E26" si="72">VddA*D26</f>
        <v>0.864810620702819</v>
      </c>
      <c r="F26" s="4">
        <f t="shared" ref="F26" si="73">ROUND(ADC_val_count*D26,0)</f>
        <v>177</v>
      </c>
      <c r="G26" s="10"/>
      <c r="H26" s="11">
        <f t="shared" ref="H26" si="74">1/(LN(F26/1024/(1-F26/1024)*R_top/R0)/B+1/T0) -273.15</f>
        <v>65.022415505751439</v>
      </c>
      <c r="N26" s="11"/>
      <c r="O26" s="21"/>
      <c r="P26" s="11"/>
      <c r="Q26" s="22"/>
    </row>
    <row r="27" spans="1:17" x14ac:dyDescent="0.5">
      <c r="A27" s="4">
        <f t="shared" si="8"/>
        <v>70</v>
      </c>
      <c r="B27" s="20">
        <f t="shared" si="41"/>
        <v>1764.4874114005427</v>
      </c>
      <c r="C27" s="12"/>
      <c r="D27" s="6">
        <f t="shared" si="1"/>
        <v>0.14998421518056462</v>
      </c>
      <c r="E27" s="7">
        <f t="shared" ref="E27" si="75">VddA*D27</f>
        <v>0.74992107590282309</v>
      </c>
      <c r="F27" s="4">
        <f t="shared" ref="F27" si="76">ROUND(ADC_val_count*D27,0)</f>
        <v>154</v>
      </c>
      <c r="G27" s="10"/>
      <c r="H27" s="11">
        <f t="shared" ref="H27" si="77">1/(LN(F27/1024/(1-F27/1024)*R_top/R0)/B+1/T0) -273.15</f>
        <v>69.904957357482374</v>
      </c>
      <c r="N27" s="11"/>
      <c r="O27" s="21"/>
      <c r="P27" s="11"/>
      <c r="Q27" s="22"/>
    </row>
    <row r="28" spans="1:17" x14ac:dyDescent="0.5">
      <c r="A28" s="4">
        <f t="shared" si="8"/>
        <v>75</v>
      </c>
      <c r="B28" s="20">
        <f t="shared" si="41"/>
        <v>1495.9996643647066</v>
      </c>
      <c r="C28" s="12"/>
      <c r="D28" s="6">
        <f t="shared" si="1"/>
        <v>0.13013219450605984</v>
      </c>
      <c r="E28" s="7">
        <f t="shared" ref="E28" si="78">VddA*D28</f>
        <v>0.6506609725302992</v>
      </c>
      <c r="F28" s="4">
        <f t="shared" ref="F28" si="79">ROUND(ADC_val_count*D28,0)</f>
        <v>133</v>
      </c>
      <c r="G28" s="10"/>
      <c r="H28" s="11">
        <f t="shared" ref="H28" si="80">1/(LN(F28/1024/(1-F28/1024)*R_top/R0)/B+1/T0) -273.15</f>
        <v>75.067773783753978</v>
      </c>
      <c r="N28" s="11"/>
      <c r="O28" s="21"/>
      <c r="P28" s="11"/>
      <c r="Q28" s="22"/>
    </row>
    <row r="29" spans="1:17" x14ac:dyDescent="0.5">
      <c r="A29" s="4">
        <f t="shared" si="8"/>
        <v>80</v>
      </c>
      <c r="B29" s="20">
        <f t="shared" si="41"/>
        <v>1274.3078559091375</v>
      </c>
      <c r="C29" s="12"/>
      <c r="D29" s="6">
        <f t="shared" si="1"/>
        <v>0.11302759089031279</v>
      </c>
      <c r="E29" s="7">
        <f t="shared" ref="E29" si="81">VddA*D29</f>
        <v>0.56513795445156401</v>
      </c>
      <c r="F29" s="4">
        <f t="shared" ref="F29" si="82">ROUND(ADC_val_count*D29,0)</f>
        <v>116</v>
      </c>
      <c r="G29" s="10"/>
      <c r="H29" s="11">
        <f t="shared" ref="H29" si="83">1/(LN(F29/1024/(1-F29/1024)*R_top/R0)/B+1/T0) -273.15</f>
        <v>79.920087572249884</v>
      </c>
      <c r="N29" s="11"/>
      <c r="O29" s="21"/>
      <c r="P29" s="11"/>
      <c r="Q29" s="22"/>
    </row>
    <row r="30" spans="1:17" x14ac:dyDescent="0.5">
      <c r="A30" s="4">
        <f t="shared" si="8"/>
        <v>85</v>
      </c>
      <c r="B30" s="20">
        <f t="shared" si="41"/>
        <v>1090.3404899927157</v>
      </c>
      <c r="C30" s="12"/>
      <c r="D30" s="6">
        <f t="shared" si="1"/>
        <v>9.8314428756860639E-2</v>
      </c>
      <c r="E30" s="7">
        <f t="shared" ref="E30" si="84">VddA*D30</f>
        <v>0.49157214378430319</v>
      </c>
      <c r="F30" s="4">
        <f t="shared" ref="F30" si="85">ROUND(ADC_val_count*D30,0)</f>
        <v>101</v>
      </c>
      <c r="G30" s="10"/>
      <c r="H30" s="11">
        <f t="shared" ref="H30" si="86">1/(LN(F30/1024/(1-F30/1024)*R_top/R0)/B+1/T0) -273.15</f>
        <v>84.883398410513507</v>
      </c>
      <c r="N30" s="11"/>
      <c r="O30" s="21"/>
      <c r="P30" s="11"/>
      <c r="Q30" s="22"/>
    </row>
    <row r="31" spans="1:17" x14ac:dyDescent="0.5">
      <c r="A31" s="4">
        <f t="shared" si="8"/>
        <v>90</v>
      </c>
      <c r="B31" s="20">
        <f t="shared" si="41"/>
        <v>936.945866220624</v>
      </c>
      <c r="C31" s="12"/>
      <c r="D31" s="6">
        <f t="shared" si="1"/>
        <v>8.5667962306957585E-2</v>
      </c>
      <c r="E31" s="7">
        <f t="shared" ref="E31" si="87">VddA*D31</f>
        <v>0.42833981153478795</v>
      </c>
      <c r="F31" s="4">
        <f t="shared" ref="F31" si="88">ROUND(ADC_val_count*D31,0)</f>
        <v>88</v>
      </c>
      <c r="G31" s="10"/>
      <c r="H31" s="11">
        <f t="shared" ref="H31" si="89">1/(LN(F31/1024/(1-F31/1024)*R_top/R0)/B+1/T0) -273.15</f>
        <v>89.885137938473861</v>
      </c>
      <c r="N31" s="11"/>
      <c r="O31" s="21"/>
      <c r="P31" s="11"/>
      <c r="Q31" s="22"/>
    </row>
    <row r="32" spans="1:17" x14ac:dyDescent="0.5">
      <c r="A32" s="4">
        <f t="shared" si="8"/>
        <v>95</v>
      </c>
      <c r="B32" s="20">
        <f t="shared" si="41"/>
        <v>808.45428623674911</v>
      </c>
      <c r="C32" s="12"/>
      <c r="D32" s="6">
        <f t="shared" si="1"/>
        <v>7.4798325905510582E-2</v>
      </c>
      <c r="E32" s="7">
        <f t="shared" ref="E32" si="90">VddA*D32</f>
        <v>0.37399162952755294</v>
      </c>
      <c r="F32" s="4">
        <f t="shared" ref="F32" si="91">ROUND(ADC_val_count*D32,0)</f>
        <v>77</v>
      </c>
      <c r="G32" s="10"/>
      <c r="H32" s="11">
        <f t="shared" ref="H32" si="92">1/(LN(F32/1024/(1-F32/1024)*R_top/R0)/B+1/T0) -273.15</f>
        <v>94.803450705882142</v>
      </c>
      <c r="N32" s="11"/>
      <c r="O32" s="21"/>
      <c r="P32" s="11"/>
      <c r="Q32" s="22"/>
    </row>
    <row r="33" spans="1:17" x14ac:dyDescent="0.5">
      <c r="A33" s="4">
        <f t="shared" si="8"/>
        <v>100</v>
      </c>
      <c r="B33" s="20">
        <f t="shared" si="41"/>
        <v>700.34679626722834</v>
      </c>
      <c r="C33" s="12"/>
      <c r="D33" s="6">
        <f t="shared" si="1"/>
        <v>6.5450850295014878E-2</v>
      </c>
      <c r="E33" s="7">
        <f t="shared" ref="E33" si="93">VddA*D33</f>
        <v>0.32725425147507436</v>
      </c>
      <c r="F33" s="4">
        <f t="shared" ref="F33" si="94">ROUND(ADC_val_count*D33,0)</f>
        <v>67</v>
      </c>
      <c r="G33" s="10"/>
      <c r="H33" s="11">
        <f t="shared" ref="H33" si="95">1/(LN(F33/1024/(1-F33/1024)*R_top/R0)/B+1/T0) -273.15</f>
        <v>100.01221701463265</v>
      </c>
      <c r="N33" s="11"/>
      <c r="O33" s="21"/>
      <c r="P33" s="11"/>
      <c r="Q33" s="22"/>
    </row>
    <row r="34" spans="1:17" x14ac:dyDescent="0.5">
      <c r="A34" s="4">
        <f t="shared" si="8"/>
        <v>105</v>
      </c>
      <c r="B34" s="20">
        <f t="shared" si="41"/>
        <v>609.00300878452651</v>
      </c>
      <c r="C34" s="12"/>
      <c r="D34" s="6">
        <f t="shared" si="1"/>
        <v>5.7404358192778004E-2</v>
      </c>
      <c r="E34" s="7">
        <f t="shared" ref="E34" si="96">VddA*D34</f>
        <v>0.28702179096389002</v>
      </c>
      <c r="F34" s="4">
        <f t="shared" ref="F34" si="97">ROUND(ADC_val_count*D34,0)</f>
        <v>59</v>
      </c>
      <c r="G34" s="10"/>
      <c r="H34" s="11">
        <f t="shared" ref="H34" si="98">1/(LN(F34/1024/(1-F34/1024)*R_top/R0)/B+1/T0) -273.15</f>
        <v>104.85769042098332</v>
      </c>
      <c r="N34" s="11"/>
      <c r="O34" s="21"/>
      <c r="P34" s="11"/>
      <c r="Q34" s="22"/>
    </row>
    <row r="35" spans="1:17" x14ac:dyDescent="0.5">
      <c r="A35" s="4">
        <f t="shared" si="8"/>
        <v>110</v>
      </c>
      <c r="B35" s="20">
        <f t="shared" ref="B35:B38" si="99">R0*EXP(B*(1/(A35+273.15)-1/T0))</f>
        <v>531.50799542122525</v>
      </c>
      <c r="C35" s="12"/>
      <c r="D35" s="6">
        <f t="shared" ref="D35:D38" si="100">B35/(B35+R_top)</f>
        <v>5.0468365560972707E-2</v>
      </c>
      <c r="E35" s="7">
        <f t="shared" ref="E35" si="101">VddA*D35</f>
        <v>0.25234182780486353</v>
      </c>
      <c r="F35" s="4">
        <f t="shared" ref="F35" si="102">ROUND(ADC_val_count*D35,0)</f>
        <v>52</v>
      </c>
      <c r="G35" s="10"/>
      <c r="H35" s="11">
        <f t="shared" ref="H35" si="103">1/(LN(F35/1024/(1-F35/1024)*R_top/R0)/B+1/T0) -273.15</f>
        <v>109.75783566181195</v>
      </c>
      <c r="N35" s="11"/>
      <c r="O35" s="11"/>
      <c r="P35" s="11"/>
      <c r="Q35" s="22"/>
    </row>
    <row r="36" spans="1:17" x14ac:dyDescent="0.5">
      <c r="A36" s="4">
        <f t="shared" si="8"/>
        <v>115</v>
      </c>
      <c r="B36" s="20">
        <f t="shared" si="99"/>
        <v>465.50357552817059</v>
      </c>
      <c r="C36" s="12"/>
      <c r="D36" s="6">
        <f t="shared" si="100"/>
        <v>4.447980664940699E-2</v>
      </c>
      <c r="E36" s="7">
        <f t="shared" ref="E36" si="104">VddA*D36</f>
        <v>0.22239903324703494</v>
      </c>
      <c r="F36" s="4">
        <f t="shared" ref="F36" si="105">ROUND(ADC_val_count*D36,0)</f>
        <v>46</v>
      </c>
      <c r="G36" s="10"/>
      <c r="H36" s="11">
        <f t="shared" ref="H36" si="106">1/(LN(F36/1024/(1-F36/1024)*R_top/R0)/B+1/T0) -273.15</f>
        <v>114.60494483318581</v>
      </c>
      <c r="N36" s="11"/>
      <c r="O36" s="11"/>
      <c r="P36" s="11"/>
      <c r="Q36" s="22"/>
    </row>
    <row r="37" spans="1:17" x14ac:dyDescent="0.5">
      <c r="A37" s="4">
        <f t="shared" si="8"/>
        <v>120</v>
      </c>
      <c r="B37" s="20">
        <f t="shared" si="99"/>
        <v>409.07316765875555</v>
      </c>
      <c r="C37" s="12"/>
      <c r="D37" s="6">
        <f t="shared" si="100"/>
        <v>3.9299672609637896E-2</v>
      </c>
      <c r="E37" s="7">
        <f t="shared" ref="E37" si="107">VddA*D37</f>
        <v>0.19649836304818949</v>
      </c>
      <c r="F37" s="4">
        <f t="shared" ref="F37" si="108">ROUND(ADC_val_count*D37,0)</f>
        <v>40</v>
      </c>
      <c r="G37" s="10"/>
      <c r="H37" s="11">
        <f t="shared" ref="H37" si="109">1/(LN(F37/1024/(1-F37/1024)*R_top/R0)/B+1/T0) -273.15</f>
        <v>120.24705876860952</v>
      </c>
    </row>
    <row r="38" spans="1:17" x14ac:dyDescent="0.5">
      <c r="A38" s="4">
        <f t="shared" si="8"/>
        <v>125</v>
      </c>
      <c r="B38" s="20">
        <f t="shared" si="99"/>
        <v>360.65215893218232</v>
      </c>
      <c r="C38" s="12"/>
      <c r="D38" s="6">
        <f t="shared" si="100"/>
        <v>3.4809793186740171E-2</v>
      </c>
      <c r="E38" s="7">
        <f t="shared" ref="E38" si="110">VddA*D38</f>
        <v>0.17404896593370084</v>
      </c>
      <c r="F38" s="4">
        <f t="shared" ref="F38" si="111">ROUND(ADC_val_count*D38,0)</f>
        <v>36</v>
      </c>
      <c r="G38" s="10"/>
      <c r="H38" s="11">
        <f t="shared" ref="H38" si="112">1/(LN(F38/1024/(1-F38/1024)*R_top/R0)/B+1/T0) -273.15</f>
        <v>124.58793371091821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60ACA-79D1-4350-954B-7C7EE5A8EEAA}">
  <dimension ref="A1:F37"/>
  <sheetViews>
    <sheetView tabSelected="1" topLeftCell="A15" workbookViewId="0">
      <selection activeCell="D41" sqref="D41"/>
    </sheetView>
  </sheetViews>
  <sheetFormatPr defaultRowHeight="14.4" x14ac:dyDescent="0.55000000000000004"/>
  <cols>
    <col min="1" max="1" width="8.9453125" style="15"/>
    <col min="2" max="2" width="4.7890625" customWidth="1"/>
    <col min="3" max="3" width="6.9453125" bestFit="1" customWidth="1"/>
    <col min="4" max="4" width="8.1015625" customWidth="1"/>
    <col min="6" max="6" width="12.15625" bestFit="1" customWidth="1"/>
  </cols>
  <sheetData>
    <row r="1" spans="1:6" x14ac:dyDescent="0.55000000000000004">
      <c r="B1" s="15" t="s">
        <v>6</v>
      </c>
      <c r="C1" s="15" t="s">
        <v>10</v>
      </c>
    </row>
    <row r="2" spans="1:6" x14ac:dyDescent="0.55000000000000004">
      <c r="B2" s="15" t="s">
        <v>19</v>
      </c>
      <c r="C2" s="15" t="s">
        <v>0</v>
      </c>
    </row>
    <row r="3" spans="1:6" x14ac:dyDescent="0.55000000000000004">
      <c r="A3" s="15">
        <v>0</v>
      </c>
      <c r="B3" s="15"/>
      <c r="C3" s="15"/>
    </row>
    <row r="4" spans="1:6" x14ac:dyDescent="0.55000000000000004">
      <c r="A4" s="15">
        <v>1</v>
      </c>
      <c r="B4" s="24">
        <v>-40</v>
      </c>
      <c r="C4" s="23">
        <v>999</v>
      </c>
      <c r="D4" s="16">
        <f t="shared" ref="D4:D37" si="0">B4*10</f>
        <v>-400</v>
      </c>
      <c r="F4" t="str">
        <f t="shared" ref="F4:F37" si="1">CONCATENATE("{ ", C4, ",  ", D4, " },")</f>
        <v>{ 999,  -400 },</v>
      </c>
    </row>
    <row r="5" spans="1:6" x14ac:dyDescent="0.55000000000000004">
      <c r="A5" s="15">
        <v>2</v>
      </c>
      <c r="B5" s="24">
        <v>-35</v>
      </c>
      <c r="C5" s="23">
        <v>989</v>
      </c>
      <c r="D5" s="16">
        <f t="shared" si="0"/>
        <v>-350</v>
      </c>
      <c r="F5" t="str">
        <f t="shared" si="1"/>
        <v>{ 989,  -350 },</v>
      </c>
    </row>
    <row r="6" spans="1:6" x14ac:dyDescent="0.55000000000000004">
      <c r="A6" s="15">
        <v>3</v>
      </c>
      <c r="B6" s="24">
        <v>-30</v>
      </c>
      <c r="C6" s="23">
        <v>975</v>
      </c>
      <c r="D6" s="16">
        <f t="shared" si="0"/>
        <v>-300</v>
      </c>
      <c r="F6" t="str">
        <f t="shared" si="1"/>
        <v>{ 975,  -300 },</v>
      </c>
    </row>
    <row r="7" spans="1:6" x14ac:dyDescent="0.55000000000000004">
      <c r="A7" s="15">
        <v>4</v>
      </c>
      <c r="B7" s="24">
        <v>-25</v>
      </c>
      <c r="C7" s="23">
        <v>957</v>
      </c>
      <c r="D7" s="16">
        <f t="shared" si="0"/>
        <v>-250</v>
      </c>
      <c r="F7" t="str">
        <f t="shared" si="1"/>
        <v>{ 957,  -250 },</v>
      </c>
    </row>
    <row r="8" spans="1:6" x14ac:dyDescent="0.55000000000000004">
      <c r="A8" s="15">
        <v>5</v>
      </c>
      <c r="B8" s="24">
        <v>-20</v>
      </c>
      <c r="C8" s="23">
        <v>935</v>
      </c>
      <c r="D8" s="16">
        <f t="shared" si="0"/>
        <v>-200</v>
      </c>
      <c r="F8" t="str">
        <f t="shared" si="1"/>
        <v>{ 935,  -200 },</v>
      </c>
    </row>
    <row r="9" spans="1:6" x14ac:dyDescent="0.55000000000000004">
      <c r="A9" s="15">
        <v>6</v>
      </c>
      <c r="B9" s="24">
        <v>-15</v>
      </c>
      <c r="C9" s="23">
        <v>907</v>
      </c>
      <c r="D9" s="16">
        <f t="shared" si="0"/>
        <v>-150</v>
      </c>
      <c r="F9" t="str">
        <f t="shared" si="1"/>
        <v>{ 907,  -150 },</v>
      </c>
    </row>
    <row r="10" spans="1:6" x14ac:dyDescent="0.55000000000000004">
      <c r="A10" s="15">
        <v>7</v>
      </c>
      <c r="B10" s="24">
        <v>-10</v>
      </c>
      <c r="C10" s="23">
        <v>874</v>
      </c>
      <c r="D10" s="16">
        <f t="shared" si="0"/>
        <v>-100</v>
      </c>
      <c r="F10" t="str">
        <f t="shared" si="1"/>
        <v>{ 874,  -100 },</v>
      </c>
    </row>
    <row r="11" spans="1:6" x14ac:dyDescent="0.55000000000000004">
      <c r="A11" s="15">
        <v>8</v>
      </c>
      <c r="B11" s="24">
        <v>-5</v>
      </c>
      <c r="C11" s="23">
        <v>834</v>
      </c>
      <c r="D11" s="16">
        <f t="shared" si="0"/>
        <v>-50</v>
      </c>
      <c r="F11" t="str">
        <f t="shared" si="1"/>
        <v>{ 834,  -50 },</v>
      </c>
    </row>
    <row r="12" spans="1:6" x14ac:dyDescent="0.55000000000000004">
      <c r="A12" s="15">
        <v>9</v>
      </c>
      <c r="B12" s="24">
        <v>0</v>
      </c>
      <c r="C12" s="23">
        <v>789</v>
      </c>
      <c r="D12" s="16">
        <f t="shared" si="0"/>
        <v>0</v>
      </c>
      <c r="F12" t="str">
        <f t="shared" si="1"/>
        <v>{ 789,  0 },</v>
      </c>
    </row>
    <row r="13" spans="1:6" x14ac:dyDescent="0.55000000000000004">
      <c r="A13" s="15">
        <v>10</v>
      </c>
      <c r="B13" s="24">
        <v>5</v>
      </c>
      <c r="C13" s="23">
        <v>739</v>
      </c>
      <c r="D13" s="16">
        <f t="shared" si="0"/>
        <v>50</v>
      </c>
      <c r="F13" t="str">
        <f t="shared" si="1"/>
        <v>{ 739,  50 },</v>
      </c>
    </row>
    <row r="14" spans="1:6" x14ac:dyDescent="0.55000000000000004">
      <c r="A14" s="15">
        <v>11</v>
      </c>
      <c r="B14" s="24">
        <v>10</v>
      </c>
      <c r="C14" s="23">
        <v>684</v>
      </c>
      <c r="D14" s="16">
        <f t="shared" si="0"/>
        <v>100</v>
      </c>
      <c r="F14" t="str">
        <f t="shared" si="1"/>
        <v>{ 684,  100 },</v>
      </c>
    </row>
    <row r="15" spans="1:6" x14ac:dyDescent="0.55000000000000004">
      <c r="A15" s="15">
        <v>12</v>
      </c>
      <c r="B15" s="24">
        <v>15</v>
      </c>
      <c r="C15" s="23">
        <v>628</v>
      </c>
      <c r="D15" s="16">
        <f t="shared" si="0"/>
        <v>150</v>
      </c>
      <c r="F15" t="str">
        <f t="shared" si="1"/>
        <v>{ 628,  150 },</v>
      </c>
    </row>
    <row r="16" spans="1:6" x14ac:dyDescent="0.55000000000000004">
      <c r="A16" s="15">
        <v>13</v>
      </c>
      <c r="B16" s="24">
        <v>20</v>
      </c>
      <c r="C16" s="23">
        <v>570</v>
      </c>
      <c r="D16" s="16">
        <f t="shared" si="0"/>
        <v>200</v>
      </c>
      <c r="F16" t="str">
        <f t="shared" si="1"/>
        <v>{ 570,  200 },</v>
      </c>
    </row>
    <row r="17" spans="1:6" x14ac:dyDescent="0.55000000000000004">
      <c r="A17" s="15">
        <v>14</v>
      </c>
      <c r="B17" s="24">
        <v>25</v>
      </c>
      <c r="C17" s="23">
        <v>512</v>
      </c>
      <c r="D17" s="16">
        <f t="shared" si="0"/>
        <v>250</v>
      </c>
      <c r="F17" t="str">
        <f t="shared" si="1"/>
        <v>{ 512,  250 },</v>
      </c>
    </row>
    <row r="18" spans="1:6" x14ac:dyDescent="0.55000000000000004">
      <c r="A18" s="15">
        <v>15</v>
      </c>
      <c r="B18" s="24">
        <v>30</v>
      </c>
      <c r="C18" s="23">
        <v>456</v>
      </c>
      <c r="D18" s="16">
        <f t="shared" si="0"/>
        <v>300</v>
      </c>
      <c r="F18" t="str">
        <f t="shared" si="1"/>
        <v>{ 456,  300 },</v>
      </c>
    </row>
    <row r="19" spans="1:6" x14ac:dyDescent="0.55000000000000004">
      <c r="A19" s="15">
        <v>16</v>
      </c>
      <c r="B19" s="24">
        <v>35</v>
      </c>
      <c r="C19" s="23">
        <v>404</v>
      </c>
      <c r="D19" s="16">
        <f t="shared" si="0"/>
        <v>350</v>
      </c>
      <c r="F19" t="str">
        <f t="shared" si="1"/>
        <v>{ 404,  350 },</v>
      </c>
    </row>
    <row r="20" spans="1:6" x14ac:dyDescent="0.55000000000000004">
      <c r="A20" s="15">
        <v>17</v>
      </c>
      <c r="B20" s="24">
        <v>40</v>
      </c>
      <c r="C20" s="23">
        <v>355</v>
      </c>
      <c r="D20" s="16">
        <f t="shared" si="0"/>
        <v>400</v>
      </c>
      <c r="F20" t="str">
        <f t="shared" si="1"/>
        <v>{ 355,  400 },</v>
      </c>
    </row>
    <row r="21" spans="1:6" x14ac:dyDescent="0.55000000000000004">
      <c r="A21" s="15">
        <v>18</v>
      </c>
      <c r="B21" s="24">
        <v>45</v>
      </c>
      <c r="C21" s="23">
        <v>311</v>
      </c>
      <c r="D21" s="16">
        <f t="shared" si="0"/>
        <v>450</v>
      </c>
      <c r="F21" t="str">
        <f t="shared" si="1"/>
        <v>{ 311,  450 },</v>
      </c>
    </row>
    <row r="22" spans="1:6" x14ac:dyDescent="0.55000000000000004">
      <c r="A22" s="15">
        <v>19</v>
      </c>
      <c r="B22" s="24">
        <v>50</v>
      </c>
      <c r="C22" s="23">
        <v>271</v>
      </c>
      <c r="D22" s="16">
        <f t="shared" si="0"/>
        <v>500</v>
      </c>
      <c r="F22" t="str">
        <f t="shared" si="1"/>
        <v>{ 271,  500 },</v>
      </c>
    </row>
    <row r="23" spans="1:6" x14ac:dyDescent="0.55000000000000004">
      <c r="A23" s="15">
        <v>20</v>
      </c>
      <c r="B23" s="24">
        <v>55</v>
      </c>
      <c r="C23" s="23">
        <v>235</v>
      </c>
      <c r="D23" s="16">
        <f t="shared" si="0"/>
        <v>550</v>
      </c>
      <c r="F23" t="str">
        <f t="shared" si="1"/>
        <v>{ 235,  550 },</v>
      </c>
    </row>
    <row r="24" spans="1:6" x14ac:dyDescent="0.55000000000000004">
      <c r="A24" s="15">
        <v>21</v>
      </c>
      <c r="B24" s="24">
        <v>60</v>
      </c>
      <c r="C24" s="23">
        <v>204</v>
      </c>
      <c r="D24" s="16">
        <f t="shared" si="0"/>
        <v>600</v>
      </c>
      <c r="F24" t="str">
        <f t="shared" si="1"/>
        <v>{ 204,  600 },</v>
      </c>
    </row>
    <row r="25" spans="1:6" x14ac:dyDescent="0.55000000000000004">
      <c r="A25" s="15">
        <v>22</v>
      </c>
      <c r="B25" s="24">
        <v>65</v>
      </c>
      <c r="C25" s="23">
        <v>177</v>
      </c>
      <c r="D25" s="16">
        <f t="shared" si="0"/>
        <v>650</v>
      </c>
      <c r="F25" t="str">
        <f t="shared" si="1"/>
        <v>{ 177,  650 },</v>
      </c>
    </row>
    <row r="26" spans="1:6" x14ac:dyDescent="0.55000000000000004">
      <c r="A26" s="15">
        <v>23</v>
      </c>
      <c r="B26" s="24">
        <v>70</v>
      </c>
      <c r="C26" s="23">
        <v>154</v>
      </c>
      <c r="D26" s="16">
        <f t="shared" si="0"/>
        <v>700</v>
      </c>
      <c r="F26" t="str">
        <f t="shared" si="1"/>
        <v>{ 154,  700 },</v>
      </c>
    </row>
    <row r="27" spans="1:6" x14ac:dyDescent="0.55000000000000004">
      <c r="A27" s="15">
        <v>24</v>
      </c>
      <c r="B27" s="24">
        <v>75</v>
      </c>
      <c r="C27" s="23">
        <v>133</v>
      </c>
      <c r="D27" s="16">
        <f t="shared" si="0"/>
        <v>750</v>
      </c>
      <c r="F27" t="str">
        <f t="shared" si="1"/>
        <v>{ 133,  750 },</v>
      </c>
    </row>
    <row r="28" spans="1:6" x14ac:dyDescent="0.55000000000000004">
      <c r="A28" s="15">
        <v>25</v>
      </c>
      <c r="B28" s="24">
        <v>80</v>
      </c>
      <c r="C28" s="23">
        <v>116</v>
      </c>
      <c r="D28" s="16">
        <f t="shared" si="0"/>
        <v>800</v>
      </c>
      <c r="F28" t="str">
        <f t="shared" si="1"/>
        <v>{ 116,  800 },</v>
      </c>
    </row>
    <row r="29" spans="1:6" x14ac:dyDescent="0.55000000000000004">
      <c r="A29" s="15">
        <v>26</v>
      </c>
      <c r="B29" s="24">
        <v>85</v>
      </c>
      <c r="C29" s="23">
        <v>101</v>
      </c>
      <c r="D29" s="16">
        <f t="shared" si="0"/>
        <v>850</v>
      </c>
      <c r="F29" t="str">
        <f t="shared" si="1"/>
        <v>{ 101,  850 },</v>
      </c>
    </row>
    <row r="30" spans="1:6" x14ac:dyDescent="0.55000000000000004">
      <c r="A30" s="15">
        <v>27</v>
      </c>
      <c r="B30" s="24">
        <v>90</v>
      </c>
      <c r="C30" s="23">
        <v>88</v>
      </c>
      <c r="D30" s="16">
        <f t="shared" si="0"/>
        <v>900</v>
      </c>
      <c r="F30" t="str">
        <f t="shared" si="1"/>
        <v>{ 88,  900 },</v>
      </c>
    </row>
    <row r="31" spans="1:6" x14ac:dyDescent="0.55000000000000004">
      <c r="A31" s="15">
        <v>28</v>
      </c>
      <c r="B31" s="24">
        <v>95</v>
      </c>
      <c r="C31" s="23">
        <v>77</v>
      </c>
      <c r="D31" s="16">
        <f t="shared" si="0"/>
        <v>950</v>
      </c>
      <c r="F31" t="str">
        <f t="shared" si="1"/>
        <v>{ 77,  950 },</v>
      </c>
    </row>
    <row r="32" spans="1:6" x14ac:dyDescent="0.55000000000000004">
      <c r="A32" s="15">
        <v>29</v>
      </c>
      <c r="B32" s="24">
        <v>100</v>
      </c>
      <c r="C32" s="23">
        <v>67</v>
      </c>
      <c r="D32" s="16">
        <f t="shared" si="0"/>
        <v>1000</v>
      </c>
      <c r="F32" t="str">
        <f t="shared" si="1"/>
        <v>{ 67,  1000 },</v>
      </c>
    </row>
    <row r="33" spans="1:6" x14ac:dyDescent="0.55000000000000004">
      <c r="A33" s="15">
        <v>30</v>
      </c>
      <c r="B33" s="24">
        <v>105</v>
      </c>
      <c r="C33" s="23">
        <v>59</v>
      </c>
      <c r="D33" s="16">
        <f t="shared" si="0"/>
        <v>1050</v>
      </c>
      <c r="F33" t="str">
        <f t="shared" si="1"/>
        <v>{ 59,  1050 },</v>
      </c>
    </row>
    <row r="34" spans="1:6" x14ac:dyDescent="0.55000000000000004">
      <c r="A34" s="15">
        <v>31</v>
      </c>
      <c r="B34" s="24">
        <v>110</v>
      </c>
      <c r="C34" s="23">
        <v>52</v>
      </c>
      <c r="D34" s="16">
        <f t="shared" si="0"/>
        <v>1100</v>
      </c>
      <c r="F34" t="str">
        <f t="shared" si="1"/>
        <v>{ 52,  1100 },</v>
      </c>
    </row>
    <row r="35" spans="1:6" x14ac:dyDescent="0.55000000000000004">
      <c r="A35" s="15">
        <v>32</v>
      </c>
      <c r="B35" s="24">
        <v>115</v>
      </c>
      <c r="C35" s="23">
        <v>46</v>
      </c>
      <c r="D35" s="16">
        <f t="shared" si="0"/>
        <v>1150</v>
      </c>
      <c r="F35" t="str">
        <f t="shared" si="1"/>
        <v>{ 46,  1150 },</v>
      </c>
    </row>
    <row r="36" spans="1:6" x14ac:dyDescent="0.55000000000000004">
      <c r="A36" s="15">
        <v>33</v>
      </c>
      <c r="B36" s="24">
        <v>120</v>
      </c>
      <c r="C36" s="23">
        <v>40</v>
      </c>
      <c r="D36" s="16">
        <f t="shared" si="0"/>
        <v>1200</v>
      </c>
      <c r="F36" t="str">
        <f t="shared" si="1"/>
        <v>{ 40,  1200 },</v>
      </c>
    </row>
    <row r="37" spans="1:6" x14ac:dyDescent="0.55000000000000004">
      <c r="A37" s="15">
        <v>34</v>
      </c>
      <c r="B37" s="24">
        <v>125</v>
      </c>
      <c r="C37" s="23">
        <v>36</v>
      </c>
      <c r="D37" s="16">
        <f t="shared" si="0"/>
        <v>1250</v>
      </c>
      <c r="F37" t="str">
        <f t="shared" si="1"/>
        <v>{ 36,  1250 },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NCP21XV103J03RA</vt:lpstr>
      <vt:lpstr>Sheet1</vt:lpstr>
      <vt:lpstr>NCP21XV103J03RA!ADC_bit_count</vt:lpstr>
      <vt:lpstr>NCP21XV103J03RA!ADC_val_count</vt:lpstr>
      <vt:lpstr>NCP21XV103J03RA!B</vt:lpstr>
      <vt:lpstr>NCP21XV103J03RA!R_top</vt:lpstr>
      <vt:lpstr>NCP21XV103J03RA!R0</vt:lpstr>
      <vt:lpstr>NCP21XV103J03RA!T0</vt:lpstr>
      <vt:lpstr>NCP21XV103J03RA!VddA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2023-08-30T08:36:26Z</dcterms:modified>
</cp:coreProperties>
</file>