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esktop\Observadores del Mar\CORFUN\"/>
    </mc:Choice>
  </mc:AlternateContent>
  <xr:revisionPtr revIDLastSave="0" documentId="13_ncr:1_{85431FF3-75A7-47DF-8100-30AF8C8E1AE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#CoralligenousWeekends" sheetId="2" r:id="rId1"/>
    <sheet name="Censos Drive" sheetId="5" r:id="rId2"/>
    <sheet name="Censos i Poblacions" sheetId="6" r:id="rId3"/>
    <sheet name="Observadors i dades" sheetId="3" r:id="rId4"/>
  </sheets>
  <definedNames>
    <definedName name="_xlnm._FilterDatabase" localSheetId="0" hidden="1">'#CoralligenousWeekends'!$A$1:$U$62</definedName>
    <definedName name="_xlnm._FilterDatabase" localSheetId="1" hidden="1">'Censos Drive'!$A$1:$AL$1103</definedName>
    <definedName name="_xlnm._FilterDatabase" localSheetId="3" hidden="1">'Observadors i dades'!$A$1:$E$1048557</definedName>
  </definedNames>
  <calcPr calcId="191029"/>
</workbook>
</file>

<file path=xl/calcChain.xml><?xml version="1.0" encoding="utf-8"?>
<calcChain xmlns="http://schemas.openxmlformats.org/spreadsheetml/2006/main">
  <c r="P173" i="5" l="1"/>
  <c r="O173" i="5"/>
  <c r="R173" i="5" s="1"/>
  <c r="N173" i="5"/>
  <c r="P172" i="5"/>
  <c r="O172" i="5"/>
  <c r="N172" i="5"/>
  <c r="R172" i="5" s="1"/>
  <c r="P171" i="5"/>
  <c r="O171" i="5"/>
  <c r="R171" i="5" s="1"/>
  <c r="N171" i="5"/>
  <c r="P170" i="5"/>
  <c r="O170" i="5"/>
  <c r="N170" i="5"/>
  <c r="R170" i="5" s="1"/>
  <c r="P169" i="5"/>
  <c r="O169" i="5"/>
  <c r="R169" i="5" s="1"/>
  <c r="N169" i="5"/>
  <c r="P168" i="5"/>
  <c r="O168" i="5"/>
  <c r="N168" i="5"/>
  <c r="R168" i="5" s="1"/>
  <c r="P167" i="5"/>
  <c r="O167" i="5"/>
  <c r="R167" i="5" s="1"/>
  <c r="N167" i="5"/>
  <c r="P166" i="5"/>
  <c r="O166" i="5"/>
  <c r="N166" i="5"/>
  <c r="R166" i="5" s="1"/>
  <c r="P165" i="5"/>
  <c r="O165" i="5"/>
  <c r="R165" i="5" s="1"/>
  <c r="N165" i="5"/>
  <c r="P164" i="5"/>
  <c r="O164" i="5"/>
  <c r="N164" i="5"/>
  <c r="R164" i="5" s="1"/>
  <c r="P163" i="5"/>
  <c r="O163" i="5"/>
  <c r="O175" i="5" s="1"/>
  <c r="N163" i="5"/>
  <c r="P162" i="5"/>
  <c r="P175" i="5" s="1"/>
  <c r="O162" i="5"/>
  <c r="N162" i="5"/>
  <c r="N175" i="5" s="1"/>
  <c r="M173" i="5"/>
  <c r="M172" i="5"/>
  <c r="Q172" i="5" s="1"/>
  <c r="T172" i="5" s="1"/>
  <c r="M171" i="5"/>
  <c r="M170" i="5"/>
  <c r="Q170" i="5" s="1"/>
  <c r="T170" i="5" s="1"/>
  <c r="M169" i="5"/>
  <c r="M168" i="5"/>
  <c r="Q168" i="5" s="1"/>
  <c r="T168" i="5" s="1"/>
  <c r="M167" i="5"/>
  <c r="M166" i="5"/>
  <c r="Q166" i="5" s="1"/>
  <c r="T166" i="5" s="1"/>
  <c r="M165" i="5"/>
  <c r="M164" i="5"/>
  <c r="Q164" i="5" s="1"/>
  <c r="T164" i="5" s="1"/>
  <c r="M163" i="5"/>
  <c r="M162" i="5"/>
  <c r="Q162" i="5" s="1"/>
  <c r="T162" i="5" s="1"/>
  <c r="Q173" i="5" l="1"/>
  <c r="T173" i="5" s="1"/>
  <c r="Q171" i="5"/>
  <c r="T171" i="5" s="1"/>
  <c r="Q169" i="5"/>
  <c r="T169" i="5" s="1"/>
  <c r="Q167" i="5"/>
  <c r="T167" i="5" s="1"/>
  <c r="Q165" i="5"/>
  <c r="T165" i="5" s="1"/>
  <c r="Q163" i="5"/>
  <c r="T163" i="5" s="1"/>
  <c r="R163" i="5"/>
  <c r="M175" i="5"/>
  <c r="R162" i="5"/>
  <c r="S173" i="5"/>
  <c r="S169" i="5"/>
  <c r="S165" i="5"/>
  <c r="S172" i="5"/>
  <c r="S170" i="5"/>
  <c r="S168" i="5"/>
  <c r="S166" i="5"/>
  <c r="S164" i="5"/>
  <c r="S162" i="5"/>
  <c r="Q161" i="5"/>
  <c r="T161" i="5" s="1"/>
  <c r="R161" i="5"/>
  <c r="Q160" i="5"/>
  <c r="T160" i="5" s="1"/>
  <c r="R160" i="5"/>
  <c r="Q159" i="5"/>
  <c r="T159" i="5" s="1"/>
  <c r="R159" i="5"/>
  <c r="S159" i="5" s="1"/>
  <c r="Q158" i="5"/>
  <c r="T158" i="5" s="1"/>
  <c r="R158" i="5"/>
  <c r="Q157" i="5"/>
  <c r="T157" i="5" s="1"/>
  <c r="R157" i="5"/>
  <c r="Q156" i="5"/>
  <c r="T156" i="5" s="1"/>
  <c r="R156" i="5"/>
  <c r="R155" i="5"/>
  <c r="Q155" i="5"/>
  <c r="T155" i="5" s="1"/>
  <c r="Q154" i="5"/>
  <c r="T154" i="5" s="1"/>
  <c r="R154" i="5"/>
  <c r="Q153" i="5"/>
  <c r="T153" i="5" s="1"/>
  <c r="R153" i="5"/>
  <c r="Q152" i="5"/>
  <c r="T152" i="5" s="1"/>
  <c r="R152" i="5"/>
  <c r="Q151" i="5"/>
  <c r="T151" i="5" s="1"/>
  <c r="R151" i="5"/>
  <c r="Q150" i="5"/>
  <c r="T150" i="5" s="1"/>
  <c r="R150" i="5"/>
  <c r="Q149" i="5"/>
  <c r="T149" i="5" s="1"/>
  <c r="R149" i="5"/>
  <c r="Q148" i="5"/>
  <c r="T148" i="5" s="1"/>
  <c r="R148" i="5"/>
  <c r="Q147" i="5"/>
  <c r="T147" i="5" s="1"/>
  <c r="R147" i="5"/>
  <c r="Q146" i="5"/>
  <c r="T146" i="5" s="1"/>
  <c r="R146" i="5"/>
  <c r="Q145" i="5"/>
  <c r="T145" i="5" s="1"/>
  <c r="R145" i="5"/>
  <c r="Q144" i="5"/>
  <c r="T144" i="5" s="1"/>
  <c r="R144" i="5"/>
  <c r="Q143" i="5"/>
  <c r="T143" i="5" s="1"/>
  <c r="R143" i="5"/>
  <c r="Q142" i="5"/>
  <c r="T142" i="5" s="1"/>
  <c r="R142" i="5"/>
  <c r="Q141" i="5"/>
  <c r="T141" i="5" s="1"/>
  <c r="R141" i="5"/>
  <c r="Q140" i="5"/>
  <c r="T140" i="5" s="1"/>
  <c r="R140" i="5"/>
  <c r="Q139" i="5"/>
  <c r="T139" i="5" s="1"/>
  <c r="R139" i="5"/>
  <c r="Q138" i="5"/>
  <c r="T138" i="5" s="1"/>
  <c r="R138" i="5"/>
  <c r="R137" i="5"/>
  <c r="Q137" i="5"/>
  <c r="T137" i="5" s="1"/>
  <c r="Q136" i="5"/>
  <c r="T136" i="5" s="1"/>
  <c r="R136" i="5"/>
  <c r="Q135" i="5"/>
  <c r="T135" i="5" s="1"/>
  <c r="R135" i="5"/>
  <c r="Q134" i="5"/>
  <c r="T134" i="5" s="1"/>
  <c r="R134" i="5"/>
  <c r="Q133" i="5"/>
  <c r="T133" i="5" s="1"/>
  <c r="R133" i="5"/>
  <c r="Q132" i="5"/>
  <c r="T132" i="5" s="1"/>
  <c r="R132" i="5"/>
  <c r="Q131" i="5"/>
  <c r="T131" i="5" s="1"/>
  <c r="R131" i="5"/>
  <c r="Q130" i="5"/>
  <c r="T130" i="5" s="1"/>
  <c r="R130" i="5"/>
  <c r="R129" i="5"/>
  <c r="Q129" i="5"/>
  <c r="T129" i="5" s="1"/>
  <c r="Q128" i="5"/>
  <c r="T128" i="5" s="1"/>
  <c r="R128" i="5"/>
  <c r="Q127" i="5"/>
  <c r="T127" i="5" s="1"/>
  <c r="R127" i="5"/>
  <c r="R126" i="5"/>
  <c r="Q126" i="5"/>
  <c r="T126" i="5" s="1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23" i="5"/>
  <c r="R124" i="5"/>
  <c r="R125" i="5"/>
  <c r="R5" i="5"/>
  <c r="R6" i="5"/>
  <c r="R3" i="5"/>
  <c r="R4" i="5"/>
  <c r="R2" i="5"/>
  <c r="Q11" i="5"/>
  <c r="T11" i="5" s="1"/>
  <c r="Q12" i="5"/>
  <c r="T12" i="5" s="1"/>
  <c r="Q13" i="5"/>
  <c r="T13" i="5" s="1"/>
  <c r="Q14" i="5"/>
  <c r="T14" i="5" s="1"/>
  <c r="Q15" i="5"/>
  <c r="T15" i="5" s="1"/>
  <c r="Q16" i="5"/>
  <c r="T16" i="5" s="1"/>
  <c r="Q17" i="5"/>
  <c r="T17" i="5" s="1"/>
  <c r="Q18" i="5"/>
  <c r="T18" i="5" s="1"/>
  <c r="Q19" i="5"/>
  <c r="T19" i="5" s="1"/>
  <c r="Q20" i="5"/>
  <c r="T20" i="5" s="1"/>
  <c r="Q21" i="5"/>
  <c r="T21" i="5" s="1"/>
  <c r="Q22" i="5"/>
  <c r="T22" i="5" s="1"/>
  <c r="Q23" i="5"/>
  <c r="T23" i="5" s="1"/>
  <c r="Q24" i="5"/>
  <c r="T24" i="5" s="1"/>
  <c r="Q25" i="5"/>
  <c r="T25" i="5" s="1"/>
  <c r="Q26" i="5"/>
  <c r="T26" i="5" s="1"/>
  <c r="Q27" i="5"/>
  <c r="T27" i="5" s="1"/>
  <c r="Q28" i="5"/>
  <c r="T28" i="5" s="1"/>
  <c r="Q29" i="5"/>
  <c r="T29" i="5" s="1"/>
  <c r="Q30" i="5"/>
  <c r="T30" i="5" s="1"/>
  <c r="Q31" i="5"/>
  <c r="T31" i="5" s="1"/>
  <c r="Q32" i="5"/>
  <c r="T32" i="5" s="1"/>
  <c r="Q33" i="5"/>
  <c r="T33" i="5" s="1"/>
  <c r="Q34" i="5"/>
  <c r="T34" i="5" s="1"/>
  <c r="Q35" i="5"/>
  <c r="T35" i="5" s="1"/>
  <c r="Q36" i="5"/>
  <c r="T36" i="5" s="1"/>
  <c r="Q37" i="5"/>
  <c r="T37" i="5" s="1"/>
  <c r="Q38" i="5"/>
  <c r="T38" i="5" s="1"/>
  <c r="Q39" i="5"/>
  <c r="T39" i="5" s="1"/>
  <c r="Q40" i="5"/>
  <c r="T40" i="5" s="1"/>
  <c r="Q41" i="5"/>
  <c r="T41" i="5" s="1"/>
  <c r="Q42" i="5"/>
  <c r="T42" i="5" s="1"/>
  <c r="Q43" i="5"/>
  <c r="T43" i="5" s="1"/>
  <c r="Q44" i="5"/>
  <c r="T44" i="5" s="1"/>
  <c r="Q45" i="5"/>
  <c r="T45" i="5" s="1"/>
  <c r="Q46" i="5"/>
  <c r="T46" i="5" s="1"/>
  <c r="Q47" i="5"/>
  <c r="T47" i="5" s="1"/>
  <c r="Q48" i="5"/>
  <c r="T48" i="5" s="1"/>
  <c r="Q49" i="5"/>
  <c r="T49" i="5" s="1"/>
  <c r="Q50" i="5"/>
  <c r="T50" i="5" s="1"/>
  <c r="Q51" i="5"/>
  <c r="T51" i="5" s="1"/>
  <c r="Q52" i="5"/>
  <c r="T52" i="5" s="1"/>
  <c r="Q53" i="5"/>
  <c r="T53" i="5" s="1"/>
  <c r="Q54" i="5"/>
  <c r="T54" i="5" s="1"/>
  <c r="Q55" i="5"/>
  <c r="T55" i="5" s="1"/>
  <c r="Q56" i="5"/>
  <c r="T56" i="5" s="1"/>
  <c r="Q57" i="5"/>
  <c r="T57" i="5" s="1"/>
  <c r="Q58" i="5"/>
  <c r="T58" i="5" s="1"/>
  <c r="Q59" i="5"/>
  <c r="T59" i="5" s="1"/>
  <c r="Q60" i="5"/>
  <c r="T60" i="5" s="1"/>
  <c r="Q61" i="5"/>
  <c r="T61" i="5" s="1"/>
  <c r="Q62" i="5"/>
  <c r="T62" i="5" s="1"/>
  <c r="Q63" i="5"/>
  <c r="T63" i="5" s="1"/>
  <c r="Q64" i="5"/>
  <c r="T64" i="5" s="1"/>
  <c r="Q65" i="5"/>
  <c r="T65" i="5" s="1"/>
  <c r="Q66" i="5"/>
  <c r="T66" i="5" s="1"/>
  <c r="Q67" i="5"/>
  <c r="T67" i="5" s="1"/>
  <c r="Q68" i="5"/>
  <c r="T68" i="5" s="1"/>
  <c r="Q69" i="5"/>
  <c r="T69" i="5" s="1"/>
  <c r="Q70" i="5"/>
  <c r="T70" i="5" s="1"/>
  <c r="Q71" i="5"/>
  <c r="T71" i="5" s="1"/>
  <c r="Q72" i="5"/>
  <c r="T72" i="5" s="1"/>
  <c r="Q73" i="5"/>
  <c r="T73" i="5" s="1"/>
  <c r="Q74" i="5"/>
  <c r="T74" i="5" s="1"/>
  <c r="Q75" i="5"/>
  <c r="T75" i="5" s="1"/>
  <c r="Q76" i="5"/>
  <c r="T76" i="5" s="1"/>
  <c r="Q77" i="5"/>
  <c r="T77" i="5" s="1"/>
  <c r="Q78" i="5"/>
  <c r="T78" i="5" s="1"/>
  <c r="Q79" i="5"/>
  <c r="T79" i="5" s="1"/>
  <c r="Q80" i="5"/>
  <c r="T80" i="5" s="1"/>
  <c r="Q81" i="5"/>
  <c r="T81" i="5" s="1"/>
  <c r="Q82" i="5"/>
  <c r="T82" i="5" s="1"/>
  <c r="Q83" i="5"/>
  <c r="T83" i="5" s="1"/>
  <c r="Q84" i="5"/>
  <c r="T84" i="5" s="1"/>
  <c r="Q85" i="5"/>
  <c r="T85" i="5" s="1"/>
  <c r="Q86" i="5"/>
  <c r="T86" i="5" s="1"/>
  <c r="Q87" i="5"/>
  <c r="T87" i="5" s="1"/>
  <c r="Q88" i="5"/>
  <c r="T88" i="5" s="1"/>
  <c r="Q89" i="5"/>
  <c r="T89" i="5" s="1"/>
  <c r="Q90" i="5"/>
  <c r="T90" i="5" s="1"/>
  <c r="Q91" i="5"/>
  <c r="T91" i="5" s="1"/>
  <c r="Q92" i="5"/>
  <c r="T92" i="5" s="1"/>
  <c r="Q93" i="5"/>
  <c r="T93" i="5" s="1"/>
  <c r="Q94" i="5"/>
  <c r="T94" i="5" s="1"/>
  <c r="Q95" i="5"/>
  <c r="T95" i="5" s="1"/>
  <c r="Q96" i="5"/>
  <c r="T96" i="5" s="1"/>
  <c r="Q97" i="5"/>
  <c r="T97" i="5" s="1"/>
  <c r="Q98" i="5"/>
  <c r="T98" i="5" s="1"/>
  <c r="Q99" i="5"/>
  <c r="T99" i="5" s="1"/>
  <c r="Q100" i="5"/>
  <c r="T100" i="5" s="1"/>
  <c r="Q101" i="5"/>
  <c r="T101" i="5" s="1"/>
  <c r="Q102" i="5"/>
  <c r="T102" i="5" s="1"/>
  <c r="Q103" i="5"/>
  <c r="T103" i="5" s="1"/>
  <c r="Q104" i="5"/>
  <c r="T104" i="5" s="1"/>
  <c r="Q105" i="5"/>
  <c r="T105" i="5" s="1"/>
  <c r="Q106" i="5"/>
  <c r="T106" i="5" s="1"/>
  <c r="Q107" i="5"/>
  <c r="T107" i="5" s="1"/>
  <c r="Q108" i="5"/>
  <c r="T108" i="5" s="1"/>
  <c r="Q109" i="5"/>
  <c r="T109" i="5" s="1"/>
  <c r="Q110" i="5"/>
  <c r="T110" i="5" s="1"/>
  <c r="Q111" i="5"/>
  <c r="T111" i="5" s="1"/>
  <c r="Q112" i="5"/>
  <c r="T112" i="5" s="1"/>
  <c r="Q113" i="5"/>
  <c r="T113" i="5" s="1"/>
  <c r="Q114" i="5"/>
  <c r="T114" i="5" s="1"/>
  <c r="Q115" i="5"/>
  <c r="T115" i="5" s="1"/>
  <c r="Q116" i="5"/>
  <c r="T116" i="5" s="1"/>
  <c r="Q117" i="5"/>
  <c r="T117" i="5" s="1"/>
  <c r="Q118" i="5"/>
  <c r="T118" i="5" s="1"/>
  <c r="Q119" i="5"/>
  <c r="T119" i="5" s="1"/>
  <c r="Q120" i="5"/>
  <c r="T120" i="5" s="1"/>
  <c r="Q121" i="5"/>
  <c r="T121" i="5" s="1"/>
  <c r="Q122" i="5"/>
  <c r="T122" i="5" s="1"/>
  <c r="Q123" i="5"/>
  <c r="T123" i="5" s="1"/>
  <c r="Q124" i="5"/>
  <c r="T124" i="5" s="1"/>
  <c r="Q125" i="5"/>
  <c r="T125" i="5" s="1"/>
  <c r="Q3" i="5"/>
  <c r="T3" i="5" s="1"/>
  <c r="Q4" i="5"/>
  <c r="T4" i="5" s="1"/>
  <c r="Q5" i="5"/>
  <c r="T5" i="5" s="1"/>
  <c r="Q6" i="5"/>
  <c r="T6" i="5" s="1"/>
  <c r="Q7" i="5"/>
  <c r="T7" i="5" s="1"/>
  <c r="Q8" i="5"/>
  <c r="T8" i="5" s="1"/>
  <c r="Q9" i="5"/>
  <c r="T9" i="5" s="1"/>
  <c r="Q10" i="5"/>
  <c r="T10" i="5" s="1"/>
  <c r="Q2" i="5"/>
  <c r="T62" i="2"/>
  <c r="S62" i="2"/>
  <c r="M62" i="2"/>
  <c r="N62" i="2"/>
  <c r="O62" i="2"/>
  <c r="P62" i="2"/>
  <c r="Q62" i="2"/>
  <c r="R62" i="2"/>
  <c r="S135" i="5" l="1"/>
  <c r="S156" i="5"/>
  <c r="S157" i="5"/>
  <c r="S158" i="5"/>
  <c r="S160" i="5"/>
  <c r="S161" i="5"/>
  <c r="S163" i="5"/>
  <c r="S167" i="5"/>
  <c r="S171" i="5"/>
  <c r="S125" i="5"/>
  <c r="S117" i="5"/>
  <c r="S109" i="5"/>
  <c r="S101" i="5"/>
  <c r="S93" i="5"/>
  <c r="S85" i="5"/>
  <c r="S77" i="5"/>
  <c r="S69" i="5"/>
  <c r="S61" i="5"/>
  <c r="S53" i="5"/>
  <c r="S121" i="5"/>
  <c r="S113" i="5"/>
  <c r="S105" i="5"/>
  <c r="S97" i="5"/>
  <c r="S89" i="5"/>
  <c r="S81" i="5"/>
  <c r="S73" i="5"/>
  <c r="S65" i="5"/>
  <c r="S57" i="5"/>
  <c r="Q175" i="5"/>
  <c r="S2" i="5"/>
  <c r="R175" i="5"/>
  <c r="S3" i="5"/>
  <c r="S5" i="5"/>
  <c r="S124" i="5"/>
  <c r="S122" i="5"/>
  <c r="S120" i="5"/>
  <c r="S118" i="5"/>
  <c r="S116" i="5"/>
  <c r="S114" i="5"/>
  <c r="S112" i="5"/>
  <c r="S110" i="5"/>
  <c r="S108" i="5"/>
  <c r="S106" i="5"/>
  <c r="S104" i="5"/>
  <c r="S102" i="5"/>
  <c r="S100" i="5"/>
  <c r="S98" i="5"/>
  <c r="S96" i="5"/>
  <c r="S94" i="5"/>
  <c r="S92" i="5"/>
  <c r="S90" i="5"/>
  <c r="S88" i="5"/>
  <c r="S86" i="5"/>
  <c r="S4" i="5"/>
  <c r="S6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59" i="5"/>
  <c r="S55" i="5"/>
  <c r="S51" i="5"/>
  <c r="S84" i="5"/>
  <c r="S82" i="5"/>
  <c r="S80" i="5"/>
  <c r="S78" i="5"/>
  <c r="S76" i="5"/>
  <c r="S74" i="5"/>
  <c r="S72" i="5"/>
  <c r="S70" i="5"/>
  <c r="S68" i="5"/>
  <c r="S66" i="5"/>
  <c r="S64" i="5"/>
  <c r="S62" i="5"/>
  <c r="S60" i="5"/>
  <c r="S58" i="5"/>
  <c r="S56" i="5"/>
  <c r="S54" i="5"/>
  <c r="S52" i="5"/>
  <c r="S50" i="5"/>
  <c r="S48" i="5"/>
  <c r="S46" i="5"/>
  <c r="S44" i="5"/>
  <c r="S42" i="5"/>
  <c r="S40" i="5"/>
  <c r="S38" i="5"/>
  <c r="S36" i="5"/>
  <c r="S34" i="5"/>
  <c r="S32" i="5"/>
  <c r="S30" i="5"/>
  <c r="S28" i="5"/>
  <c r="S26" i="5"/>
  <c r="S24" i="5"/>
  <c r="S22" i="5"/>
  <c r="S20" i="5"/>
  <c r="S18" i="5"/>
  <c r="S16" i="5"/>
  <c r="S14" i="5"/>
  <c r="S12" i="5"/>
  <c r="S10" i="5"/>
  <c r="S8" i="5"/>
  <c r="S127" i="5"/>
  <c r="S128" i="5"/>
  <c r="S130" i="5"/>
  <c r="S131" i="5"/>
  <c r="S132" i="5"/>
  <c r="S133" i="5"/>
  <c r="S134" i="5"/>
  <c r="S153" i="5"/>
  <c r="S154" i="5"/>
  <c r="S155" i="5"/>
  <c r="S49" i="5"/>
  <c r="S47" i="5"/>
  <c r="S45" i="5"/>
  <c r="S43" i="5"/>
  <c r="S41" i="5"/>
  <c r="S39" i="5"/>
  <c r="S37" i="5"/>
  <c r="S35" i="5"/>
  <c r="S33" i="5"/>
  <c r="S31" i="5"/>
  <c r="S29" i="5"/>
  <c r="S27" i="5"/>
  <c r="S25" i="5"/>
  <c r="S23" i="5"/>
  <c r="S21" i="5"/>
  <c r="S19" i="5"/>
  <c r="S17" i="5"/>
  <c r="S15" i="5"/>
  <c r="S13" i="5"/>
  <c r="S11" i="5"/>
  <c r="S9" i="5"/>
  <c r="S7" i="5"/>
  <c r="S126" i="5"/>
  <c r="S138" i="5"/>
  <c r="S139" i="5"/>
  <c r="S140" i="5"/>
  <c r="S141" i="5"/>
  <c r="S142" i="5"/>
  <c r="S143" i="5"/>
  <c r="S144" i="5"/>
  <c r="S145" i="5"/>
  <c r="S146" i="5"/>
  <c r="S147" i="5"/>
  <c r="S148" i="5"/>
  <c r="S149" i="5"/>
  <c r="S150" i="5"/>
  <c r="S151" i="5"/>
  <c r="S152" i="5"/>
  <c r="S136" i="5"/>
  <c r="S137" i="5"/>
  <c r="S129" i="5"/>
  <c r="S175" i="5" l="1"/>
</calcChain>
</file>

<file path=xl/sharedStrings.xml><?xml version="1.0" encoding="utf-8"?>
<sst xmlns="http://schemas.openxmlformats.org/spreadsheetml/2006/main" count="2203" uniqueCount="399">
  <si>
    <t>Date of observation</t>
  </si>
  <si>
    <t>Latitude</t>
  </si>
  <si>
    <t>Longitude</t>
  </si>
  <si>
    <t>Observer</t>
  </si>
  <si>
    <t>Validated observation</t>
  </si>
  <si>
    <t>Species/Category</t>
  </si>
  <si>
    <t>Comments</t>
  </si>
  <si>
    <t>Habitat</t>
  </si>
  <si>
    <t>Depht</t>
  </si>
  <si>
    <t>In reproduction</t>
  </si>
  <si>
    <t>Mortality survey</t>
  </si>
  <si>
    <t>Survey depth</t>
  </si>
  <si>
    <t>MPA Name</t>
  </si>
  <si>
    <t>No</t>
  </si>
  <si>
    <t>Yes</t>
  </si>
  <si>
    <t>Paramuricea clavata</t>
  </si>
  <si>
    <t>Bloque</t>
  </si>
  <si>
    <t>18</t>
  </si>
  <si>
    <t>Muntanyes De Begur</t>
  </si>
  <si>
    <t>Pared</t>
  </si>
  <si>
    <t>25</t>
  </si>
  <si>
    <t>Cap De Creus</t>
  </si>
  <si>
    <t>32</t>
  </si>
  <si>
    <t>Eunicella singularis</t>
  </si>
  <si>
    <t>No determinado</t>
  </si>
  <si>
    <t>Paula López Sendino</t>
  </si>
  <si>
    <t>24</t>
  </si>
  <si>
    <t>2023/09/15</t>
  </si>
  <si>
    <t>JOSEP MESTRAS CASTA</t>
  </si>
  <si>
    <t>Coralligenous weekends.
Observadors: Josep i Cinta.
Temperatura 21 graus.</t>
  </si>
  <si>
    <t>20</t>
  </si>
  <si>
    <t xml:space="preserve">Sarah Agust </t>
  </si>
  <si>
    <t>Coralligenous weekends.
Observadors/es: Pau Pagès i Patrícia Poch</t>
  </si>
  <si>
    <t>Coralligenous weekends.
Observadors: Josep i Cinta.
21 graus de temperatura-</t>
  </si>
  <si>
    <t>Coralligenous weekends.
Observadors/es Pau Pagès i Patrícia Poch</t>
  </si>
  <si>
    <t>10</t>
  </si>
  <si>
    <t>2023/09/16</t>
  </si>
  <si>
    <t xml:space="preserve">Pep Aguil </t>
  </si>
  <si>
    <t>Coralligenous weedend
17 degrees celcius</t>
  </si>
  <si>
    <t>28</t>
  </si>
  <si>
    <t>16</t>
  </si>
  <si>
    <t>Castell - Cap Roig</t>
  </si>
  <si>
    <t xml:space="preserve">Eric Mula Melian </t>
  </si>
  <si>
    <t>Coralligenous weekends
Observadors: Elia i Eric</t>
  </si>
  <si>
    <t>22</t>
  </si>
  <si>
    <t>Elia Alsina  Xiol</t>
  </si>
  <si>
    <t>27</t>
  </si>
  <si>
    <t>Lidia Caba Roset</t>
  </si>
  <si>
    <t>Coraligenous weekends
Observadors: Sergio i Lídia (mateix cens que Pep Aguiló)</t>
  </si>
  <si>
    <t>31</t>
  </si>
  <si>
    <t xml:space="preserve">Coralligeous Weekends
17 degrees celcius
</t>
  </si>
  <si>
    <t>Coraligenous weekends
Observadors: Sergio i Lidia</t>
  </si>
  <si>
    <t>Jordi Prats Esteban</t>
  </si>
  <si>
    <t>#CoralligenousWeekends</t>
  </si>
  <si>
    <t>15</t>
  </si>
  <si>
    <t xml:space="preserve">Martí Vilanova </t>
  </si>
  <si>
    <t xml:space="preserve">David Fuentes Jané </t>
  </si>
  <si>
    <t>He participat al Coralligenous weekends amb el company Jordi Prats. He arribat al final de la pared amb el resultat havent-ne vist 25 i per no repetir-ne cap, m'he quedat amb les 25. Disculpeu!! :( Sort que el Jordi ha fet les 50!</t>
  </si>
  <si>
    <t>Tamara Pintado Fern</t>
  </si>
  <si>
    <t>#CoralligenousWeekends Compañero: Óscar López Peces</t>
  </si>
  <si>
    <t xml:space="preserve">Jesus Pérez </t>
  </si>
  <si>
    <t>#CORALLWEEKEND</t>
  </si>
  <si>
    <t>14</t>
  </si>
  <si>
    <t>2023/09/17</t>
  </si>
  <si>
    <t xml:space="preserve">Ana Rodríguez Sevilla </t>
  </si>
  <si>
    <t>Coralligenous Weekends
Observadors: Ana i Dani</t>
  </si>
  <si>
    <t>26</t>
  </si>
  <si>
    <t>17</t>
  </si>
  <si>
    <t>Albert Pell Lorente</t>
  </si>
  <si>
    <t>Coralligenous Weekend
Observadors: Albert i Martí</t>
  </si>
  <si>
    <t>coralligen weekend</t>
  </si>
  <si>
    <t>30</t>
  </si>
  <si>
    <t>coralligenous weekend</t>
  </si>
  <si>
    <t>2023/09/23</t>
  </si>
  <si>
    <t>Alberto Murtra Herrera</t>
  </si>
  <si>
    <t>formigues pared norte  CORALES WEEKEND compañero victor  prof 20 metros</t>
  </si>
  <si>
    <t>CORALLWEEKEND</t>
  </si>
  <si>
    <t>29</t>
  </si>
  <si>
    <t>Victor Manuel Esteban Carmona</t>
  </si>
  <si>
    <t>Corallweekens
Illes Formigues Pared Nord
el meu company era Albert Murtra</t>
  </si>
  <si>
    <t>19</t>
  </si>
  <si>
    <t>Corallweekens
Illes Formigues Pared Nord
El meu company era Albert Murtra</t>
  </si>
  <si>
    <t>2023/10/05</t>
  </si>
  <si>
    <t>#Coralligenous Weekends
, de la boia Costa Xiulets cap a l'esquerra</t>
  </si>
  <si>
    <t>#CoralligenousWeekends
De la boia cap a l'esquerra, passat restes metàliques vaixell</t>
  </si>
  <si>
    <t>#CoralligenousWeekends
Costa Xiulet, de la boia cap a l'esquerra</t>
  </si>
  <si>
    <t>#CoralligenousWeekends 
(Cens d'en JC)</t>
  </si>
  <si>
    <t>13</t>
  </si>
  <si>
    <t>23</t>
  </si>
  <si>
    <t>2023/10/07</t>
  </si>
  <si>
    <t>Andrea Cabrito Rubau</t>
  </si>
  <si>
    <t>Oriol Rodriguez Martinez</t>
  </si>
  <si>
    <t>#CoralligenousWeekends.
Sento molt no haver pujat les observacions fins ara, disculpeu.</t>
  </si>
  <si>
    <t>#CoralligenousWekkends</t>
  </si>
  <si>
    <t xml:space="preserve">Maria Sierks </t>
  </si>
  <si>
    <t>#CoralWeekends
Sábado  07.10.23 en La cova fumada.
Mi compañera para el censo fue Andrea Cabrito.
Inmersión de 58 minutos, comienzo sobre las 12:00h del mediodía (segunda inmersión), buena visibilidad.</t>
  </si>
  <si>
    <t>#CoralWeekends 
Sábado 07.10.23 en La cova fumada.
Mi compañera para el censo fue Andrea Cabrito.
Inmersión de 58 minutos, comienzo sobre las 12:00h del mediodía (segunda inmersión), segunda parte después del censo de Paramuricea clavata.</t>
  </si>
  <si>
    <t>45</t>
  </si>
  <si>
    <t>#CoralWeekends.
 Sábado 07.10.23 en El Gat.
Mi compañera para el censo fue Andrea Cabrito.
Temperatura del agua 22 grados centígrados, inmersión de 42 minutos, comienzo sobre las 10:00h de la mañana, buena visibilidad.</t>
  </si>
  <si>
    <t xml:space="preserve"> #CorallWeekend
Punt immersió - la cova fumada
Parella de Cens - María
22ºC</t>
  </si>
  <si>
    <t>2023/10/08</t>
  </si>
  <si>
    <t>#CoralligenousWekends. 
Immersió a Punta del Mero, com a parella l'Alex.</t>
  </si>
  <si>
    <t xml:space="preserve">#CorallWeekends Al Gat - Pared
Companya de cens - Claudia Aparicio
20ªC
</t>
  </si>
  <si>
    <t>#CorallWeekend
Punt immersió - La Punta del Mero
21ºC
Cens durant la 
Company de cens -  Adri (marit de Paula López)</t>
  </si>
  <si>
    <t>#CorallWeekends
Punt immersió - Punta del Mero
Cens de la 
Company de cens -  Adri (marit de Paula López)
21ºC
En aquest cens hi ha sumades les gorgónies de Àlex i Oriol ja que a la seva part de paret tenien molt poca gorgonia.</t>
  </si>
  <si>
    <t>#CorallWeekends 
Cens al Gat - Pared
Companya de cens - Claudia Aparicio
20ªC
He posat bloc perquè no tinc clar que es consideri paret. També vaig contar algunes a 21m però no les he posat perquè son les mateixes del dia anterior.</t>
  </si>
  <si>
    <t>Claudia Aparicio Estalella</t>
  </si>
  <si>
    <t>#CoralligenousWeekends.
 amb la Paula Lopez com a parella</t>
  </si>
  <si>
    <t>#CoralligenousWeekends 
amb parella Andrea Cabrito</t>
  </si>
  <si>
    <t xml:space="preserve">Adri  </t>
  </si>
  <si>
    <t>#CoralligenousWeekend. 
parella amB Paula López. Temperatura 20 graus</t>
  </si>
  <si>
    <t>#CoralligenousWeekends. Parella amb Paula López.</t>
  </si>
  <si>
    <t>#CoralligenousWeekends
parella amb Adrià Marí</t>
  </si>
  <si>
    <t>#CoralligenousWeekends. 
Parella amb Paula López. Temperatura 20 graus</t>
  </si>
  <si>
    <t>#CoralligenousWeekends 
Immersió a Punta del Mero, com a parella l'Alex.</t>
  </si>
  <si>
    <t>9</t>
  </si>
  <si>
    <t>#CoralligenousWeekends.
Aquesta es del segon dia que vem anar al gat, vaig anar amb l'Alex de parella.</t>
  </si>
  <si>
    <t>#CoralligenousWeekends.
Immersió a Punta del Mero, com a parella l'Alex.</t>
  </si>
  <si>
    <t>2023/10/14</t>
  </si>
  <si>
    <t>Joan Gonzalez Ciurana</t>
  </si>
  <si>
    <t>Marcel Costa Zan</t>
  </si>
  <si>
    <t>#CoralligenousWeekends
Parella: Arnau Parcerisa</t>
  </si>
  <si>
    <t>#CoralligenousWeekends
Transsecte amb Jordi Presas i Fernando, al freu Massa d'Ors</t>
  </si>
  <si>
    <t>Adri</t>
  </si>
  <si>
    <t>Albert Pell</t>
  </si>
  <si>
    <t>Alberto Murtra</t>
  </si>
  <si>
    <t>Ana Rodríguez</t>
  </si>
  <si>
    <t>Andrea Cabrito</t>
  </si>
  <si>
    <t>Claudia Aparicio</t>
  </si>
  <si>
    <t>David Fuentes</t>
  </si>
  <si>
    <t>Elia Alsina</t>
  </si>
  <si>
    <t>Eric Mula</t>
  </si>
  <si>
    <t>Jesus Pérez</t>
  </si>
  <si>
    <t>Joan González</t>
  </si>
  <si>
    <t>Jordi Prats</t>
  </si>
  <si>
    <t>Josep Mestras</t>
  </si>
  <si>
    <t>Lidia Caba</t>
  </si>
  <si>
    <t>Marcel Costa</t>
  </si>
  <si>
    <t>Maria Sierks</t>
  </si>
  <si>
    <t>Martí Vilanova</t>
  </si>
  <si>
    <t>Oriol Rodríguez</t>
  </si>
  <si>
    <t>Paula López</t>
  </si>
  <si>
    <t>Sarah Agustí</t>
  </si>
  <si>
    <t>Tamara Pintado</t>
  </si>
  <si>
    <t>Victor Manuel Esteban</t>
  </si>
  <si>
    <t>Centre de Busseig</t>
  </si>
  <si>
    <t>Data</t>
  </si>
  <si>
    <t>Poseidón Roses</t>
  </si>
  <si>
    <t>CIB (Tritón)</t>
  </si>
  <si>
    <t>H2O Diving Center</t>
  </si>
  <si>
    <t>Tritón Dive Center</t>
  </si>
  <si>
    <t>Cadaqués Diving Center</t>
  </si>
  <si>
    <t>CN Port Selva</t>
  </si>
  <si>
    <t>CNPS/Poseidón/DC Cadaqués</t>
  </si>
  <si>
    <t>Pep Aguiló</t>
  </si>
  <si>
    <t>Epibiosis</t>
  </si>
  <si>
    <t>Necrosis</t>
  </si>
  <si>
    <t>Necrosis + Epibiosis</t>
  </si>
  <si>
    <t>No Afectades</t>
  </si>
  <si>
    <t>Total  Colonies</t>
  </si>
  <si>
    <t>Total Afectades</t>
  </si>
  <si>
    <t>% Colonies Afectades</t>
  </si>
  <si>
    <t>% Afectació Recent</t>
  </si>
  <si>
    <t>Voluntari/Investigador</t>
  </si>
  <si>
    <t>Nom i cognom</t>
  </si>
  <si>
    <t>centre</t>
  </si>
  <si>
    <t>Punt d'immersió</t>
  </si>
  <si>
    <t>dia</t>
  </si>
  <si>
    <t>hora</t>
  </si>
  <si>
    <t>Nom parella busseig</t>
  </si>
  <si>
    <t>Especie</t>
  </si>
  <si>
    <t>NO AFECTADES</t>
  </si>
  <si>
    <t>NECROSI</t>
  </si>
  <si>
    <t>EPIBIOSI</t>
  </si>
  <si>
    <t>NECROSI I EPIBIOSI</t>
  </si>
  <si>
    <t>TOTAL COLO CENSADES</t>
  </si>
  <si>
    <t>TOTAL COLO AFECTADES</t>
  </si>
  <si>
    <t>PERC COLO AFECTADES</t>
  </si>
  <si>
    <t>Perc Col Necrosis</t>
  </si>
  <si>
    <t>mitjana</t>
  </si>
  <si>
    <t>Voluntari</t>
  </si>
  <si>
    <t>Cap de Creus Sud</t>
  </si>
  <si>
    <t>El Gat</t>
  </si>
  <si>
    <t>8.30</t>
  </si>
  <si>
    <t>Maria</t>
  </si>
  <si>
    <t>Pclavata</t>
  </si>
  <si>
    <t>Inés Más de la Peña</t>
  </si>
  <si>
    <t>Alex</t>
  </si>
  <si>
    <t>Alex Campillo</t>
  </si>
  <si>
    <t>Ines</t>
  </si>
  <si>
    <t>ines</t>
  </si>
  <si>
    <t>Janire Salazar</t>
  </si>
  <si>
    <t>Oriol</t>
  </si>
  <si>
    <t>Andrea</t>
  </si>
  <si>
    <t>Oriol Rodriguez martinez</t>
  </si>
  <si>
    <t>Janire</t>
  </si>
  <si>
    <t>Investigador</t>
  </si>
  <si>
    <t>Cova fumada</t>
  </si>
  <si>
    <t>11.00</t>
  </si>
  <si>
    <t>Esingularis</t>
  </si>
  <si>
    <t>Maximilian Jotzo</t>
  </si>
  <si>
    <t>Max</t>
  </si>
  <si>
    <t>El Gat ll</t>
  </si>
  <si>
    <t>Claudia</t>
  </si>
  <si>
    <t>Adrià Marí (Paula)</t>
  </si>
  <si>
    <t>Paula</t>
  </si>
  <si>
    <t>Clàudia Aparicio</t>
  </si>
  <si>
    <t>investigador</t>
  </si>
  <si>
    <t>Paula Lopez</t>
  </si>
  <si>
    <t>Adria</t>
  </si>
  <si>
    <t>Punta del Mero</t>
  </si>
  <si>
    <t>Costa Brava inf.</t>
  </si>
  <si>
    <t>Triton</t>
  </si>
  <si>
    <t>Ullastres I</t>
  </si>
  <si>
    <t>15.30</t>
  </si>
  <si>
    <t>Cinta</t>
  </si>
  <si>
    <t>Patrícia Poch</t>
  </si>
  <si>
    <t>Pau</t>
  </si>
  <si>
    <t>Pau Pagés</t>
  </si>
  <si>
    <t>Patri</t>
  </si>
  <si>
    <t>Cinta Díez</t>
  </si>
  <si>
    <t>Josep</t>
  </si>
  <si>
    <t>Ullastres II</t>
  </si>
  <si>
    <t>8.00</t>
  </si>
  <si>
    <t>Sergio</t>
  </si>
  <si>
    <t>Sergio San José Vargas</t>
  </si>
  <si>
    <t>Lidia</t>
  </si>
  <si>
    <t>Èlia Alsina</t>
  </si>
  <si>
    <t>Eric</t>
  </si>
  <si>
    <t>Èlia</t>
  </si>
  <si>
    <t>Laura</t>
  </si>
  <si>
    <t>Laura Figuerola</t>
  </si>
  <si>
    <t>NA</t>
  </si>
  <si>
    <t>Pep</t>
  </si>
  <si>
    <t>H2O</t>
  </si>
  <si>
    <t>9.00</t>
  </si>
  <si>
    <t>David</t>
  </si>
  <si>
    <t>David Fuentes Jané</t>
  </si>
  <si>
    <t>Jordi</t>
  </si>
  <si>
    <t>Óscar López</t>
  </si>
  <si>
    <t>Tamara</t>
  </si>
  <si>
    <t>Oscar</t>
  </si>
  <si>
    <t>Jesus Perez Cabalillas</t>
  </si>
  <si>
    <t>Esther</t>
  </si>
  <si>
    <t>Esther Perez</t>
  </si>
  <si>
    <t>Jesus</t>
  </si>
  <si>
    <t>Siso Fernandez</t>
  </si>
  <si>
    <t>Patrícia Jordi Olano</t>
  </si>
  <si>
    <t>Costa Brava sup.</t>
  </si>
  <si>
    <t>Begur dive</t>
  </si>
  <si>
    <t>Canons Sud</t>
  </si>
  <si>
    <t>Anais</t>
  </si>
  <si>
    <t>Arnau Relat Jurado</t>
  </si>
  <si>
    <t>Lluis</t>
  </si>
  <si>
    <t>Anais Arnal Rus</t>
  </si>
  <si>
    <t>Patricia</t>
  </si>
  <si>
    <t>17.5</t>
  </si>
  <si>
    <t>Marc</t>
  </si>
  <si>
    <t>17.8</t>
  </si>
  <si>
    <t>Arnau</t>
  </si>
  <si>
    <t>Naicari</t>
  </si>
  <si>
    <t>Alan</t>
  </si>
  <si>
    <t>Canons Nord</t>
  </si>
  <si>
    <t>Olga Torné</t>
  </si>
  <si>
    <t>Triton/CIB</t>
  </si>
  <si>
    <t>Ullastres III</t>
  </si>
  <si>
    <t>Olga</t>
  </si>
  <si>
    <t>Dani</t>
  </si>
  <si>
    <t>Dani Encina</t>
  </si>
  <si>
    <t>Ana</t>
  </si>
  <si>
    <t>Martí Piñero</t>
  </si>
  <si>
    <t>Albert</t>
  </si>
  <si>
    <t>Martí</t>
  </si>
  <si>
    <t>Jordi Regàs</t>
  </si>
  <si>
    <t>Albert Murtra</t>
  </si>
  <si>
    <t>victor</t>
  </si>
  <si>
    <t>albert</t>
  </si>
  <si>
    <t>Sheila Llorens</t>
  </si>
  <si>
    <t>Cristina</t>
  </si>
  <si>
    <t>Cristina Navarro Criado</t>
  </si>
  <si>
    <t>Sheila</t>
  </si>
  <si>
    <t>Louisa Hannibal</t>
  </si>
  <si>
    <t>Xavi Molina</t>
  </si>
  <si>
    <t>Boris weitzmann</t>
  </si>
  <si>
    <t>Canons de fora</t>
  </si>
  <si>
    <t>Patricia Besem</t>
  </si>
  <si>
    <t>Boris</t>
  </si>
  <si>
    <t>Sergio Garcia Pascual</t>
  </si>
  <si>
    <t>Cesar</t>
  </si>
  <si>
    <t>Pau Sáez Marti</t>
  </si>
  <si>
    <t>Raquel</t>
  </si>
  <si>
    <t>Cèsar Sáez Monterde</t>
  </si>
  <si>
    <t>Raquel bonet calvo</t>
  </si>
  <si>
    <t>FurioAiguaXelida</t>
  </si>
  <si>
    <t xml:space="preserve">Censos Check </t>
  </si>
  <si>
    <t>Dades Pujades Si/No</t>
  </si>
  <si>
    <t>Begur Dive</t>
  </si>
  <si>
    <t>NO</t>
  </si>
  <si>
    <t>SI</t>
  </si>
  <si>
    <t>Ha pujat el seu cens + el de la parella?</t>
  </si>
  <si>
    <t>Si, parella: Dani Encina</t>
  </si>
  <si>
    <t>Si, parella: Martí Piñero</t>
  </si>
  <si>
    <t>Formigues Passadís Oest</t>
  </si>
  <si>
    <t>Pared Nord</t>
  </si>
  <si>
    <t>Profunditat (m)</t>
  </si>
  <si>
    <t>Cap de Creus Nord</t>
  </si>
  <si>
    <t>Juan Carlos</t>
  </si>
  <si>
    <t>Costa Xiulet</t>
  </si>
  <si>
    <t>?</t>
  </si>
  <si>
    <t>Pta. 3 Frares</t>
  </si>
  <si>
    <t>Jonathan Díaz</t>
  </si>
  <si>
    <t>Josep Antón</t>
  </si>
  <si>
    <t>Woodsite</t>
  </si>
  <si>
    <t>Jonathan</t>
  </si>
  <si>
    <t>Jean - Pierre</t>
  </si>
  <si>
    <t>Gilibert García</t>
  </si>
  <si>
    <t>Gilbert García</t>
  </si>
  <si>
    <t>Jean-Pierre</t>
  </si>
  <si>
    <t>Zona</t>
  </si>
  <si>
    <t>Diving Center Cadaqués</t>
  </si>
  <si>
    <t xml:space="preserve">Sa Freu </t>
  </si>
  <si>
    <t>Es Forcats</t>
  </si>
  <si>
    <t>09.00</t>
  </si>
  <si>
    <t>Jordi Presas/ Fernando</t>
  </si>
  <si>
    <t>Joan/Ramon</t>
  </si>
  <si>
    <t>Paloma/Pablo/Xavier</t>
  </si>
  <si>
    <t>Jordi Presas/ Fernando/Paula</t>
  </si>
  <si>
    <t>Ramon/Joan</t>
  </si>
  <si>
    <t>Marcel/Arnau</t>
  </si>
  <si>
    <t>Paloma/Pablo</t>
  </si>
  <si>
    <t>Voluntari + Investigador</t>
  </si>
  <si>
    <t>DADES TOTALS</t>
  </si>
  <si>
    <t>Latitut</t>
  </si>
  <si>
    <t>Longitud</t>
  </si>
  <si>
    <t>Punt d’Immersió</t>
  </si>
  <si>
    <t>Orientació</t>
  </si>
  <si>
    <t>Investigadors</t>
  </si>
  <si>
    <t>Nombre sortides</t>
  </si>
  <si>
    <t>Espècie</t>
  </si>
  <si>
    <t>Nº Voluntaris</t>
  </si>
  <si>
    <t>Nº Censos Total</t>
  </si>
  <si>
    <t>Nº Poblacions</t>
  </si>
  <si>
    <t>Fondària</t>
  </si>
  <si>
    <t>Baix Empordà inf.</t>
  </si>
  <si>
    <t>Ullastre I</t>
  </si>
  <si>
    <t>15 setembre 2023</t>
  </si>
  <si>
    <t>NE</t>
  </si>
  <si>
    <t>Dani/Laura</t>
  </si>
  <si>
    <t>P.clavata</t>
  </si>
  <si>
    <t>20, 25</t>
  </si>
  <si>
    <t>Ullastre II</t>
  </si>
  <si>
    <t>16 setembre 2023</t>
  </si>
  <si>
    <t>22, 27, 28, 31</t>
  </si>
  <si>
    <t>Ullastre III</t>
  </si>
  <si>
    <t>17 setembre 2023</t>
  </si>
  <si>
    <t>Cara Est</t>
  </si>
  <si>
    <t>30, 25, 20 i 17</t>
  </si>
  <si>
    <t>Formigues</t>
  </si>
  <si>
    <t>Passadis Oest a 15m</t>
  </si>
  <si>
    <t>Núria/Yanis</t>
  </si>
  <si>
    <t>Baix Empordà sup.</t>
  </si>
  <si>
    <t>Canons de Tamariu</t>
  </si>
  <si>
    <t>La Part Sud</t>
  </si>
  <si>
    <t>25,20,17</t>
  </si>
  <si>
    <t>La Part Nord</t>
  </si>
  <si>
    <t>30,25,17</t>
  </si>
  <si>
    <t>Baix Emporda inf.</t>
  </si>
  <si>
    <t>23 setembre 2023</t>
  </si>
  <si>
    <t>30,20,16</t>
  </si>
  <si>
    <t>Canons de Fora</t>
  </si>
  <si>
    <t>24 setembre 2023</t>
  </si>
  <si>
    <t>La Primera Paret</t>
  </si>
  <si>
    <t>Furio Aigua Xelida</t>
  </si>
  <si>
    <t>Punt Comunitat Corfun</t>
  </si>
  <si>
    <t>Tres Frares</t>
  </si>
  <si>
    <t>2 zones diferents</t>
  </si>
  <si>
    <t>Quim/Martí/Paula</t>
  </si>
  <si>
    <t>E. singularis i Pclavata</t>
  </si>
  <si>
    <t>29, 28, 25, 15, 13</t>
  </si>
  <si>
    <t>Costa dels Xiulets</t>
  </si>
  <si>
    <t>2 zones diferents, cap a l'esquerra passat restes vaixell i cap a Woodstock (dreta)</t>
  </si>
  <si>
    <t>23, 22, 20, 15, 13</t>
  </si>
  <si>
    <t>Pinacle del Gat</t>
  </si>
  <si>
    <t>Cristina/Nuria</t>
  </si>
  <si>
    <t>27 i 20</t>
  </si>
  <si>
    <t>Des de la part posterior del gat, on esta la boia, atravesar el camp d'Eeuniceles hi ha una roca poc més petita de 5x5 metres.</t>
  </si>
  <si>
    <t>El Gat 2</t>
  </si>
  <si>
    <t>Paret més al sud de la paret típica costat boia, de fet vam nadar una estona per superfície per arribar</t>
  </si>
  <si>
    <t>Cristina/Paula</t>
  </si>
  <si>
    <t>Desde la boia, vam anar cap a la punta E, era un "plateau" i al fnal baixava per la Paramuricea</t>
  </si>
  <si>
    <t>Pclavata, Esingularis</t>
  </si>
  <si>
    <t>1 Paramuricea i 3 Eunicella crec</t>
  </si>
  <si>
    <t>Sa Freu</t>
  </si>
  <si>
    <t>Passat el Canal, als blocs censos 25-27m, 22-24m i al mateix canal, de tornada, cens a 17m</t>
  </si>
  <si>
    <t>Paula/Dani</t>
  </si>
  <si>
    <t>25-27, 22-24, 17</t>
  </si>
  <si>
    <t>Paret a l'Est de la boia, totes les fondàries possibles</t>
  </si>
  <si>
    <t>E singularis</t>
  </si>
  <si>
    <t>20, 15, 10m (i entremig +9m)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</si>
</sst>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name val="Calibri"/>
    </font>
    <font>
      <b/>
      <sz val="11"/>
      <name val="Calibri"/>
      <family val="2"/>
    </font>
    <font>
      <sz val="11"/>
      <name val="Calibri"/>
      <family val="2"/>
    </font>
    <font>
      <b/>
      <i/>
      <sz val="11"/>
      <name val="Calibri"/>
      <family val="2"/>
    </font>
    <font>
      <sz val="8"/>
      <name val="Calibri"/>
      <family val="2"/>
    </font>
    <font>
      <sz val="10"/>
      <name val="Arial"/>
      <family val="2"/>
    </font>
    <font>
      <sz val="9"/>
      <color rgb="FF1F1F1F"/>
      <name val="Google Sans"/>
    </font>
    <font>
      <sz val="11"/>
      <color rgb="FF1F1F1F"/>
      <name val="Google Sans"/>
    </font>
    <font>
      <sz val="9"/>
      <name val="Google Sans Mono"/>
    </font>
    <font>
      <sz val="12"/>
      <name val="Times New Roman"/>
      <family val="1"/>
    </font>
    <font>
      <i/>
      <sz val="11"/>
      <name val="Calibri"/>
      <family val="2"/>
    </font>
    <font>
      <sz val="1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4" fontId="2" fillId="0" borderId="0" xfId="0" applyNumberFormat="1" applyFont="1" applyAlignment="1">
      <alignment horizontal="right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0" borderId="1" xfId="0" applyFont="1" applyBorder="1" applyAlignment="1">
      <alignment wrapText="1"/>
    </xf>
    <xf numFmtId="0" fontId="2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6" fillId="3" borderId="3" xfId="0" applyFont="1" applyFill="1" applyBorder="1" applyAlignment="1">
      <alignment wrapText="1"/>
    </xf>
    <xf numFmtId="0" fontId="2" fillId="0" borderId="3" xfId="0" applyFont="1" applyBorder="1" applyAlignment="1">
      <alignment wrapText="1"/>
    </xf>
    <xf numFmtId="16" fontId="2" fillId="3" borderId="3" xfId="0" applyNumberFormat="1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2" borderId="3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right" wrapText="1"/>
    </xf>
    <xf numFmtId="0" fontId="5" fillId="0" borderId="3" xfId="0" applyFont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16" fontId="2" fillId="3" borderId="1" xfId="0" applyNumberFormat="1" applyFont="1" applyFill="1" applyBorder="1" applyAlignment="1">
      <alignment wrapText="1"/>
    </xf>
    <xf numFmtId="0" fontId="6" fillId="0" borderId="3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3" xfId="0" applyFont="1" applyBorder="1" applyAlignment="1">
      <alignment wrapText="1"/>
    </xf>
    <xf numFmtId="0" fontId="8" fillId="0" borderId="3" xfId="0" applyFont="1" applyBorder="1" applyAlignment="1">
      <alignment horizontal="center" wrapText="1"/>
    </xf>
    <xf numFmtId="0" fontId="2" fillId="2" borderId="3" xfId="0" applyFont="1" applyFill="1" applyBorder="1" applyAlignment="1">
      <alignment wrapText="1"/>
    </xf>
    <xf numFmtId="0" fontId="2" fillId="5" borderId="5" xfId="0" applyFont="1" applyFill="1" applyBorder="1"/>
    <xf numFmtId="0" fontId="2" fillId="4" borderId="5" xfId="0" applyFont="1" applyFill="1" applyBorder="1"/>
    <xf numFmtId="0" fontId="0" fillId="0" borderId="5" xfId="0" applyBorder="1"/>
    <xf numFmtId="0" fontId="0" fillId="5" borderId="5" xfId="0" applyFill="1" applyBorder="1"/>
    <xf numFmtId="0" fontId="0" fillId="4" borderId="5" xfId="0" applyFill="1" applyBorder="1"/>
    <xf numFmtId="16" fontId="2" fillId="0" borderId="3" xfId="0" applyNumberFormat="1" applyFont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" fontId="2" fillId="0" borderId="3" xfId="0" applyNumberFormat="1" applyFont="1" applyBorder="1" applyAlignment="1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6" borderId="6" xfId="0" applyFill="1" applyBorder="1"/>
    <xf numFmtId="0" fontId="0" fillId="6" borderId="0" xfId="0" applyFill="1"/>
    <xf numFmtId="0" fontId="0" fillId="6" borderId="7" xfId="0" applyFill="1" applyBorder="1"/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2" fillId="0" borderId="0" xfId="0" applyFont="1" applyAlignment="1">
      <alignment wrapText="1"/>
    </xf>
    <xf numFmtId="2" fontId="1" fillId="0" borderId="1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wrapText="1"/>
    </xf>
    <xf numFmtId="2" fontId="2" fillId="0" borderId="0" xfId="0" applyNumberFormat="1" applyFont="1"/>
    <xf numFmtId="2" fontId="2" fillId="0" borderId="8" xfId="0" applyNumberFormat="1" applyFont="1" applyBorder="1" applyAlignment="1">
      <alignment wrapText="1"/>
    </xf>
    <xf numFmtId="2" fontId="0" fillId="0" borderId="0" xfId="0" applyNumberFormat="1"/>
    <xf numFmtId="4" fontId="2" fillId="0" borderId="0" xfId="0" applyNumberFormat="1" applyFont="1"/>
    <xf numFmtId="2" fontId="2" fillId="0" borderId="0" xfId="0" applyNumberFormat="1" applyFont="1" applyAlignment="1">
      <alignment horizontal="right" vertical="center" indent="1"/>
    </xf>
    <xf numFmtId="2" fontId="0" fillId="0" borderId="0" xfId="0" applyNumberFormat="1" applyAlignment="1">
      <alignment horizontal="right"/>
    </xf>
    <xf numFmtId="2" fontId="2" fillId="0" borderId="3" xfId="0" applyNumberFormat="1" applyFont="1" applyBorder="1" applyAlignment="1">
      <alignment horizontal="right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9" fillId="8" borderId="3" xfId="0" applyFont="1" applyFill="1" applyBorder="1" applyAlignment="1">
      <alignment horizontal="center" vertical="center" wrapText="1"/>
    </xf>
    <xf numFmtId="0" fontId="10" fillId="8" borderId="3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2" fillId="10" borderId="3" xfId="0" applyFont="1" applyFill="1" applyBorder="1" applyAlignment="1">
      <alignment horizontal="center" vertical="center" wrapText="1"/>
    </xf>
    <xf numFmtId="15" fontId="2" fillId="10" borderId="3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11" borderId="3" xfId="0" applyFont="1" applyFill="1" applyBorder="1" applyAlignment="1">
      <alignment horizontal="center" vertical="center" wrapText="1"/>
    </xf>
    <xf numFmtId="15" fontId="2" fillId="11" borderId="3" xfId="0" applyNumberFormat="1" applyFont="1" applyFill="1" applyBorder="1" applyAlignment="1">
      <alignment horizontal="center" vertical="center" wrapText="1"/>
    </xf>
    <xf numFmtId="0" fontId="2" fillId="11" borderId="3" xfId="0" applyFont="1" applyFill="1" applyBorder="1" applyAlignment="1">
      <alignment vertical="center" wrapText="1"/>
    </xf>
    <xf numFmtId="0" fontId="2" fillId="11" borderId="8" xfId="0" applyFont="1" applyFill="1" applyBorder="1" applyAlignment="1">
      <alignment horizontal="center" vertical="center" wrapText="1"/>
    </xf>
    <xf numFmtId="0" fontId="2" fillId="11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173</xdr:row>
      <xdr:rowOff>95250</xdr:rowOff>
    </xdr:from>
    <xdr:to>
      <xdr:col>1</xdr:col>
      <xdr:colOff>1962150</xdr:colOff>
      <xdr:row>176</xdr:row>
      <xdr:rowOff>133350</xdr:rowOff>
    </xdr:to>
    <xdr:sp macro="" textlink="">
      <xdr:nvSpPr>
        <xdr:cNvPr id="2" name="QuadreDeText 1">
          <a:extLst>
            <a:ext uri="{FF2B5EF4-FFF2-40B4-BE49-F238E27FC236}">
              <a16:creationId xmlns:a16="http://schemas.microsoft.com/office/drawing/2014/main" id="{68043B8D-1C93-5E1C-D160-A33F0C002F37}"/>
            </a:ext>
          </a:extLst>
        </xdr:cNvPr>
        <xdr:cNvSpPr txBox="1"/>
      </xdr:nvSpPr>
      <xdr:spPr>
        <a:xfrm>
          <a:off x="1714500" y="39671625"/>
          <a:ext cx="1885950" cy="638175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Les</a:t>
          </a:r>
          <a:r>
            <a:rPr lang="es-ES" sz="1100" baseline="0"/>
            <a:t> dades del DC Cadaqués no venen inviduals com a la resta. </a:t>
          </a:r>
          <a:r>
            <a:rPr lang="es-ES" sz="1100" b="1" baseline="0"/>
            <a:t>Venen per parelles</a:t>
          </a:r>
          <a:r>
            <a:rPr lang="es-ES" sz="1100" baseline="0"/>
            <a:t>!</a:t>
          </a:r>
        </a:p>
        <a:p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51091-64FE-4EDB-B2C2-2A071A327148}">
  <sheetPr filterMode="1"/>
  <dimension ref="A1:U62"/>
  <sheetViews>
    <sheetView workbookViewId="0">
      <selection activeCell="M5" sqref="M5:P5"/>
    </sheetView>
  </sheetViews>
  <sheetFormatPr defaultRowHeight="15"/>
  <cols>
    <col min="1" max="1" width="21.140625" customWidth="1"/>
    <col min="2" max="2" width="18.85546875" customWidth="1"/>
    <col min="3" max="3" width="21" customWidth="1"/>
    <col min="4" max="4" width="24.140625" customWidth="1"/>
    <col min="5" max="5" width="19.140625" customWidth="1"/>
    <col min="6" max="6" width="26.85546875" customWidth="1"/>
    <col min="7" max="7" width="45.28515625" customWidth="1"/>
    <col min="12" max="12" width="17.28515625" customWidth="1"/>
    <col min="13" max="13" width="14.28515625" customWidth="1"/>
    <col min="14" max="14" width="16.5703125" customWidth="1"/>
    <col min="15" max="15" width="18.28515625" customWidth="1"/>
    <col min="16" max="16" width="24.140625" customWidth="1"/>
    <col min="17" max="17" width="16.85546875" customWidth="1"/>
    <col min="18" max="18" width="18.7109375" customWidth="1"/>
    <col min="19" max="19" width="22.42578125" customWidth="1"/>
    <col min="20" max="20" width="22.85546875" customWidth="1"/>
  </cols>
  <sheetData>
    <row r="1" spans="1:21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158</v>
      </c>
      <c r="N1" s="1" t="s">
        <v>156</v>
      </c>
      <c r="O1" s="1" t="s">
        <v>155</v>
      </c>
      <c r="P1" s="1" t="s">
        <v>157</v>
      </c>
      <c r="Q1" s="1" t="s">
        <v>160</v>
      </c>
      <c r="R1" s="1" t="s">
        <v>159</v>
      </c>
      <c r="S1" s="1" t="s">
        <v>161</v>
      </c>
      <c r="T1" s="1" t="s">
        <v>162</v>
      </c>
      <c r="U1" s="1" t="s">
        <v>12</v>
      </c>
    </row>
    <row r="2" spans="1:21" hidden="1">
      <c r="A2" t="s">
        <v>100</v>
      </c>
      <c r="B2">
        <v>42.238010000000003</v>
      </c>
      <c r="C2">
        <v>3.25976</v>
      </c>
      <c r="D2" t="s">
        <v>109</v>
      </c>
      <c r="E2" t="s">
        <v>14</v>
      </c>
      <c r="F2" t="s">
        <v>23</v>
      </c>
      <c r="G2" t="s">
        <v>110</v>
      </c>
      <c r="H2" t="s">
        <v>19</v>
      </c>
      <c r="I2" t="s">
        <v>54</v>
      </c>
      <c r="J2" t="s">
        <v>13</v>
      </c>
      <c r="K2" t="s">
        <v>14</v>
      </c>
      <c r="L2">
        <v>15</v>
      </c>
      <c r="M2">
        <v>17</v>
      </c>
      <c r="N2">
        <v>6</v>
      </c>
      <c r="O2">
        <v>31</v>
      </c>
      <c r="P2">
        <v>11</v>
      </c>
      <c r="Q2">
        <v>48</v>
      </c>
      <c r="R2">
        <v>65</v>
      </c>
      <c r="S2">
        <v>73.849999999999994</v>
      </c>
      <c r="T2">
        <v>26.15</v>
      </c>
      <c r="U2" t="s">
        <v>21</v>
      </c>
    </row>
    <row r="3" spans="1:21" hidden="1">
      <c r="A3" t="s">
        <v>100</v>
      </c>
      <c r="B3">
        <v>42.238590000000002</v>
      </c>
      <c r="C3">
        <v>3.26512</v>
      </c>
      <c r="D3" t="s">
        <v>109</v>
      </c>
      <c r="E3" t="s">
        <v>14</v>
      </c>
      <c r="F3" t="s">
        <v>15</v>
      </c>
      <c r="G3" t="s">
        <v>111</v>
      </c>
      <c r="H3" t="s">
        <v>24</v>
      </c>
      <c r="I3" t="s">
        <v>39</v>
      </c>
      <c r="J3" t="s">
        <v>13</v>
      </c>
      <c r="K3" t="s">
        <v>14</v>
      </c>
      <c r="L3">
        <v>28</v>
      </c>
      <c r="M3">
        <v>32</v>
      </c>
      <c r="N3">
        <v>2</v>
      </c>
      <c r="O3">
        <v>24</v>
      </c>
      <c r="P3">
        <v>2</v>
      </c>
      <c r="Q3">
        <v>28</v>
      </c>
      <c r="R3">
        <v>60</v>
      </c>
      <c r="S3">
        <v>46.67</v>
      </c>
      <c r="T3">
        <v>6.67</v>
      </c>
      <c r="U3" t="s">
        <v>21</v>
      </c>
    </row>
    <row r="4" spans="1:21" hidden="1">
      <c r="A4" t="s">
        <v>100</v>
      </c>
      <c r="B4">
        <v>42.238010000000003</v>
      </c>
      <c r="C4">
        <v>3.25976</v>
      </c>
      <c r="D4" t="s">
        <v>109</v>
      </c>
      <c r="E4" t="s">
        <v>14</v>
      </c>
      <c r="F4" t="s">
        <v>15</v>
      </c>
      <c r="G4" t="s">
        <v>113</v>
      </c>
      <c r="H4" t="s">
        <v>19</v>
      </c>
      <c r="I4" t="s">
        <v>66</v>
      </c>
      <c r="J4" t="s">
        <v>13</v>
      </c>
      <c r="K4" t="s">
        <v>14</v>
      </c>
      <c r="L4">
        <v>26</v>
      </c>
      <c r="M4">
        <v>35</v>
      </c>
      <c r="N4">
        <v>2</v>
      </c>
      <c r="O4">
        <v>15</v>
      </c>
      <c r="P4">
        <v>4</v>
      </c>
      <c r="Q4">
        <v>21</v>
      </c>
      <c r="R4">
        <v>56</v>
      </c>
      <c r="S4">
        <v>37.5</v>
      </c>
      <c r="T4">
        <v>10.71</v>
      </c>
      <c r="U4" t="s">
        <v>21</v>
      </c>
    </row>
    <row r="5" spans="1:21" hidden="1">
      <c r="A5" t="s">
        <v>63</v>
      </c>
      <c r="B5">
        <v>41.881860000000003</v>
      </c>
      <c r="C5">
        <v>3.19591</v>
      </c>
      <c r="D5" t="s">
        <v>68</v>
      </c>
      <c r="E5" t="s">
        <v>14</v>
      </c>
      <c r="F5" t="s">
        <v>15</v>
      </c>
      <c r="G5" t="s">
        <v>69</v>
      </c>
      <c r="H5" t="s">
        <v>19</v>
      </c>
      <c r="I5" t="s">
        <v>20</v>
      </c>
      <c r="J5" t="s">
        <v>13</v>
      </c>
      <c r="K5" t="s">
        <v>14</v>
      </c>
      <c r="L5">
        <v>25</v>
      </c>
      <c r="M5">
        <v>57</v>
      </c>
      <c r="N5">
        <v>4</v>
      </c>
      <c r="O5">
        <v>29</v>
      </c>
      <c r="P5">
        <v>12</v>
      </c>
      <c r="Q5">
        <v>45</v>
      </c>
      <c r="R5">
        <v>102</v>
      </c>
      <c r="S5">
        <v>44.12</v>
      </c>
      <c r="T5">
        <v>15.69</v>
      </c>
      <c r="U5" t="s">
        <v>18</v>
      </c>
    </row>
    <row r="6" spans="1:21" hidden="1">
      <c r="A6" t="s">
        <v>73</v>
      </c>
      <c r="B6">
        <v>41.863019999999999</v>
      </c>
      <c r="C6">
        <v>3.1861000000000002</v>
      </c>
      <c r="D6" t="s">
        <v>74</v>
      </c>
      <c r="E6" t="s">
        <v>14</v>
      </c>
      <c r="F6" t="s">
        <v>15</v>
      </c>
      <c r="G6" t="s">
        <v>75</v>
      </c>
      <c r="H6" t="s">
        <v>19</v>
      </c>
      <c r="I6" t="s">
        <v>30</v>
      </c>
      <c r="J6" t="s">
        <v>13</v>
      </c>
      <c r="K6" t="s">
        <v>14</v>
      </c>
      <c r="L6">
        <v>20</v>
      </c>
      <c r="M6">
        <v>28</v>
      </c>
      <c r="N6">
        <v>5</v>
      </c>
      <c r="O6">
        <v>15</v>
      </c>
      <c r="P6">
        <v>1</v>
      </c>
      <c r="Q6">
        <v>21</v>
      </c>
      <c r="R6">
        <v>49</v>
      </c>
      <c r="S6">
        <v>42.86</v>
      </c>
      <c r="T6">
        <v>12.24</v>
      </c>
      <c r="U6" t="s">
        <v>41</v>
      </c>
    </row>
    <row r="7" spans="1:21" hidden="1">
      <c r="A7" t="s">
        <v>73</v>
      </c>
      <c r="B7">
        <v>41.86356</v>
      </c>
      <c r="C7">
        <v>3.1857799999999998</v>
      </c>
      <c r="D7" t="s">
        <v>74</v>
      </c>
      <c r="E7" t="s">
        <v>14</v>
      </c>
      <c r="F7" t="s">
        <v>15</v>
      </c>
      <c r="G7" t="s">
        <v>53</v>
      </c>
      <c r="H7" t="s">
        <v>19</v>
      </c>
      <c r="I7" t="s">
        <v>17</v>
      </c>
      <c r="J7" t="s">
        <v>13</v>
      </c>
      <c r="K7" t="s">
        <v>14</v>
      </c>
      <c r="L7">
        <v>18</v>
      </c>
      <c r="M7">
        <v>23</v>
      </c>
      <c r="N7">
        <v>1</v>
      </c>
      <c r="O7">
        <v>21</v>
      </c>
      <c r="P7">
        <v>3</v>
      </c>
      <c r="Q7">
        <v>25</v>
      </c>
      <c r="R7">
        <v>48</v>
      </c>
      <c r="S7">
        <v>52.08</v>
      </c>
      <c r="T7">
        <v>8.33</v>
      </c>
      <c r="U7" t="s">
        <v>41</v>
      </c>
    </row>
    <row r="8" spans="1:21" hidden="1">
      <c r="A8" t="s">
        <v>63</v>
      </c>
      <c r="B8">
        <v>41.887430000000002</v>
      </c>
      <c r="C8">
        <v>3.1985700000000001</v>
      </c>
      <c r="D8" t="s">
        <v>64</v>
      </c>
      <c r="E8" t="s">
        <v>14</v>
      </c>
      <c r="F8" t="s">
        <v>15</v>
      </c>
      <c r="G8" t="s">
        <v>65</v>
      </c>
      <c r="H8" t="s">
        <v>19</v>
      </c>
      <c r="I8" t="s">
        <v>66</v>
      </c>
      <c r="J8" t="s">
        <v>13</v>
      </c>
      <c r="K8" t="s">
        <v>14</v>
      </c>
      <c r="L8">
        <v>26</v>
      </c>
      <c r="M8">
        <v>30</v>
      </c>
      <c r="N8">
        <v>3</v>
      </c>
      <c r="O8">
        <v>45</v>
      </c>
      <c r="P8">
        <v>10</v>
      </c>
      <c r="Q8">
        <v>58</v>
      </c>
      <c r="R8">
        <v>88</v>
      </c>
      <c r="S8">
        <v>65.91</v>
      </c>
      <c r="T8">
        <v>14.77</v>
      </c>
      <c r="U8" t="s">
        <v>18</v>
      </c>
    </row>
    <row r="9" spans="1:21" hidden="1">
      <c r="A9" t="s">
        <v>89</v>
      </c>
      <c r="B9">
        <v>42.238250000000001</v>
      </c>
      <c r="C9">
        <v>3.2642000000000002</v>
      </c>
      <c r="D9" t="s">
        <v>90</v>
      </c>
      <c r="E9" t="s">
        <v>14</v>
      </c>
      <c r="F9" t="s">
        <v>23</v>
      </c>
      <c r="G9" t="s">
        <v>99</v>
      </c>
      <c r="H9" t="s">
        <v>19</v>
      </c>
      <c r="I9" t="s">
        <v>17</v>
      </c>
      <c r="J9" t="s">
        <v>13</v>
      </c>
      <c r="K9" t="s">
        <v>14</v>
      </c>
      <c r="L9">
        <v>18</v>
      </c>
      <c r="M9">
        <v>14</v>
      </c>
      <c r="N9">
        <v>15</v>
      </c>
      <c r="O9">
        <v>63</v>
      </c>
      <c r="P9">
        <v>20</v>
      </c>
      <c r="Q9">
        <v>98</v>
      </c>
      <c r="R9">
        <v>112</v>
      </c>
      <c r="S9">
        <v>87.5</v>
      </c>
      <c r="T9">
        <v>31.25</v>
      </c>
      <c r="U9" t="s">
        <v>21</v>
      </c>
    </row>
    <row r="10" spans="1:21" hidden="1">
      <c r="A10" t="s">
        <v>100</v>
      </c>
      <c r="B10">
        <v>42.237070000000003</v>
      </c>
      <c r="C10">
        <v>3.2630300000000001</v>
      </c>
      <c r="D10" t="s">
        <v>90</v>
      </c>
      <c r="E10" t="s">
        <v>14</v>
      </c>
      <c r="F10" t="s">
        <v>15</v>
      </c>
      <c r="G10" t="s">
        <v>102</v>
      </c>
      <c r="H10" t="s">
        <v>19</v>
      </c>
      <c r="I10" t="s">
        <v>77</v>
      </c>
      <c r="J10" t="s">
        <v>13</v>
      </c>
      <c r="K10" t="s">
        <v>14</v>
      </c>
      <c r="L10">
        <v>29</v>
      </c>
      <c r="M10">
        <v>38</v>
      </c>
      <c r="N10">
        <v>9</v>
      </c>
      <c r="O10">
        <v>18</v>
      </c>
      <c r="P10">
        <v>16</v>
      </c>
      <c r="Q10">
        <v>43</v>
      </c>
      <c r="R10">
        <v>81</v>
      </c>
      <c r="S10">
        <v>53.09</v>
      </c>
      <c r="T10">
        <v>30.86</v>
      </c>
      <c r="U10" t="s">
        <v>21</v>
      </c>
    </row>
    <row r="11" spans="1:21" hidden="1">
      <c r="A11" t="s">
        <v>100</v>
      </c>
      <c r="B11">
        <v>42.238500000000002</v>
      </c>
      <c r="C11">
        <v>3.2584599999999999</v>
      </c>
      <c r="D11" t="s">
        <v>90</v>
      </c>
      <c r="E11" t="s">
        <v>14</v>
      </c>
      <c r="F11" t="s">
        <v>23</v>
      </c>
      <c r="G11" t="s">
        <v>103</v>
      </c>
      <c r="H11" t="s">
        <v>16</v>
      </c>
      <c r="I11" t="s">
        <v>62</v>
      </c>
      <c r="J11" t="s">
        <v>13</v>
      </c>
      <c r="K11" t="s">
        <v>14</v>
      </c>
      <c r="L11">
        <v>14</v>
      </c>
      <c r="M11">
        <v>5</v>
      </c>
      <c r="N11">
        <v>7</v>
      </c>
      <c r="O11">
        <v>34</v>
      </c>
      <c r="P11">
        <v>18</v>
      </c>
      <c r="Q11">
        <v>59</v>
      </c>
      <c r="R11">
        <v>64</v>
      </c>
      <c r="S11">
        <v>92.19</v>
      </c>
      <c r="T11">
        <v>39.06</v>
      </c>
      <c r="U11" t="s">
        <v>21</v>
      </c>
    </row>
    <row r="12" spans="1:21" hidden="1">
      <c r="A12" t="s">
        <v>100</v>
      </c>
      <c r="B12">
        <v>42.238500000000002</v>
      </c>
      <c r="C12">
        <v>3.2584599999999999</v>
      </c>
      <c r="D12" t="s">
        <v>90</v>
      </c>
      <c r="E12" t="s">
        <v>14</v>
      </c>
      <c r="F12" t="s">
        <v>15</v>
      </c>
      <c r="G12" t="s">
        <v>104</v>
      </c>
      <c r="H12" t="s">
        <v>19</v>
      </c>
      <c r="I12" t="s">
        <v>39</v>
      </c>
      <c r="J12" t="s">
        <v>13</v>
      </c>
      <c r="K12" t="s">
        <v>14</v>
      </c>
      <c r="L12">
        <v>28</v>
      </c>
      <c r="M12">
        <v>33</v>
      </c>
      <c r="N12">
        <v>1</v>
      </c>
      <c r="O12">
        <v>24</v>
      </c>
      <c r="P12">
        <v>4</v>
      </c>
      <c r="Q12">
        <v>29</v>
      </c>
      <c r="R12">
        <v>62</v>
      </c>
      <c r="S12">
        <v>46.77</v>
      </c>
      <c r="T12">
        <v>8.06</v>
      </c>
      <c r="U12" t="s">
        <v>21</v>
      </c>
    </row>
    <row r="13" spans="1:21" hidden="1">
      <c r="A13" t="s">
        <v>100</v>
      </c>
      <c r="B13">
        <v>42.237070000000003</v>
      </c>
      <c r="C13">
        <v>3.2630300000000001</v>
      </c>
      <c r="D13" t="s">
        <v>90</v>
      </c>
      <c r="E13" t="s">
        <v>14</v>
      </c>
      <c r="F13" t="s">
        <v>23</v>
      </c>
      <c r="G13" t="s">
        <v>105</v>
      </c>
      <c r="H13" t="s">
        <v>16</v>
      </c>
      <c r="I13" t="s">
        <v>17</v>
      </c>
      <c r="J13" t="s">
        <v>13</v>
      </c>
      <c r="K13" t="s">
        <v>14</v>
      </c>
      <c r="L13">
        <v>18</v>
      </c>
      <c r="M13">
        <v>9</v>
      </c>
      <c r="N13">
        <v>10</v>
      </c>
      <c r="O13">
        <v>7</v>
      </c>
      <c r="P13">
        <v>11</v>
      </c>
      <c r="Q13">
        <v>28</v>
      </c>
      <c r="R13">
        <v>37</v>
      </c>
      <c r="S13">
        <v>75.680000000000007</v>
      </c>
      <c r="T13">
        <v>56.76</v>
      </c>
      <c r="U13" t="s">
        <v>21</v>
      </c>
    </row>
    <row r="14" spans="1:21" hidden="1">
      <c r="A14" t="s">
        <v>100</v>
      </c>
      <c r="B14">
        <v>42.238010000000003</v>
      </c>
      <c r="C14">
        <v>3.2592699999999999</v>
      </c>
      <c r="D14" t="s">
        <v>106</v>
      </c>
      <c r="E14" t="s">
        <v>14</v>
      </c>
      <c r="F14" t="s">
        <v>23</v>
      </c>
      <c r="G14" t="s">
        <v>107</v>
      </c>
      <c r="H14" t="s">
        <v>19</v>
      </c>
      <c r="I14" t="s">
        <v>80</v>
      </c>
      <c r="J14" t="s">
        <v>13</v>
      </c>
      <c r="K14" t="s">
        <v>14</v>
      </c>
      <c r="L14">
        <v>19</v>
      </c>
      <c r="M14">
        <v>36</v>
      </c>
      <c r="N14">
        <v>5</v>
      </c>
      <c r="O14">
        <v>36</v>
      </c>
      <c r="P14">
        <v>15</v>
      </c>
      <c r="Q14">
        <v>56</v>
      </c>
      <c r="R14">
        <v>92</v>
      </c>
      <c r="S14">
        <v>60.87</v>
      </c>
      <c r="T14">
        <v>21.74</v>
      </c>
      <c r="U14" t="s">
        <v>21</v>
      </c>
    </row>
    <row r="15" spans="1:21" hidden="1">
      <c r="A15" t="s">
        <v>100</v>
      </c>
      <c r="B15">
        <v>42.237850000000002</v>
      </c>
      <c r="C15">
        <v>3.2652100000000002</v>
      </c>
      <c r="D15" t="s">
        <v>106</v>
      </c>
      <c r="E15" t="s">
        <v>14</v>
      </c>
      <c r="F15" t="s">
        <v>15</v>
      </c>
      <c r="G15" t="s">
        <v>108</v>
      </c>
      <c r="H15" t="s">
        <v>19</v>
      </c>
      <c r="I15" t="s">
        <v>77</v>
      </c>
      <c r="J15" t="s">
        <v>13</v>
      </c>
      <c r="K15" t="s">
        <v>14</v>
      </c>
      <c r="L15">
        <v>29</v>
      </c>
      <c r="M15">
        <v>3</v>
      </c>
      <c r="N15">
        <v>6</v>
      </c>
      <c r="O15">
        <v>9</v>
      </c>
      <c r="P15">
        <v>8</v>
      </c>
      <c r="Q15">
        <v>23</v>
      </c>
      <c r="R15">
        <v>26</v>
      </c>
      <c r="S15">
        <v>88.46</v>
      </c>
      <c r="T15">
        <v>53.85</v>
      </c>
      <c r="U15" t="s">
        <v>21</v>
      </c>
    </row>
    <row r="16" spans="1:21" hidden="1">
      <c r="A16" t="s">
        <v>36</v>
      </c>
      <c r="B16">
        <v>41.862609999999997</v>
      </c>
      <c r="C16">
        <v>3.1880799999999998</v>
      </c>
      <c r="D16" t="s">
        <v>56</v>
      </c>
      <c r="E16" t="s">
        <v>14</v>
      </c>
      <c r="F16" t="s">
        <v>15</v>
      </c>
      <c r="G16" t="s">
        <v>57</v>
      </c>
      <c r="H16" t="s">
        <v>19</v>
      </c>
      <c r="I16" t="s">
        <v>40</v>
      </c>
      <c r="J16" t="s">
        <v>13</v>
      </c>
      <c r="K16" t="s">
        <v>14</v>
      </c>
      <c r="L16">
        <v>15</v>
      </c>
      <c r="M16">
        <v>6</v>
      </c>
      <c r="N16">
        <v>3</v>
      </c>
      <c r="O16">
        <v>12</v>
      </c>
      <c r="P16">
        <v>4</v>
      </c>
      <c r="Q16">
        <v>19</v>
      </c>
      <c r="R16">
        <v>25</v>
      </c>
      <c r="S16">
        <v>76</v>
      </c>
      <c r="T16">
        <v>28</v>
      </c>
      <c r="U16" t="s">
        <v>41</v>
      </c>
    </row>
    <row r="17" spans="1:21" hidden="1">
      <c r="A17" t="s">
        <v>36</v>
      </c>
      <c r="B17">
        <v>41.886609999999997</v>
      </c>
      <c r="C17">
        <v>3.1976900000000001</v>
      </c>
      <c r="D17" t="s">
        <v>45</v>
      </c>
      <c r="E17" t="s">
        <v>14</v>
      </c>
      <c r="F17" t="s">
        <v>15</v>
      </c>
      <c r="G17" t="s">
        <v>43</v>
      </c>
      <c r="H17" t="s">
        <v>19</v>
      </c>
      <c r="I17" t="s">
        <v>46</v>
      </c>
      <c r="J17" t="s">
        <v>13</v>
      </c>
      <c r="K17" t="s">
        <v>14</v>
      </c>
      <c r="L17">
        <v>27</v>
      </c>
      <c r="M17">
        <v>41</v>
      </c>
      <c r="N17">
        <v>0</v>
      </c>
      <c r="O17">
        <v>72</v>
      </c>
      <c r="P17">
        <v>2</v>
      </c>
      <c r="Q17">
        <v>74</v>
      </c>
      <c r="R17">
        <v>115</v>
      </c>
      <c r="S17">
        <v>64.349999999999994</v>
      </c>
      <c r="T17">
        <v>1.74</v>
      </c>
      <c r="U17" t="s">
        <v>18</v>
      </c>
    </row>
    <row r="18" spans="1:21" hidden="1">
      <c r="A18" t="s">
        <v>36</v>
      </c>
      <c r="B18">
        <v>41.887050000000002</v>
      </c>
      <c r="C18">
        <v>3.1991499999999999</v>
      </c>
      <c r="D18" t="s">
        <v>42</v>
      </c>
      <c r="E18" t="s">
        <v>14</v>
      </c>
      <c r="F18" t="s">
        <v>15</v>
      </c>
      <c r="G18" t="s">
        <v>43</v>
      </c>
      <c r="H18" t="s">
        <v>19</v>
      </c>
      <c r="I18" t="s">
        <v>44</v>
      </c>
      <c r="J18" t="s">
        <v>13</v>
      </c>
      <c r="K18" t="s">
        <v>14</v>
      </c>
      <c r="L18">
        <v>22</v>
      </c>
      <c r="M18">
        <v>39</v>
      </c>
      <c r="N18">
        <v>2</v>
      </c>
      <c r="O18">
        <v>54</v>
      </c>
      <c r="P18">
        <v>5</v>
      </c>
      <c r="Q18">
        <v>61</v>
      </c>
      <c r="R18">
        <v>100</v>
      </c>
      <c r="S18">
        <v>61</v>
      </c>
      <c r="T18">
        <v>7</v>
      </c>
      <c r="U18" t="s">
        <v>18</v>
      </c>
    </row>
    <row r="19" spans="1:21" hidden="1">
      <c r="A19" t="s">
        <v>36</v>
      </c>
      <c r="B19">
        <v>41.877740000000003</v>
      </c>
      <c r="C19">
        <v>3.1805400000000001</v>
      </c>
      <c r="D19" t="s">
        <v>60</v>
      </c>
      <c r="E19" t="s">
        <v>14</v>
      </c>
      <c r="F19" t="s">
        <v>15</v>
      </c>
      <c r="G19" t="s">
        <v>61</v>
      </c>
      <c r="H19" t="s">
        <v>19</v>
      </c>
      <c r="I19" t="s">
        <v>62</v>
      </c>
      <c r="J19" t="s">
        <v>13</v>
      </c>
      <c r="K19" t="s">
        <v>14</v>
      </c>
      <c r="L19">
        <v>14</v>
      </c>
      <c r="M19">
        <v>8</v>
      </c>
      <c r="N19">
        <v>5</v>
      </c>
      <c r="O19">
        <v>31</v>
      </c>
      <c r="P19">
        <v>7</v>
      </c>
      <c r="Q19">
        <v>43</v>
      </c>
      <c r="R19">
        <v>51</v>
      </c>
      <c r="S19">
        <v>84.31</v>
      </c>
      <c r="T19">
        <v>23.53</v>
      </c>
      <c r="U19" t="s">
        <v>41</v>
      </c>
    </row>
    <row r="20" spans="1:21" hidden="1">
      <c r="A20" t="s">
        <v>73</v>
      </c>
      <c r="B20">
        <v>41.860750000000003</v>
      </c>
      <c r="C20">
        <v>3.1885599999999998</v>
      </c>
      <c r="D20" t="s">
        <v>60</v>
      </c>
      <c r="E20" t="s">
        <v>14</v>
      </c>
      <c r="F20" t="s">
        <v>15</v>
      </c>
      <c r="G20" t="s">
        <v>76</v>
      </c>
      <c r="H20" t="s">
        <v>19</v>
      </c>
      <c r="I20" t="s">
        <v>77</v>
      </c>
      <c r="J20" t="s">
        <v>13</v>
      </c>
      <c r="K20" t="s">
        <v>14</v>
      </c>
      <c r="L20">
        <v>29</v>
      </c>
      <c r="M20">
        <v>30</v>
      </c>
      <c r="N20">
        <v>2</v>
      </c>
      <c r="O20">
        <v>8</v>
      </c>
      <c r="P20">
        <v>5</v>
      </c>
      <c r="Q20">
        <v>15</v>
      </c>
      <c r="R20">
        <v>45</v>
      </c>
      <c r="S20">
        <v>33.33</v>
      </c>
      <c r="T20">
        <v>15.56</v>
      </c>
      <c r="U20" t="s">
        <v>41</v>
      </c>
    </row>
    <row r="21" spans="1:21" hidden="1">
      <c r="A21" t="s">
        <v>73</v>
      </c>
      <c r="B21">
        <v>41.860750000000003</v>
      </c>
      <c r="C21">
        <v>3.1885599999999998</v>
      </c>
      <c r="D21" t="s">
        <v>60</v>
      </c>
      <c r="E21" t="s">
        <v>14</v>
      </c>
      <c r="F21" t="s">
        <v>15</v>
      </c>
      <c r="G21" t="s">
        <v>53</v>
      </c>
      <c r="H21" t="s">
        <v>19</v>
      </c>
      <c r="I21" t="s">
        <v>67</v>
      </c>
      <c r="J21" t="s">
        <v>13</v>
      </c>
      <c r="K21" t="s">
        <v>14</v>
      </c>
      <c r="L21">
        <v>17</v>
      </c>
      <c r="M21">
        <v>33</v>
      </c>
      <c r="N21">
        <v>6</v>
      </c>
      <c r="O21">
        <v>10</v>
      </c>
      <c r="P21">
        <v>5</v>
      </c>
      <c r="Q21">
        <v>21</v>
      </c>
      <c r="R21">
        <v>54</v>
      </c>
      <c r="S21">
        <v>38.89</v>
      </c>
      <c r="T21">
        <v>20.37</v>
      </c>
      <c r="U21" t="s">
        <v>41</v>
      </c>
    </row>
    <row r="22" spans="1:21">
      <c r="A22" t="s">
        <v>118</v>
      </c>
      <c r="B22">
        <v>42.319519999999997</v>
      </c>
      <c r="C22">
        <v>3.3311999999999999</v>
      </c>
      <c r="D22" t="s">
        <v>119</v>
      </c>
      <c r="E22" t="s">
        <v>14</v>
      </c>
      <c r="F22" t="s">
        <v>15</v>
      </c>
      <c r="G22" t="s">
        <v>53</v>
      </c>
      <c r="H22" t="s">
        <v>19</v>
      </c>
      <c r="I22" t="s">
        <v>20</v>
      </c>
      <c r="J22" t="s">
        <v>13</v>
      </c>
      <c r="K22" t="s">
        <v>14</v>
      </c>
      <c r="L22">
        <v>25</v>
      </c>
      <c r="M22">
        <v>18</v>
      </c>
      <c r="N22">
        <v>10</v>
      </c>
      <c r="O22">
        <v>5</v>
      </c>
      <c r="P22">
        <v>9</v>
      </c>
      <c r="Q22">
        <v>24</v>
      </c>
      <c r="R22">
        <v>42</v>
      </c>
      <c r="S22">
        <v>57.14</v>
      </c>
      <c r="T22">
        <v>45.24</v>
      </c>
      <c r="U22" t="s">
        <v>21</v>
      </c>
    </row>
    <row r="23" spans="1:21" hidden="1">
      <c r="A23" t="s">
        <v>36</v>
      </c>
      <c r="B23">
        <v>39.867739999999998</v>
      </c>
      <c r="C23">
        <v>4.1247299999999996</v>
      </c>
      <c r="D23" t="s">
        <v>52</v>
      </c>
      <c r="E23" t="s">
        <v>14</v>
      </c>
      <c r="F23" t="s">
        <v>15</v>
      </c>
      <c r="G23" t="s">
        <v>53</v>
      </c>
      <c r="H23" t="s">
        <v>19</v>
      </c>
      <c r="I23" t="s">
        <v>54</v>
      </c>
      <c r="J23" t="s">
        <v>13</v>
      </c>
      <c r="K23" t="s">
        <v>14</v>
      </c>
      <c r="L23">
        <v>15</v>
      </c>
      <c r="M23">
        <v>10</v>
      </c>
      <c r="N23">
        <v>10</v>
      </c>
      <c r="O23">
        <v>20</v>
      </c>
      <c r="P23">
        <v>10</v>
      </c>
      <c r="Q23">
        <v>40</v>
      </c>
      <c r="R23">
        <v>50</v>
      </c>
      <c r="S23">
        <v>80</v>
      </c>
      <c r="T23">
        <v>40</v>
      </c>
    </row>
    <row r="24" spans="1:21" hidden="1">
      <c r="A24" t="s">
        <v>73</v>
      </c>
      <c r="B24">
        <v>41.861060000000002</v>
      </c>
      <c r="C24">
        <v>3.1882700000000002</v>
      </c>
      <c r="D24" t="s">
        <v>52</v>
      </c>
      <c r="E24" t="s">
        <v>14</v>
      </c>
      <c r="F24" t="s">
        <v>15</v>
      </c>
      <c r="G24" t="s">
        <v>53</v>
      </c>
      <c r="H24" t="s">
        <v>19</v>
      </c>
      <c r="I24" t="s">
        <v>17</v>
      </c>
      <c r="J24" t="s">
        <v>13</v>
      </c>
      <c r="K24" t="s">
        <v>14</v>
      </c>
      <c r="L24">
        <v>18</v>
      </c>
      <c r="M24">
        <v>14</v>
      </c>
      <c r="N24">
        <v>15</v>
      </c>
      <c r="O24">
        <v>11</v>
      </c>
      <c r="P24">
        <v>11</v>
      </c>
      <c r="Q24">
        <v>37</v>
      </c>
      <c r="R24">
        <v>51</v>
      </c>
      <c r="S24">
        <v>72.55</v>
      </c>
      <c r="T24">
        <v>50.98</v>
      </c>
      <c r="U24" t="s">
        <v>41</v>
      </c>
    </row>
    <row r="25" spans="1:21" hidden="1">
      <c r="A25" t="s">
        <v>73</v>
      </c>
      <c r="B25">
        <v>41.862540000000003</v>
      </c>
      <c r="C25">
        <v>3.1864699999999999</v>
      </c>
      <c r="D25" t="s">
        <v>52</v>
      </c>
      <c r="E25" t="s">
        <v>14</v>
      </c>
      <c r="F25" t="s">
        <v>15</v>
      </c>
      <c r="G25" t="s">
        <v>53</v>
      </c>
      <c r="H25" t="s">
        <v>19</v>
      </c>
      <c r="I25" t="s">
        <v>39</v>
      </c>
      <c r="J25" t="s">
        <v>13</v>
      </c>
      <c r="K25" t="s">
        <v>14</v>
      </c>
      <c r="L25">
        <v>28</v>
      </c>
      <c r="M25">
        <v>10</v>
      </c>
      <c r="N25">
        <v>0</v>
      </c>
      <c r="O25">
        <v>13</v>
      </c>
      <c r="P25">
        <v>16</v>
      </c>
      <c r="Q25">
        <v>29</v>
      </c>
      <c r="R25">
        <v>39</v>
      </c>
      <c r="S25">
        <v>74.36</v>
      </c>
      <c r="T25">
        <v>41.03</v>
      </c>
      <c r="U25" t="s">
        <v>41</v>
      </c>
    </row>
    <row r="26" spans="1:21" hidden="1">
      <c r="A26" t="s">
        <v>27</v>
      </c>
      <c r="B26">
        <v>41.890459999999997</v>
      </c>
      <c r="C26">
        <v>3.1985399999999999</v>
      </c>
      <c r="D26" t="s">
        <v>28</v>
      </c>
      <c r="E26" t="s">
        <v>14</v>
      </c>
      <c r="F26" t="s">
        <v>15</v>
      </c>
      <c r="G26" t="s">
        <v>29</v>
      </c>
      <c r="H26" t="s">
        <v>19</v>
      </c>
      <c r="I26" t="s">
        <v>30</v>
      </c>
      <c r="J26" t="s">
        <v>13</v>
      </c>
      <c r="K26" t="s">
        <v>14</v>
      </c>
      <c r="L26">
        <v>20</v>
      </c>
      <c r="M26">
        <v>59</v>
      </c>
      <c r="N26">
        <v>4</v>
      </c>
      <c r="O26">
        <v>38</v>
      </c>
      <c r="P26">
        <v>8</v>
      </c>
      <c r="Q26">
        <v>50</v>
      </c>
      <c r="R26">
        <v>109</v>
      </c>
      <c r="S26">
        <v>45.87</v>
      </c>
      <c r="T26">
        <v>11.01</v>
      </c>
      <c r="U26" t="s">
        <v>18</v>
      </c>
    </row>
    <row r="27" spans="1:21" hidden="1">
      <c r="A27" t="s">
        <v>27</v>
      </c>
      <c r="B27">
        <v>41.890459999999997</v>
      </c>
      <c r="C27">
        <v>3.1985399999999999</v>
      </c>
      <c r="D27" t="s">
        <v>28</v>
      </c>
      <c r="E27" t="s">
        <v>14</v>
      </c>
      <c r="F27" t="s">
        <v>15</v>
      </c>
      <c r="G27" t="s">
        <v>33</v>
      </c>
      <c r="H27" t="s">
        <v>19</v>
      </c>
      <c r="I27" t="s">
        <v>20</v>
      </c>
      <c r="J27" t="s">
        <v>13</v>
      </c>
      <c r="K27" t="s">
        <v>14</v>
      </c>
      <c r="L27">
        <v>25</v>
      </c>
      <c r="M27">
        <v>66</v>
      </c>
      <c r="N27">
        <v>1</v>
      </c>
      <c r="O27">
        <v>33</v>
      </c>
      <c r="P27">
        <v>2</v>
      </c>
      <c r="Q27">
        <v>36</v>
      </c>
      <c r="R27">
        <v>102</v>
      </c>
      <c r="S27">
        <v>35.29</v>
      </c>
      <c r="T27">
        <v>2.94</v>
      </c>
      <c r="U27" t="s">
        <v>18</v>
      </c>
    </row>
    <row r="28" spans="1:21" hidden="1">
      <c r="A28" t="s">
        <v>36</v>
      </c>
      <c r="B28">
        <v>41.886800000000001</v>
      </c>
      <c r="C28">
        <v>3.19821</v>
      </c>
      <c r="D28" t="s">
        <v>47</v>
      </c>
      <c r="E28" t="s">
        <v>14</v>
      </c>
      <c r="F28" t="s">
        <v>15</v>
      </c>
      <c r="G28" t="s">
        <v>48</v>
      </c>
      <c r="H28" t="s">
        <v>19</v>
      </c>
      <c r="I28" t="s">
        <v>49</v>
      </c>
      <c r="J28" t="s">
        <v>13</v>
      </c>
      <c r="K28" t="s">
        <v>14</v>
      </c>
      <c r="L28">
        <v>31</v>
      </c>
      <c r="M28">
        <v>93</v>
      </c>
      <c r="N28">
        <v>0</v>
      </c>
      <c r="O28">
        <v>8</v>
      </c>
      <c r="P28">
        <v>1</v>
      </c>
      <c r="Q28">
        <v>9</v>
      </c>
      <c r="R28">
        <v>102</v>
      </c>
      <c r="S28">
        <v>8.82</v>
      </c>
      <c r="T28">
        <v>0.98</v>
      </c>
      <c r="U28" t="s">
        <v>18</v>
      </c>
    </row>
    <row r="29" spans="1:21" hidden="1">
      <c r="A29" t="s">
        <v>36</v>
      </c>
      <c r="B29">
        <v>41.887009999999997</v>
      </c>
      <c r="C29">
        <v>3.19834</v>
      </c>
      <c r="D29" t="s">
        <v>47</v>
      </c>
      <c r="E29" t="s">
        <v>14</v>
      </c>
      <c r="F29" t="s">
        <v>15</v>
      </c>
      <c r="G29" t="s">
        <v>51</v>
      </c>
      <c r="H29" t="s">
        <v>19</v>
      </c>
      <c r="I29" t="s">
        <v>39</v>
      </c>
      <c r="J29" t="s">
        <v>13</v>
      </c>
      <c r="K29" t="s">
        <v>14</v>
      </c>
      <c r="L29">
        <v>28</v>
      </c>
      <c r="M29">
        <v>81</v>
      </c>
      <c r="N29">
        <v>0</v>
      </c>
      <c r="O29">
        <v>16</v>
      </c>
      <c r="P29">
        <v>4</v>
      </c>
      <c r="Q29">
        <v>20</v>
      </c>
      <c r="R29">
        <v>101</v>
      </c>
      <c r="S29">
        <v>19.8</v>
      </c>
      <c r="T29">
        <v>3.96</v>
      </c>
      <c r="U29" t="s">
        <v>18</v>
      </c>
    </row>
    <row r="30" spans="1:21">
      <c r="A30" t="s">
        <v>118</v>
      </c>
      <c r="B30">
        <v>42.313470000000002</v>
      </c>
      <c r="C30">
        <v>3.3157999999999999</v>
      </c>
      <c r="D30" t="s">
        <v>120</v>
      </c>
      <c r="E30" t="s">
        <v>14</v>
      </c>
      <c r="F30" t="s">
        <v>23</v>
      </c>
      <c r="G30" t="s">
        <v>121</v>
      </c>
      <c r="H30" t="s">
        <v>19</v>
      </c>
      <c r="I30" t="s">
        <v>30</v>
      </c>
      <c r="J30" t="s">
        <v>13</v>
      </c>
      <c r="K30" t="s">
        <v>14</v>
      </c>
      <c r="L30">
        <v>20</v>
      </c>
      <c r="M30">
        <v>19</v>
      </c>
      <c r="N30">
        <v>7</v>
      </c>
      <c r="O30">
        <v>22</v>
      </c>
      <c r="P30">
        <v>12</v>
      </c>
      <c r="Q30">
        <v>41</v>
      </c>
      <c r="R30">
        <v>60</v>
      </c>
      <c r="S30">
        <v>68.33</v>
      </c>
      <c r="T30">
        <v>31.67</v>
      </c>
      <c r="U30" t="s">
        <v>21</v>
      </c>
    </row>
    <row r="31" spans="1:21">
      <c r="A31" t="s">
        <v>118</v>
      </c>
      <c r="B31">
        <v>42.313470000000002</v>
      </c>
      <c r="C31">
        <v>3.3157999999999999</v>
      </c>
      <c r="D31" t="s">
        <v>120</v>
      </c>
      <c r="E31" t="s">
        <v>14</v>
      </c>
      <c r="F31" t="s">
        <v>23</v>
      </c>
      <c r="G31" t="s">
        <v>121</v>
      </c>
      <c r="H31" t="s">
        <v>19</v>
      </c>
      <c r="I31" t="s">
        <v>54</v>
      </c>
      <c r="J31" t="s">
        <v>13</v>
      </c>
      <c r="K31" t="s">
        <v>14</v>
      </c>
      <c r="L31">
        <v>15</v>
      </c>
      <c r="M31">
        <v>17</v>
      </c>
      <c r="N31">
        <v>6</v>
      </c>
      <c r="O31">
        <v>25</v>
      </c>
      <c r="P31">
        <v>12</v>
      </c>
      <c r="Q31">
        <v>43</v>
      </c>
      <c r="R31">
        <v>60</v>
      </c>
      <c r="S31">
        <v>71.67</v>
      </c>
      <c r="T31">
        <v>30</v>
      </c>
      <c r="U31" t="s">
        <v>21</v>
      </c>
    </row>
    <row r="32" spans="1:21">
      <c r="A32" t="s">
        <v>118</v>
      </c>
      <c r="B32">
        <v>42.313470000000002</v>
      </c>
      <c r="C32">
        <v>3.3157999999999999</v>
      </c>
      <c r="D32" t="s">
        <v>120</v>
      </c>
      <c r="E32" t="s">
        <v>14</v>
      </c>
      <c r="F32" t="s">
        <v>23</v>
      </c>
      <c r="G32" t="s">
        <v>121</v>
      </c>
      <c r="H32" t="s">
        <v>19</v>
      </c>
      <c r="I32" t="s">
        <v>35</v>
      </c>
      <c r="J32" t="s">
        <v>13</v>
      </c>
      <c r="K32" t="s">
        <v>14</v>
      </c>
      <c r="L32">
        <v>10</v>
      </c>
      <c r="M32">
        <v>6</v>
      </c>
      <c r="N32">
        <v>8</v>
      </c>
      <c r="O32">
        <v>30</v>
      </c>
      <c r="P32">
        <v>16</v>
      </c>
      <c r="Q32">
        <v>54</v>
      </c>
      <c r="R32">
        <v>60</v>
      </c>
      <c r="S32">
        <v>90</v>
      </c>
      <c r="T32">
        <v>40</v>
      </c>
      <c r="U32" t="s">
        <v>21</v>
      </c>
    </row>
    <row r="33" spans="1:21" hidden="1">
      <c r="A33" t="s">
        <v>89</v>
      </c>
      <c r="B33">
        <v>42.238149999999997</v>
      </c>
      <c r="C33">
        <v>3.2642199999999999</v>
      </c>
      <c r="D33" t="s">
        <v>94</v>
      </c>
      <c r="E33" t="s">
        <v>14</v>
      </c>
      <c r="F33" t="s">
        <v>15</v>
      </c>
      <c r="G33" t="s">
        <v>95</v>
      </c>
      <c r="H33" t="s">
        <v>19</v>
      </c>
      <c r="I33" t="s">
        <v>88</v>
      </c>
      <c r="J33" t="s">
        <v>13</v>
      </c>
      <c r="K33" t="s">
        <v>14</v>
      </c>
      <c r="L33">
        <v>23</v>
      </c>
      <c r="M33">
        <v>27</v>
      </c>
      <c r="N33">
        <v>4</v>
      </c>
      <c r="O33">
        <v>7</v>
      </c>
      <c r="P33">
        <v>0</v>
      </c>
      <c r="Q33">
        <v>11</v>
      </c>
      <c r="R33">
        <v>38</v>
      </c>
      <c r="S33">
        <v>28.95</v>
      </c>
      <c r="T33">
        <v>10.53</v>
      </c>
      <c r="U33" t="s">
        <v>21</v>
      </c>
    </row>
    <row r="34" spans="1:21" hidden="1">
      <c r="A34" t="s">
        <v>89</v>
      </c>
      <c r="B34">
        <v>42.238230000000001</v>
      </c>
      <c r="C34">
        <v>3.26416</v>
      </c>
      <c r="D34" t="s">
        <v>94</v>
      </c>
      <c r="E34" t="s">
        <v>14</v>
      </c>
      <c r="F34" t="s">
        <v>23</v>
      </c>
      <c r="G34" t="s">
        <v>96</v>
      </c>
      <c r="H34" t="s">
        <v>19</v>
      </c>
      <c r="I34" t="s">
        <v>97</v>
      </c>
      <c r="J34" t="s">
        <v>13</v>
      </c>
      <c r="K34" t="s">
        <v>14</v>
      </c>
      <c r="L34">
        <v>16</v>
      </c>
      <c r="M34">
        <v>16</v>
      </c>
      <c r="N34">
        <v>4</v>
      </c>
      <c r="O34">
        <v>30</v>
      </c>
      <c r="P34">
        <v>10</v>
      </c>
      <c r="Q34">
        <v>44</v>
      </c>
      <c r="R34">
        <v>60</v>
      </c>
      <c r="S34">
        <v>73.33</v>
      </c>
      <c r="T34">
        <v>23.33</v>
      </c>
      <c r="U34" t="s">
        <v>21</v>
      </c>
    </row>
    <row r="35" spans="1:21" hidden="1">
      <c r="A35" t="s">
        <v>89</v>
      </c>
      <c r="B35">
        <v>42.239550000000001</v>
      </c>
      <c r="C35">
        <v>3.2650600000000001</v>
      </c>
      <c r="D35" t="s">
        <v>94</v>
      </c>
      <c r="E35" t="s">
        <v>14</v>
      </c>
      <c r="F35" t="s">
        <v>15</v>
      </c>
      <c r="G35" t="s">
        <v>98</v>
      </c>
      <c r="H35" t="s">
        <v>19</v>
      </c>
      <c r="I35" t="s">
        <v>97</v>
      </c>
      <c r="J35" t="s">
        <v>13</v>
      </c>
      <c r="K35" t="s">
        <v>14</v>
      </c>
      <c r="L35">
        <v>26</v>
      </c>
      <c r="M35">
        <v>20</v>
      </c>
      <c r="N35">
        <v>3</v>
      </c>
      <c r="O35">
        <v>20</v>
      </c>
      <c r="P35">
        <v>4</v>
      </c>
      <c r="Q35">
        <v>27</v>
      </c>
      <c r="R35">
        <v>47</v>
      </c>
      <c r="S35">
        <v>57.45</v>
      </c>
      <c r="T35">
        <v>14.89</v>
      </c>
      <c r="U35" t="s">
        <v>21</v>
      </c>
    </row>
    <row r="36" spans="1:21" hidden="1">
      <c r="A36" t="s">
        <v>82</v>
      </c>
      <c r="B36">
        <v>42.333080000000002</v>
      </c>
      <c r="C36">
        <v>3.2801499999999999</v>
      </c>
      <c r="D36" t="s">
        <v>55</v>
      </c>
      <c r="E36" t="s">
        <v>14</v>
      </c>
      <c r="F36" t="s">
        <v>23</v>
      </c>
      <c r="G36" t="s">
        <v>86</v>
      </c>
      <c r="H36" t="s">
        <v>19</v>
      </c>
      <c r="I36" t="s">
        <v>54</v>
      </c>
      <c r="J36" t="s">
        <v>13</v>
      </c>
      <c r="K36" t="s">
        <v>14</v>
      </c>
      <c r="L36">
        <v>15</v>
      </c>
      <c r="M36">
        <v>30</v>
      </c>
      <c r="N36">
        <v>0</v>
      </c>
      <c r="O36">
        <v>0</v>
      </c>
      <c r="P36">
        <v>25</v>
      </c>
      <c r="Q36">
        <v>25</v>
      </c>
      <c r="R36">
        <v>55</v>
      </c>
      <c r="S36">
        <v>45.45</v>
      </c>
      <c r="T36">
        <v>45.45</v>
      </c>
      <c r="U36" t="s">
        <v>21</v>
      </c>
    </row>
    <row r="37" spans="1:21" hidden="1">
      <c r="A37" t="s">
        <v>82</v>
      </c>
      <c r="B37">
        <v>42.332470000000001</v>
      </c>
      <c r="C37">
        <v>3.2841100000000001</v>
      </c>
      <c r="D37" t="s">
        <v>55</v>
      </c>
      <c r="E37" t="s">
        <v>14</v>
      </c>
      <c r="F37" t="s">
        <v>23</v>
      </c>
      <c r="G37" t="s">
        <v>53</v>
      </c>
      <c r="H37" t="s">
        <v>19</v>
      </c>
      <c r="I37" t="s">
        <v>87</v>
      </c>
      <c r="J37" t="s">
        <v>13</v>
      </c>
      <c r="K37" t="s">
        <v>14</v>
      </c>
      <c r="L37">
        <v>13</v>
      </c>
      <c r="M37">
        <v>6</v>
      </c>
      <c r="N37">
        <v>10</v>
      </c>
      <c r="O37">
        <v>22</v>
      </c>
      <c r="P37">
        <v>11</v>
      </c>
      <c r="Q37">
        <v>43</v>
      </c>
      <c r="R37">
        <v>49</v>
      </c>
      <c r="S37">
        <v>87.76</v>
      </c>
      <c r="T37">
        <v>42.86</v>
      </c>
      <c r="U37" t="s">
        <v>21</v>
      </c>
    </row>
    <row r="38" spans="1:21" hidden="1">
      <c r="A38" t="s">
        <v>82</v>
      </c>
      <c r="B38">
        <v>42.332850000000001</v>
      </c>
      <c r="C38">
        <v>3.2842500000000001</v>
      </c>
      <c r="D38" t="s">
        <v>55</v>
      </c>
      <c r="E38" t="s">
        <v>14</v>
      </c>
      <c r="F38" t="s">
        <v>15</v>
      </c>
      <c r="G38" t="s">
        <v>53</v>
      </c>
      <c r="H38" t="s">
        <v>19</v>
      </c>
      <c r="I38" t="s">
        <v>88</v>
      </c>
      <c r="J38" t="s">
        <v>13</v>
      </c>
      <c r="K38" t="s">
        <v>14</v>
      </c>
      <c r="L38">
        <v>23</v>
      </c>
      <c r="M38">
        <v>23</v>
      </c>
      <c r="N38">
        <v>3</v>
      </c>
      <c r="O38">
        <v>26</v>
      </c>
      <c r="P38">
        <v>12</v>
      </c>
      <c r="Q38">
        <v>41</v>
      </c>
      <c r="R38">
        <v>64</v>
      </c>
      <c r="S38">
        <v>64.06</v>
      </c>
      <c r="T38">
        <v>23.44</v>
      </c>
      <c r="U38" t="s">
        <v>21</v>
      </c>
    </row>
    <row r="39" spans="1:21" hidden="1">
      <c r="A39" t="s">
        <v>82</v>
      </c>
      <c r="B39">
        <v>42.333120000000001</v>
      </c>
      <c r="C39">
        <v>3.2800600000000002</v>
      </c>
      <c r="D39" t="s">
        <v>55</v>
      </c>
      <c r="E39" t="s">
        <v>14</v>
      </c>
      <c r="F39" t="s">
        <v>15</v>
      </c>
      <c r="G39" t="s">
        <v>53</v>
      </c>
      <c r="H39" t="s">
        <v>16</v>
      </c>
      <c r="I39" t="s">
        <v>77</v>
      </c>
      <c r="J39" t="s">
        <v>13</v>
      </c>
      <c r="K39" t="s">
        <v>14</v>
      </c>
      <c r="L39">
        <v>29</v>
      </c>
      <c r="M39">
        <v>35</v>
      </c>
      <c r="N39">
        <v>6</v>
      </c>
      <c r="O39">
        <v>14</v>
      </c>
      <c r="P39">
        <v>10</v>
      </c>
      <c r="Q39">
        <v>30</v>
      </c>
      <c r="R39">
        <v>65</v>
      </c>
      <c r="S39">
        <v>46.15</v>
      </c>
      <c r="T39">
        <v>24.62</v>
      </c>
      <c r="U39" t="s">
        <v>21</v>
      </c>
    </row>
    <row r="40" spans="1:21" hidden="1">
      <c r="A40" t="s">
        <v>89</v>
      </c>
      <c r="B40">
        <v>42.239269999999998</v>
      </c>
      <c r="C40">
        <v>3.2655799999999999</v>
      </c>
      <c r="D40" t="s">
        <v>91</v>
      </c>
      <c r="E40" t="s">
        <v>14</v>
      </c>
      <c r="F40" t="s">
        <v>15</v>
      </c>
      <c r="G40" t="s">
        <v>92</v>
      </c>
      <c r="H40" t="s">
        <v>19</v>
      </c>
      <c r="I40" t="s">
        <v>54</v>
      </c>
      <c r="J40" t="s">
        <v>13</v>
      </c>
      <c r="K40" t="s">
        <v>14</v>
      </c>
      <c r="L40">
        <v>15</v>
      </c>
      <c r="M40">
        <v>11</v>
      </c>
      <c r="N40">
        <v>6</v>
      </c>
      <c r="O40">
        <v>100</v>
      </c>
      <c r="P40">
        <v>13</v>
      </c>
      <c r="Q40">
        <v>119</v>
      </c>
      <c r="R40">
        <v>130</v>
      </c>
      <c r="S40">
        <v>91.54</v>
      </c>
      <c r="T40">
        <v>14.62</v>
      </c>
      <c r="U40" t="s">
        <v>21</v>
      </c>
    </row>
    <row r="41" spans="1:21" hidden="1">
      <c r="A41" t="s">
        <v>89</v>
      </c>
      <c r="B41">
        <v>42.238100000000003</v>
      </c>
      <c r="C41">
        <v>3.2642799999999998</v>
      </c>
      <c r="D41" t="s">
        <v>91</v>
      </c>
      <c r="E41" t="s">
        <v>14</v>
      </c>
      <c r="F41" t="s">
        <v>15</v>
      </c>
      <c r="G41" t="s">
        <v>93</v>
      </c>
      <c r="H41" t="s">
        <v>19</v>
      </c>
      <c r="I41" t="s">
        <v>46</v>
      </c>
      <c r="J41" t="s">
        <v>13</v>
      </c>
      <c r="K41" t="s">
        <v>14</v>
      </c>
      <c r="L41">
        <v>27</v>
      </c>
      <c r="M41">
        <v>43</v>
      </c>
      <c r="N41">
        <v>5</v>
      </c>
      <c r="O41">
        <v>45</v>
      </c>
      <c r="P41">
        <v>10</v>
      </c>
      <c r="Q41">
        <v>60</v>
      </c>
      <c r="R41">
        <v>103</v>
      </c>
      <c r="S41">
        <v>58.25</v>
      </c>
      <c r="T41">
        <v>14.56</v>
      </c>
      <c r="U41" t="s">
        <v>21</v>
      </c>
    </row>
    <row r="42" spans="1:21" hidden="1">
      <c r="A42" t="s">
        <v>89</v>
      </c>
      <c r="B42">
        <v>42.239280000000001</v>
      </c>
      <c r="C42">
        <v>3.2657799999999999</v>
      </c>
      <c r="D42" t="s">
        <v>91</v>
      </c>
      <c r="E42" t="s">
        <v>14</v>
      </c>
      <c r="F42" t="s">
        <v>23</v>
      </c>
      <c r="G42" t="s">
        <v>53</v>
      </c>
      <c r="H42" t="s">
        <v>19</v>
      </c>
      <c r="I42" t="s">
        <v>35</v>
      </c>
      <c r="J42" t="s">
        <v>13</v>
      </c>
      <c r="K42" t="s">
        <v>14</v>
      </c>
      <c r="L42">
        <v>10</v>
      </c>
      <c r="M42">
        <v>2</v>
      </c>
      <c r="N42">
        <v>3</v>
      </c>
      <c r="O42">
        <v>95</v>
      </c>
      <c r="P42">
        <v>0</v>
      </c>
      <c r="Q42">
        <v>98</v>
      </c>
      <c r="R42">
        <v>100</v>
      </c>
      <c r="S42">
        <v>98</v>
      </c>
      <c r="T42">
        <v>3</v>
      </c>
      <c r="U42" t="s">
        <v>21</v>
      </c>
    </row>
    <row r="43" spans="1:21" hidden="1">
      <c r="A43" t="s">
        <v>100</v>
      </c>
      <c r="B43">
        <v>42.237909999999999</v>
      </c>
      <c r="C43">
        <v>3.26004</v>
      </c>
      <c r="D43" t="s">
        <v>91</v>
      </c>
      <c r="E43" t="s">
        <v>14</v>
      </c>
      <c r="F43" t="s">
        <v>23</v>
      </c>
      <c r="G43" t="s">
        <v>101</v>
      </c>
      <c r="H43" t="s">
        <v>19</v>
      </c>
      <c r="I43" t="s">
        <v>20</v>
      </c>
      <c r="J43" t="s">
        <v>13</v>
      </c>
      <c r="K43" t="s">
        <v>14</v>
      </c>
      <c r="L43">
        <v>25</v>
      </c>
      <c r="M43">
        <v>28</v>
      </c>
      <c r="N43">
        <v>0</v>
      </c>
      <c r="O43">
        <v>0</v>
      </c>
      <c r="P43">
        <v>0</v>
      </c>
      <c r="Q43">
        <v>0</v>
      </c>
      <c r="R43">
        <v>28</v>
      </c>
      <c r="S43">
        <v>0</v>
      </c>
      <c r="T43">
        <v>0</v>
      </c>
      <c r="U43" t="s">
        <v>21</v>
      </c>
    </row>
    <row r="44" spans="1:21" hidden="1">
      <c r="A44" t="s">
        <v>100</v>
      </c>
      <c r="B44">
        <v>42.237909999999999</v>
      </c>
      <c r="C44">
        <v>3.2600500000000001</v>
      </c>
      <c r="D44" t="s">
        <v>91</v>
      </c>
      <c r="E44" t="s">
        <v>14</v>
      </c>
      <c r="F44" t="s">
        <v>23</v>
      </c>
      <c r="G44" t="s">
        <v>114</v>
      </c>
      <c r="H44" t="s">
        <v>19</v>
      </c>
      <c r="I44" t="s">
        <v>115</v>
      </c>
      <c r="J44" t="s">
        <v>13</v>
      </c>
      <c r="K44" t="s">
        <v>14</v>
      </c>
      <c r="L44">
        <v>9</v>
      </c>
      <c r="M44">
        <v>3</v>
      </c>
      <c r="N44">
        <v>2</v>
      </c>
      <c r="O44">
        <v>52</v>
      </c>
      <c r="P44">
        <v>5</v>
      </c>
      <c r="Q44">
        <v>59</v>
      </c>
      <c r="R44">
        <v>62</v>
      </c>
      <c r="S44">
        <v>95.16</v>
      </c>
      <c r="T44">
        <v>11.29</v>
      </c>
      <c r="U44" t="s">
        <v>21</v>
      </c>
    </row>
    <row r="45" spans="1:21" hidden="1">
      <c r="A45" t="s">
        <v>100</v>
      </c>
      <c r="B45">
        <v>42.237780000000001</v>
      </c>
      <c r="C45">
        <v>3.2645</v>
      </c>
      <c r="D45" t="s">
        <v>91</v>
      </c>
      <c r="E45" t="s">
        <v>14</v>
      </c>
      <c r="F45" t="s">
        <v>15</v>
      </c>
      <c r="G45" t="s">
        <v>116</v>
      </c>
      <c r="H45" t="s">
        <v>19</v>
      </c>
      <c r="I45" t="s">
        <v>22</v>
      </c>
      <c r="J45" t="s">
        <v>13</v>
      </c>
      <c r="K45" t="s">
        <v>14</v>
      </c>
      <c r="L45">
        <v>32</v>
      </c>
      <c r="M45">
        <v>54</v>
      </c>
      <c r="N45">
        <v>4</v>
      </c>
      <c r="O45">
        <v>35</v>
      </c>
      <c r="P45">
        <v>2</v>
      </c>
      <c r="Q45">
        <v>41</v>
      </c>
      <c r="R45">
        <v>95</v>
      </c>
      <c r="S45">
        <v>43.16</v>
      </c>
      <c r="T45">
        <v>6.32</v>
      </c>
      <c r="U45" t="s">
        <v>21</v>
      </c>
    </row>
    <row r="46" spans="1:21" hidden="1">
      <c r="A46" t="s">
        <v>100</v>
      </c>
      <c r="B46">
        <v>42.237870000000001</v>
      </c>
      <c r="C46">
        <v>3.2600699999999998</v>
      </c>
      <c r="D46" t="s">
        <v>91</v>
      </c>
      <c r="E46" t="s">
        <v>14</v>
      </c>
      <c r="F46" t="s">
        <v>15</v>
      </c>
      <c r="G46" t="s">
        <v>117</v>
      </c>
      <c r="H46" t="s">
        <v>19</v>
      </c>
      <c r="I46" t="s">
        <v>39</v>
      </c>
      <c r="J46" t="s">
        <v>13</v>
      </c>
      <c r="K46" t="s">
        <v>14</v>
      </c>
      <c r="L46">
        <v>28</v>
      </c>
      <c r="M46">
        <v>2</v>
      </c>
      <c r="N46">
        <v>1</v>
      </c>
      <c r="O46">
        <v>9</v>
      </c>
      <c r="P46">
        <v>0</v>
      </c>
      <c r="Q46">
        <v>10</v>
      </c>
      <c r="R46">
        <v>12</v>
      </c>
      <c r="S46">
        <v>83.33</v>
      </c>
      <c r="T46">
        <v>8.33</v>
      </c>
      <c r="U46" t="s">
        <v>21</v>
      </c>
    </row>
    <row r="47" spans="1:21" hidden="1">
      <c r="A47" t="s">
        <v>82</v>
      </c>
      <c r="B47">
        <v>42.332509999999999</v>
      </c>
      <c r="C47">
        <v>3.28328</v>
      </c>
      <c r="D47" t="s">
        <v>25</v>
      </c>
      <c r="E47" t="s">
        <v>14</v>
      </c>
      <c r="F47" t="s">
        <v>23</v>
      </c>
      <c r="G47" t="s">
        <v>83</v>
      </c>
      <c r="H47" t="s">
        <v>19</v>
      </c>
      <c r="I47" t="s">
        <v>30</v>
      </c>
      <c r="J47" t="s">
        <v>13</v>
      </c>
      <c r="K47" t="s">
        <v>14</v>
      </c>
      <c r="L47">
        <v>20</v>
      </c>
      <c r="M47">
        <v>52</v>
      </c>
      <c r="N47">
        <v>28</v>
      </c>
      <c r="O47">
        <v>17</v>
      </c>
      <c r="P47">
        <v>4</v>
      </c>
      <c r="Q47">
        <v>49</v>
      </c>
      <c r="R47">
        <v>101</v>
      </c>
      <c r="S47">
        <v>48.51</v>
      </c>
      <c r="T47">
        <v>31.68</v>
      </c>
      <c r="U47" t="s">
        <v>21</v>
      </c>
    </row>
    <row r="48" spans="1:21" hidden="1">
      <c r="A48" t="s">
        <v>82</v>
      </c>
      <c r="B48">
        <v>42.332509999999999</v>
      </c>
      <c r="C48">
        <v>3.28328</v>
      </c>
      <c r="D48" t="s">
        <v>25</v>
      </c>
      <c r="E48" t="s">
        <v>14</v>
      </c>
      <c r="F48" t="s">
        <v>23</v>
      </c>
      <c r="G48" t="s">
        <v>84</v>
      </c>
      <c r="H48" t="s">
        <v>19</v>
      </c>
      <c r="I48" t="s">
        <v>44</v>
      </c>
      <c r="J48" t="s">
        <v>13</v>
      </c>
      <c r="K48" t="s">
        <v>14</v>
      </c>
      <c r="L48">
        <v>22</v>
      </c>
      <c r="M48">
        <v>47</v>
      </c>
      <c r="N48">
        <v>32</v>
      </c>
      <c r="O48">
        <v>20</v>
      </c>
      <c r="P48">
        <v>3</v>
      </c>
      <c r="Q48">
        <v>55</v>
      </c>
      <c r="R48">
        <v>102</v>
      </c>
      <c r="S48">
        <v>53.92</v>
      </c>
      <c r="T48">
        <v>34.31</v>
      </c>
      <c r="U48" t="s">
        <v>21</v>
      </c>
    </row>
    <row r="49" spans="1:21" hidden="1">
      <c r="A49" t="s">
        <v>82</v>
      </c>
      <c r="B49">
        <v>42.332509999999999</v>
      </c>
      <c r="C49">
        <v>3.28328</v>
      </c>
      <c r="D49" t="s">
        <v>25</v>
      </c>
      <c r="E49" t="s">
        <v>14</v>
      </c>
      <c r="F49" t="s">
        <v>23</v>
      </c>
      <c r="G49" t="s">
        <v>85</v>
      </c>
      <c r="H49" t="s">
        <v>19</v>
      </c>
      <c r="I49" t="s">
        <v>54</v>
      </c>
      <c r="J49" t="s">
        <v>13</v>
      </c>
      <c r="K49" t="s">
        <v>14</v>
      </c>
      <c r="L49">
        <v>15</v>
      </c>
      <c r="M49">
        <v>11</v>
      </c>
      <c r="N49">
        <v>39</v>
      </c>
      <c r="O49">
        <v>47</v>
      </c>
      <c r="P49">
        <v>3</v>
      </c>
      <c r="Q49">
        <v>89</v>
      </c>
      <c r="R49">
        <v>100</v>
      </c>
      <c r="S49">
        <v>89</v>
      </c>
      <c r="T49">
        <v>42</v>
      </c>
      <c r="U49" t="s">
        <v>21</v>
      </c>
    </row>
    <row r="50" spans="1:21" hidden="1">
      <c r="A50" t="s">
        <v>100</v>
      </c>
      <c r="B50">
        <v>42.237850000000002</v>
      </c>
      <c r="C50">
        <v>3.2652100000000002</v>
      </c>
      <c r="D50" t="s">
        <v>25</v>
      </c>
      <c r="E50" t="s">
        <v>14</v>
      </c>
      <c r="F50" t="s">
        <v>15</v>
      </c>
      <c r="G50" t="s">
        <v>112</v>
      </c>
      <c r="H50" t="s">
        <v>19</v>
      </c>
      <c r="I50" t="s">
        <v>39</v>
      </c>
      <c r="J50" t="s">
        <v>13</v>
      </c>
      <c r="K50" t="s">
        <v>14</v>
      </c>
      <c r="L50">
        <v>28</v>
      </c>
      <c r="M50">
        <v>45</v>
      </c>
      <c r="N50">
        <v>2</v>
      </c>
      <c r="O50">
        <v>26</v>
      </c>
      <c r="P50">
        <v>7</v>
      </c>
      <c r="Q50">
        <v>35</v>
      </c>
      <c r="R50">
        <v>80</v>
      </c>
      <c r="S50">
        <v>43.75</v>
      </c>
      <c r="T50">
        <v>11.25</v>
      </c>
      <c r="U50" t="s">
        <v>21</v>
      </c>
    </row>
    <row r="51" spans="1:21">
      <c r="A51" t="s">
        <v>118</v>
      </c>
      <c r="B51">
        <v>42.319420000000001</v>
      </c>
      <c r="C51">
        <v>3.3309099999999998</v>
      </c>
      <c r="D51" t="s">
        <v>25</v>
      </c>
      <c r="E51" t="s">
        <v>14</v>
      </c>
      <c r="F51" t="s">
        <v>15</v>
      </c>
      <c r="G51" t="s">
        <v>122</v>
      </c>
      <c r="H51" t="s">
        <v>19</v>
      </c>
      <c r="I51" t="s">
        <v>67</v>
      </c>
      <c r="J51" t="s">
        <v>13</v>
      </c>
      <c r="K51" t="s">
        <v>14</v>
      </c>
      <c r="L51">
        <v>17</v>
      </c>
      <c r="M51">
        <v>9</v>
      </c>
      <c r="N51">
        <v>22</v>
      </c>
      <c r="O51">
        <v>4</v>
      </c>
      <c r="P51">
        <v>15</v>
      </c>
      <c r="Q51">
        <v>41</v>
      </c>
      <c r="R51">
        <v>50</v>
      </c>
      <c r="S51">
        <v>82</v>
      </c>
      <c r="T51">
        <v>74</v>
      </c>
      <c r="U51" t="s">
        <v>21</v>
      </c>
    </row>
    <row r="52" spans="1:21" hidden="1">
      <c r="A52" t="s">
        <v>36</v>
      </c>
      <c r="B52">
        <v>41.88747</v>
      </c>
      <c r="C52">
        <v>3.1979899999999999</v>
      </c>
      <c r="D52" t="s">
        <v>37</v>
      </c>
      <c r="E52" t="s">
        <v>14</v>
      </c>
      <c r="F52" t="s">
        <v>15</v>
      </c>
      <c r="G52" t="s">
        <v>38</v>
      </c>
      <c r="H52" t="s">
        <v>19</v>
      </c>
      <c r="I52" t="s">
        <v>39</v>
      </c>
      <c r="J52" t="s">
        <v>13</v>
      </c>
      <c r="K52" t="s">
        <v>14</v>
      </c>
      <c r="L52">
        <v>28</v>
      </c>
      <c r="M52">
        <v>40</v>
      </c>
      <c r="N52">
        <v>1</v>
      </c>
      <c r="O52">
        <v>49</v>
      </c>
      <c r="P52">
        <v>1</v>
      </c>
      <c r="Q52">
        <v>51</v>
      </c>
      <c r="R52">
        <v>91</v>
      </c>
      <c r="S52">
        <v>56.04</v>
      </c>
      <c r="T52">
        <v>2.2000000000000002</v>
      </c>
      <c r="U52" t="s">
        <v>18</v>
      </c>
    </row>
    <row r="53" spans="1:21" hidden="1">
      <c r="A53" t="s">
        <v>36</v>
      </c>
      <c r="B53">
        <v>41.887140000000002</v>
      </c>
      <c r="C53">
        <v>3.1993200000000002</v>
      </c>
      <c r="D53" t="s">
        <v>37</v>
      </c>
      <c r="E53" t="s">
        <v>14</v>
      </c>
      <c r="F53" t="s">
        <v>15</v>
      </c>
      <c r="G53" t="s">
        <v>50</v>
      </c>
      <c r="H53" t="s">
        <v>19</v>
      </c>
      <c r="I53" t="s">
        <v>49</v>
      </c>
      <c r="J53" t="s">
        <v>13</v>
      </c>
      <c r="K53" t="s">
        <v>14</v>
      </c>
      <c r="L53">
        <v>31</v>
      </c>
      <c r="M53">
        <v>40</v>
      </c>
      <c r="N53">
        <v>0</v>
      </c>
      <c r="O53">
        <v>0</v>
      </c>
      <c r="P53">
        <v>7</v>
      </c>
      <c r="Q53">
        <v>7</v>
      </c>
      <c r="R53">
        <v>47</v>
      </c>
      <c r="S53">
        <v>14.89</v>
      </c>
      <c r="T53">
        <v>14.89</v>
      </c>
      <c r="U53" t="s">
        <v>18</v>
      </c>
    </row>
    <row r="54" spans="1:21" hidden="1">
      <c r="A54" t="s">
        <v>27</v>
      </c>
      <c r="B54">
        <v>41.890459999999997</v>
      </c>
      <c r="C54">
        <v>3.1985399999999999</v>
      </c>
      <c r="D54" t="s">
        <v>31</v>
      </c>
      <c r="E54" t="s">
        <v>14</v>
      </c>
      <c r="F54" t="s">
        <v>15</v>
      </c>
      <c r="G54" t="s">
        <v>32</v>
      </c>
      <c r="H54" t="s">
        <v>19</v>
      </c>
      <c r="I54" t="s">
        <v>26</v>
      </c>
      <c r="J54" t="s">
        <v>13</v>
      </c>
      <c r="K54" t="s">
        <v>14</v>
      </c>
      <c r="L54">
        <v>24</v>
      </c>
      <c r="M54">
        <v>51</v>
      </c>
      <c r="N54">
        <v>1</v>
      </c>
      <c r="O54">
        <v>59</v>
      </c>
      <c r="P54">
        <v>0</v>
      </c>
      <c r="Q54">
        <v>60</v>
      </c>
      <c r="R54">
        <v>111</v>
      </c>
      <c r="S54">
        <v>54.05</v>
      </c>
      <c r="T54">
        <v>0.9</v>
      </c>
      <c r="U54" t="s">
        <v>18</v>
      </c>
    </row>
    <row r="55" spans="1:21" hidden="1">
      <c r="A55" t="s">
        <v>27</v>
      </c>
      <c r="B55">
        <v>41.890459999999997</v>
      </c>
      <c r="C55">
        <v>3.1985399999999999</v>
      </c>
      <c r="D55" t="s">
        <v>31</v>
      </c>
      <c r="E55" t="s">
        <v>14</v>
      </c>
      <c r="F55" t="s">
        <v>15</v>
      </c>
      <c r="G55" t="s">
        <v>34</v>
      </c>
      <c r="H55" t="s">
        <v>19</v>
      </c>
      <c r="I55" t="s">
        <v>30</v>
      </c>
      <c r="J55" t="s">
        <v>13</v>
      </c>
      <c r="K55" t="s">
        <v>14</v>
      </c>
      <c r="L55">
        <v>20</v>
      </c>
      <c r="M55">
        <v>40</v>
      </c>
      <c r="N55">
        <v>0</v>
      </c>
      <c r="O55">
        <v>64</v>
      </c>
      <c r="P55">
        <v>2</v>
      </c>
      <c r="Q55">
        <v>66</v>
      </c>
      <c r="R55">
        <v>106</v>
      </c>
      <c r="S55">
        <v>62.26</v>
      </c>
      <c r="T55">
        <v>1.89</v>
      </c>
      <c r="U55" t="s">
        <v>18</v>
      </c>
    </row>
    <row r="56" spans="1:21" hidden="1">
      <c r="A56" t="s">
        <v>63</v>
      </c>
      <c r="B56">
        <v>41.88664</v>
      </c>
      <c r="C56">
        <v>3.19815</v>
      </c>
      <c r="D56" t="s">
        <v>31</v>
      </c>
      <c r="E56" t="s">
        <v>14</v>
      </c>
      <c r="F56" t="s">
        <v>15</v>
      </c>
      <c r="G56" t="s">
        <v>70</v>
      </c>
      <c r="H56" t="s">
        <v>19</v>
      </c>
      <c r="I56" t="s">
        <v>71</v>
      </c>
      <c r="J56" t="s">
        <v>13</v>
      </c>
      <c r="K56" t="s">
        <v>14</v>
      </c>
      <c r="L56">
        <v>30</v>
      </c>
      <c r="M56">
        <v>82</v>
      </c>
      <c r="N56">
        <v>5</v>
      </c>
      <c r="O56">
        <v>21</v>
      </c>
      <c r="P56">
        <v>4</v>
      </c>
      <c r="Q56">
        <v>30</v>
      </c>
      <c r="R56">
        <v>112</v>
      </c>
      <c r="S56">
        <v>26.79</v>
      </c>
      <c r="T56">
        <v>8.0399999999999991</v>
      </c>
      <c r="U56" t="s">
        <v>18</v>
      </c>
    </row>
    <row r="57" spans="1:21" hidden="1">
      <c r="A57" t="s">
        <v>63</v>
      </c>
      <c r="B57">
        <v>41.88664</v>
      </c>
      <c r="C57">
        <v>3.19815</v>
      </c>
      <c r="D57" t="s">
        <v>31</v>
      </c>
      <c r="E57" t="s">
        <v>14</v>
      </c>
      <c r="F57" t="s">
        <v>15</v>
      </c>
      <c r="G57" t="s">
        <v>72</v>
      </c>
      <c r="H57" t="s">
        <v>19</v>
      </c>
      <c r="I57" t="s">
        <v>30</v>
      </c>
      <c r="J57" t="s">
        <v>13</v>
      </c>
      <c r="K57" t="s">
        <v>14</v>
      </c>
      <c r="L57">
        <v>20</v>
      </c>
      <c r="M57">
        <v>80</v>
      </c>
      <c r="N57">
        <v>5</v>
      </c>
      <c r="O57">
        <v>28</v>
      </c>
      <c r="P57">
        <v>2</v>
      </c>
      <c r="Q57">
        <v>35</v>
      </c>
      <c r="R57">
        <v>115</v>
      </c>
      <c r="S57">
        <v>30.43</v>
      </c>
      <c r="T57">
        <v>6.09</v>
      </c>
      <c r="U57" t="s">
        <v>18</v>
      </c>
    </row>
    <row r="58" spans="1:21" hidden="1">
      <c r="A58" t="s">
        <v>36</v>
      </c>
      <c r="B58">
        <v>41.86204</v>
      </c>
      <c r="C58">
        <v>3.1886399999999999</v>
      </c>
      <c r="D58" t="s">
        <v>58</v>
      </c>
      <c r="E58" t="s">
        <v>14</v>
      </c>
      <c r="F58" t="s">
        <v>15</v>
      </c>
      <c r="G58" t="s">
        <v>59</v>
      </c>
      <c r="H58" t="s">
        <v>19</v>
      </c>
      <c r="I58" t="s">
        <v>54</v>
      </c>
      <c r="J58" t="s">
        <v>13</v>
      </c>
      <c r="K58" t="s">
        <v>14</v>
      </c>
      <c r="L58">
        <v>15</v>
      </c>
      <c r="M58">
        <v>5</v>
      </c>
      <c r="N58">
        <v>0</v>
      </c>
      <c r="O58">
        <v>13</v>
      </c>
      <c r="P58">
        <v>6</v>
      </c>
      <c r="Q58">
        <v>19</v>
      </c>
      <c r="R58">
        <v>24</v>
      </c>
      <c r="S58">
        <v>79.17</v>
      </c>
      <c r="T58">
        <v>25</v>
      </c>
      <c r="U58" t="s">
        <v>41</v>
      </c>
    </row>
    <row r="59" spans="1:21" hidden="1">
      <c r="A59" t="s">
        <v>73</v>
      </c>
      <c r="B59">
        <v>41.862540000000003</v>
      </c>
      <c r="C59">
        <v>3.1864699999999999</v>
      </c>
      <c r="D59" t="s">
        <v>78</v>
      </c>
      <c r="E59" t="s">
        <v>14</v>
      </c>
      <c r="F59" t="s">
        <v>15</v>
      </c>
      <c r="G59" t="s">
        <v>79</v>
      </c>
      <c r="H59" t="s">
        <v>19</v>
      </c>
      <c r="I59" t="s">
        <v>80</v>
      </c>
      <c r="J59" t="s">
        <v>13</v>
      </c>
      <c r="K59" t="s">
        <v>14</v>
      </c>
      <c r="L59">
        <v>19</v>
      </c>
      <c r="M59">
        <v>33</v>
      </c>
      <c r="N59">
        <v>3</v>
      </c>
      <c r="O59">
        <v>18</v>
      </c>
      <c r="P59">
        <v>6</v>
      </c>
      <c r="Q59">
        <v>27</v>
      </c>
      <c r="R59">
        <v>60</v>
      </c>
      <c r="S59">
        <v>45</v>
      </c>
      <c r="T59">
        <v>15</v>
      </c>
      <c r="U59" t="s">
        <v>41</v>
      </c>
    </row>
    <row r="60" spans="1:21" hidden="1">
      <c r="A60" t="s">
        <v>73</v>
      </c>
      <c r="B60">
        <v>41.86251</v>
      </c>
      <c r="C60">
        <v>3.1865100000000002</v>
      </c>
      <c r="D60" t="s">
        <v>78</v>
      </c>
      <c r="E60" t="s">
        <v>14</v>
      </c>
      <c r="F60" t="s">
        <v>15</v>
      </c>
      <c r="G60" t="s">
        <v>81</v>
      </c>
      <c r="H60" t="s">
        <v>19</v>
      </c>
      <c r="I60" t="s">
        <v>30</v>
      </c>
      <c r="J60" t="s">
        <v>13</v>
      </c>
      <c r="K60" t="s">
        <v>14</v>
      </c>
      <c r="L60">
        <v>20</v>
      </c>
      <c r="M60">
        <v>27</v>
      </c>
      <c r="N60">
        <v>3</v>
      </c>
      <c r="O60">
        <v>20</v>
      </c>
      <c r="P60">
        <v>3</v>
      </c>
      <c r="Q60">
        <v>26</v>
      </c>
      <c r="R60">
        <v>53</v>
      </c>
      <c r="S60">
        <v>49.06</v>
      </c>
      <c r="T60">
        <v>11.32</v>
      </c>
      <c r="U60" t="s">
        <v>41</v>
      </c>
    </row>
    <row r="61" spans="1:21" hidden="1"/>
    <row r="62" spans="1:21" hidden="1">
      <c r="M62">
        <f t="shared" ref="M62:R62" si="0">SUM(M2:M60)</f>
        <v>1772</v>
      </c>
      <c r="N62">
        <f t="shared" si="0"/>
        <v>347</v>
      </c>
      <c r="O62">
        <f t="shared" si="0"/>
        <v>1620</v>
      </c>
      <c r="P62">
        <f t="shared" si="0"/>
        <v>429</v>
      </c>
      <c r="Q62">
        <f t="shared" si="0"/>
        <v>2396</v>
      </c>
      <c r="R62">
        <f t="shared" si="0"/>
        <v>4168</v>
      </c>
      <c r="S62">
        <f>AVERAGE(S2:S60)</f>
        <v>58.588474576271182</v>
      </c>
      <c r="T62">
        <f>AVERAGE(T2:T60)</f>
        <v>21.219661016949161</v>
      </c>
    </row>
  </sheetData>
  <autoFilter ref="A1:U62" xr:uid="{A3951091-64FE-4EDB-B2C2-2A071A327148}">
    <filterColumn colId="0">
      <filters>
        <filter val="2023/10/14"/>
      </filters>
    </filterColumn>
  </autoFilter>
  <sortState xmlns:xlrd2="http://schemas.microsoft.com/office/spreadsheetml/2017/richdata2" ref="A2:U1048549">
    <sortCondition ref="D1:D104854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FEA6B-BD8A-485D-A2C5-E3B95402A65C}">
  <dimension ref="A1:AC1105"/>
  <sheetViews>
    <sheetView tabSelected="1" workbookViewId="0">
      <pane ySplit="1" topLeftCell="A157" activePane="bottomLeft" state="frozen"/>
      <selection activeCell="H1" sqref="H1"/>
      <selection pane="bottomLeft" activeCell="I175" sqref="I175"/>
    </sheetView>
  </sheetViews>
  <sheetFormatPr defaultRowHeight="15"/>
  <cols>
    <col min="1" max="1" width="24.5703125" customWidth="1"/>
    <col min="2" max="2" width="31.7109375" customWidth="1"/>
    <col min="3" max="3" width="20.140625" customWidth="1"/>
    <col min="4" max="4" width="26.85546875" customWidth="1"/>
    <col min="5" max="5" width="17.42578125" customWidth="1"/>
    <col min="6" max="7" width="17.42578125" style="55" customWidth="1"/>
    <col min="8" max="8" width="10.7109375" bestFit="1" customWidth="1"/>
    <col min="10" max="10" width="22.140625" customWidth="1"/>
    <col min="11" max="11" width="17.140625" customWidth="1"/>
    <col min="12" max="12" width="21.140625" customWidth="1"/>
    <col min="13" max="13" width="13" customWidth="1"/>
    <col min="17" max="17" width="12" customWidth="1"/>
    <col min="18" max="18" width="12.7109375" customWidth="1"/>
    <col min="19" max="19" width="16.5703125" customWidth="1"/>
    <col min="20" max="20" width="11.5703125" bestFit="1" customWidth="1"/>
  </cols>
  <sheetData>
    <row r="1" spans="1:29" s="41" customFormat="1" ht="29.25" customHeight="1" thickBot="1">
      <c r="A1" s="38" t="s">
        <v>163</v>
      </c>
      <c r="B1" s="38" t="s">
        <v>164</v>
      </c>
      <c r="C1" s="38" t="s">
        <v>318</v>
      </c>
      <c r="D1" s="38" t="s">
        <v>165</v>
      </c>
      <c r="E1" s="38" t="s">
        <v>166</v>
      </c>
      <c r="F1" s="51" t="s">
        <v>332</v>
      </c>
      <c r="G1" s="51" t="s">
        <v>333</v>
      </c>
      <c r="H1" s="38" t="s">
        <v>167</v>
      </c>
      <c r="I1" s="38" t="s">
        <v>168</v>
      </c>
      <c r="J1" s="40" t="s">
        <v>169</v>
      </c>
      <c r="K1" s="38" t="s">
        <v>304</v>
      </c>
      <c r="L1" s="38" t="s">
        <v>170</v>
      </c>
      <c r="M1" s="38" t="s">
        <v>171</v>
      </c>
      <c r="N1" s="38" t="s">
        <v>172</v>
      </c>
      <c r="O1" s="38" t="s">
        <v>173</v>
      </c>
      <c r="P1" s="38" t="s">
        <v>174</v>
      </c>
      <c r="Q1" s="37" t="s">
        <v>175</v>
      </c>
      <c r="R1" s="37" t="s">
        <v>176</v>
      </c>
      <c r="S1" s="37" t="s">
        <v>177</v>
      </c>
      <c r="T1" s="38" t="s">
        <v>178</v>
      </c>
      <c r="U1" s="38" t="s">
        <v>179</v>
      </c>
      <c r="V1" s="38"/>
      <c r="W1" s="38"/>
      <c r="X1" s="38"/>
      <c r="Y1" s="38"/>
      <c r="Z1" s="38"/>
      <c r="AA1" s="38"/>
      <c r="AB1" s="38"/>
      <c r="AC1" s="38"/>
    </row>
    <row r="2" spans="1:29" ht="15.75" thickBot="1">
      <c r="A2" s="8" t="s">
        <v>180</v>
      </c>
      <c r="B2" s="8" t="s">
        <v>135</v>
      </c>
      <c r="C2" s="25" t="s">
        <v>211</v>
      </c>
      <c r="D2" s="11" t="s">
        <v>212</v>
      </c>
      <c r="E2" s="11" t="s">
        <v>213</v>
      </c>
      <c r="F2" s="2">
        <v>41.887239999999998</v>
      </c>
      <c r="G2" s="52">
        <v>3.2028599999999998</v>
      </c>
      <c r="H2" s="12">
        <v>45184</v>
      </c>
      <c r="I2" s="25" t="s">
        <v>214</v>
      </c>
      <c r="J2" s="13" t="s">
        <v>215</v>
      </c>
      <c r="K2" s="14">
        <v>25</v>
      </c>
      <c r="L2" s="11" t="s">
        <v>185</v>
      </c>
      <c r="M2" s="14">
        <v>45</v>
      </c>
      <c r="N2" s="14">
        <v>0</v>
      </c>
      <c r="O2" s="14">
        <v>7</v>
      </c>
      <c r="P2" s="14">
        <v>0</v>
      </c>
      <c r="Q2" s="15">
        <f>SUM(M2:P2)</f>
        <v>52</v>
      </c>
      <c r="R2" s="15">
        <f>SUM(N2:P2)</f>
        <v>7</v>
      </c>
      <c r="S2" s="16">
        <f>(R2/Q2)*100</f>
        <v>13.461538461538462</v>
      </c>
      <c r="T2" s="17">
        <v>0</v>
      </c>
      <c r="U2" s="11"/>
      <c r="V2" s="11"/>
      <c r="W2" s="11"/>
      <c r="X2" s="11"/>
      <c r="Y2" s="11"/>
      <c r="Z2" s="11"/>
      <c r="AA2" s="11"/>
      <c r="AB2" s="11"/>
      <c r="AC2" s="11"/>
    </row>
    <row r="3" spans="1:29" ht="15.75" thickBot="1">
      <c r="A3" s="8" t="s">
        <v>180</v>
      </c>
      <c r="B3" s="8" t="s">
        <v>216</v>
      </c>
      <c r="C3" s="25" t="s">
        <v>211</v>
      </c>
      <c r="D3" s="11" t="s">
        <v>212</v>
      </c>
      <c r="E3" s="11" t="s">
        <v>213</v>
      </c>
      <c r="F3" s="2">
        <v>41.887239999999998</v>
      </c>
      <c r="G3" s="52">
        <v>3.2028599999999998</v>
      </c>
      <c r="H3" s="12">
        <v>45184</v>
      </c>
      <c r="I3" s="25" t="s">
        <v>214</v>
      </c>
      <c r="J3" s="13" t="s">
        <v>217</v>
      </c>
      <c r="K3" s="14">
        <v>24</v>
      </c>
      <c r="L3" s="11" t="s">
        <v>185</v>
      </c>
      <c r="M3" s="14">
        <v>33</v>
      </c>
      <c r="N3" s="14">
        <v>1</v>
      </c>
      <c r="O3" s="14">
        <v>27</v>
      </c>
      <c r="P3" s="14">
        <v>0</v>
      </c>
      <c r="Q3" s="15">
        <f t="shared" ref="Q3:Q66" si="0">SUM(M3:P3)</f>
        <v>61</v>
      </c>
      <c r="R3" s="15">
        <f t="shared" ref="R3:R66" si="1">SUM(N3:P3)</f>
        <v>28</v>
      </c>
      <c r="S3" s="16">
        <f>(R3/Q3)*100</f>
        <v>45.901639344262293</v>
      </c>
      <c r="T3" s="17">
        <f>((N3+P3)/Q3)*100</f>
        <v>1.639344262295082</v>
      </c>
      <c r="U3" s="11"/>
      <c r="V3" s="11"/>
      <c r="W3" s="11"/>
      <c r="X3" s="11"/>
      <c r="Y3" s="11"/>
      <c r="Z3" s="11"/>
      <c r="AA3" s="11"/>
      <c r="AB3" s="11"/>
      <c r="AC3" s="11"/>
    </row>
    <row r="4" spans="1:29" ht="15.75" thickBot="1">
      <c r="A4" s="8" t="s">
        <v>180</v>
      </c>
      <c r="B4" s="8" t="s">
        <v>218</v>
      </c>
      <c r="C4" s="25" t="s">
        <v>211</v>
      </c>
      <c r="D4" s="11" t="s">
        <v>212</v>
      </c>
      <c r="E4" s="11" t="s">
        <v>213</v>
      </c>
      <c r="F4" s="2">
        <v>41.887239999999998</v>
      </c>
      <c r="G4" s="52">
        <v>3.2028599999999998</v>
      </c>
      <c r="H4" s="12">
        <v>45184</v>
      </c>
      <c r="I4" s="25" t="s">
        <v>214</v>
      </c>
      <c r="J4" s="13" t="s">
        <v>219</v>
      </c>
      <c r="K4" s="14">
        <v>25</v>
      </c>
      <c r="L4" s="11" t="s">
        <v>185</v>
      </c>
      <c r="M4" s="14">
        <v>18</v>
      </c>
      <c r="N4" s="14">
        <v>0</v>
      </c>
      <c r="O4" s="14">
        <v>32</v>
      </c>
      <c r="P4" s="14">
        <v>0</v>
      </c>
      <c r="Q4" s="15">
        <f t="shared" si="0"/>
        <v>50</v>
      </c>
      <c r="R4" s="15">
        <f t="shared" si="1"/>
        <v>32</v>
      </c>
      <c r="S4" s="16">
        <f>(R4/Q4)*100</f>
        <v>64</v>
      </c>
      <c r="T4" s="17">
        <f t="shared" ref="T4:T5" si="2">((N4+P4)/Q4)*100</f>
        <v>0</v>
      </c>
      <c r="U4" s="11"/>
      <c r="V4" s="11"/>
      <c r="W4" s="11"/>
      <c r="X4" s="11"/>
      <c r="Y4" s="11"/>
      <c r="Z4" s="11"/>
      <c r="AA4" s="11"/>
      <c r="AB4" s="11"/>
      <c r="AC4" s="11"/>
    </row>
    <row r="5" spans="1:29" ht="15.75" thickBot="1">
      <c r="A5" s="8" t="s">
        <v>180</v>
      </c>
      <c r="B5" s="19" t="s">
        <v>220</v>
      </c>
      <c r="C5" s="25" t="s">
        <v>211</v>
      </c>
      <c r="D5" s="11" t="s">
        <v>212</v>
      </c>
      <c r="E5" s="11" t="s">
        <v>213</v>
      </c>
      <c r="F5" s="2">
        <v>41.887239999999998</v>
      </c>
      <c r="G5" s="52">
        <v>3.2028599999999998</v>
      </c>
      <c r="H5" s="12">
        <v>45184</v>
      </c>
      <c r="I5" s="25" t="s">
        <v>214</v>
      </c>
      <c r="J5" s="13" t="s">
        <v>221</v>
      </c>
      <c r="K5" s="18">
        <v>25</v>
      </c>
      <c r="L5" s="11" t="s">
        <v>185</v>
      </c>
      <c r="M5" s="18">
        <v>21</v>
      </c>
      <c r="N5" s="18">
        <v>1</v>
      </c>
      <c r="O5" s="18">
        <v>25</v>
      </c>
      <c r="P5" s="18">
        <v>2</v>
      </c>
      <c r="Q5" s="15">
        <f t="shared" si="0"/>
        <v>49</v>
      </c>
      <c r="R5" s="15">
        <f>SUM(N5:P5)</f>
        <v>28</v>
      </c>
      <c r="S5" s="16">
        <f>(R5/Q5)*100</f>
        <v>57.142857142857139</v>
      </c>
      <c r="T5" s="17">
        <f t="shared" si="2"/>
        <v>6.1224489795918364</v>
      </c>
      <c r="U5" s="17">
        <v>45.13</v>
      </c>
      <c r="V5" s="11"/>
      <c r="W5" s="11"/>
      <c r="X5" s="11"/>
      <c r="Y5" s="11"/>
      <c r="Z5" s="11"/>
      <c r="AA5" s="11"/>
      <c r="AB5" s="11"/>
      <c r="AC5" s="11"/>
    </row>
    <row r="6" spans="1:29" ht="15.75" thickBot="1">
      <c r="A6" s="8" t="s">
        <v>180</v>
      </c>
      <c r="B6" s="8" t="s">
        <v>135</v>
      </c>
      <c r="C6" s="25" t="s">
        <v>211</v>
      </c>
      <c r="D6" s="11" t="s">
        <v>212</v>
      </c>
      <c r="E6" s="11" t="s">
        <v>213</v>
      </c>
      <c r="F6" s="2">
        <v>41.887239999999998</v>
      </c>
      <c r="G6" s="52">
        <v>3.2028599999999998</v>
      </c>
      <c r="H6" s="12">
        <v>45184</v>
      </c>
      <c r="I6" s="25" t="s">
        <v>214</v>
      </c>
      <c r="J6" s="13" t="s">
        <v>215</v>
      </c>
      <c r="K6" s="14">
        <v>20</v>
      </c>
      <c r="L6" s="11" t="s">
        <v>185</v>
      </c>
      <c r="M6" s="14">
        <v>31</v>
      </c>
      <c r="N6" s="14">
        <v>4</v>
      </c>
      <c r="O6" s="14">
        <v>13</v>
      </c>
      <c r="P6" s="14">
        <v>5</v>
      </c>
      <c r="Q6" s="15">
        <f t="shared" si="0"/>
        <v>53</v>
      </c>
      <c r="R6" s="15">
        <f t="shared" si="1"/>
        <v>22</v>
      </c>
      <c r="S6" s="16">
        <f t="shared" ref="S6:S69" si="3">(R6/Q6)*100</f>
        <v>41.509433962264154</v>
      </c>
      <c r="T6" s="17">
        <f>((N6+P6)/Q6)*100</f>
        <v>16.981132075471699</v>
      </c>
      <c r="U6" s="11"/>
      <c r="V6" s="11"/>
      <c r="W6" s="11"/>
      <c r="X6" s="11"/>
      <c r="Y6" s="11"/>
      <c r="Z6" s="11"/>
      <c r="AA6" s="11"/>
      <c r="AB6" s="11"/>
      <c r="AC6" s="11"/>
    </row>
    <row r="7" spans="1:29" ht="15.75" thickBot="1">
      <c r="A7" s="8" t="s">
        <v>180</v>
      </c>
      <c r="B7" s="8" t="s">
        <v>216</v>
      </c>
      <c r="C7" s="25" t="s">
        <v>211</v>
      </c>
      <c r="D7" s="11" t="s">
        <v>212</v>
      </c>
      <c r="E7" s="11" t="s">
        <v>213</v>
      </c>
      <c r="F7" s="2">
        <v>41.887239999999998</v>
      </c>
      <c r="G7" s="52">
        <v>3.2028599999999998</v>
      </c>
      <c r="H7" s="12">
        <v>45184</v>
      </c>
      <c r="I7" s="25" t="s">
        <v>214</v>
      </c>
      <c r="J7" s="13" t="s">
        <v>217</v>
      </c>
      <c r="K7" s="14">
        <v>20</v>
      </c>
      <c r="L7" s="11" t="s">
        <v>185</v>
      </c>
      <c r="M7" s="14">
        <v>20</v>
      </c>
      <c r="N7" s="14">
        <v>0</v>
      </c>
      <c r="O7" s="14">
        <v>33</v>
      </c>
      <c r="P7" s="14">
        <v>2</v>
      </c>
      <c r="Q7" s="15">
        <f t="shared" si="0"/>
        <v>55</v>
      </c>
      <c r="R7" s="15">
        <f t="shared" si="1"/>
        <v>35</v>
      </c>
      <c r="S7" s="16">
        <f t="shared" si="3"/>
        <v>63.636363636363633</v>
      </c>
      <c r="T7" s="17">
        <f>((N7+P7)/Q7)*100</f>
        <v>3.6363636363636362</v>
      </c>
      <c r="U7" s="11"/>
      <c r="V7" s="11"/>
      <c r="W7" s="11"/>
      <c r="X7" s="11"/>
      <c r="Y7" s="11"/>
      <c r="Z7" s="11"/>
      <c r="AA7" s="11"/>
      <c r="AB7" s="11"/>
      <c r="AC7" s="11"/>
    </row>
    <row r="8" spans="1:29" ht="15.75" thickBot="1">
      <c r="A8" s="8" t="s">
        <v>180</v>
      </c>
      <c r="B8" s="8" t="s">
        <v>218</v>
      </c>
      <c r="C8" s="25" t="s">
        <v>211</v>
      </c>
      <c r="D8" s="11" t="s">
        <v>212</v>
      </c>
      <c r="E8" s="11" t="s">
        <v>213</v>
      </c>
      <c r="F8" s="2">
        <v>41.887239999999998</v>
      </c>
      <c r="G8" s="52">
        <v>3.2028599999999998</v>
      </c>
      <c r="H8" s="12">
        <v>45184</v>
      </c>
      <c r="I8" s="25" t="s">
        <v>214</v>
      </c>
      <c r="J8" s="13" t="s">
        <v>219</v>
      </c>
      <c r="K8" s="14">
        <v>20</v>
      </c>
      <c r="L8" s="11" t="s">
        <v>185</v>
      </c>
      <c r="M8" s="14">
        <v>20</v>
      </c>
      <c r="N8" s="14">
        <v>0</v>
      </c>
      <c r="O8" s="14">
        <v>31</v>
      </c>
      <c r="P8" s="14">
        <v>0</v>
      </c>
      <c r="Q8" s="15">
        <f t="shared" si="0"/>
        <v>51</v>
      </c>
      <c r="R8" s="15">
        <f t="shared" si="1"/>
        <v>31</v>
      </c>
      <c r="S8" s="16">
        <f t="shared" si="3"/>
        <v>60.784313725490193</v>
      </c>
      <c r="T8" s="17">
        <f t="shared" ref="T8:T71" si="4">((N8+P8)/Q8)*100</f>
        <v>0</v>
      </c>
      <c r="U8" s="11"/>
      <c r="V8" s="11"/>
      <c r="W8" s="11"/>
      <c r="X8" s="11"/>
      <c r="Y8" s="11"/>
      <c r="Z8" s="11"/>
      <c r="AA8" s="11"/>
      <c r="AB8" s="11"/>
      <c r="AC8" s="11"/>
    </row>
    <row r="9" spans="1:29" ht="15.75" thickBot="1">
      <c r="A9" s="8" t="s">
        <v>180</v>
      </c>
      <c r="B9" s="19" t="s">
        <v>220</v>
      </c>
      <c r="C9" s="25" t="s">
        <v>211</v>
      </c>
      <c r="D9" s="11" t="s">
        <v>212</v>
      </c>
      <c r="E9" s="11" t="s">
        <v>213</v>
      </c>
      <c r="F9" s="2">
        <v>41.887239999999998</v>
      </c>
      <c r="G9" s="52">
        <v>3.2028599999999998</v>
      </c>
      <c r="H9" s="12">
        <v>45184</v>
      </c>
      <c r="I9" s="25" t="s">
        <v>214</v>
      </c>
      <c r="J9" s="13" t="s">
        <v>221</v>
      </c>
      <c r="K9" s="14">
        <v>20</v>
      </c>
      <c r="L9" s="11" t="s">
        <v>185</v>
      </c>
      <c r="M9" s="14">
        <v>28</v>
      </c>
      <c r="N9" s="14">
        <v>0</v>
      </c>
      <c r="O9" s="14">
        <v>25</v>
      </c>
      <c r="P9" s="14">
        <v>3</v>
      </c>
      <c r="Q9" s="15">
        <f t="shared" si="0"/>
        <v>56</v>
      </c>
      <c r="R9" s="15">
        <f t="shared" si="1"/>
        <v>28</v>
      </c>
      <c r="S9" s="16">
        <f t="shared" si="3"/>
        <v>50</v>
      </c>
      <c r="T9" s="17">
        <f t="shared" si="4"/>
        <v>5.3571428571428568</v>
      </c>
      <c r="U9" s="17">
        <v>53.98</v>
      </c>
      <c r="V9" s="11"/>
      <c r="W9" s="11"/>
      <c r="X9" s="11"/>
      <c r="Y9" s="11"/>
      <c r="Z9" s="11"/>
      <c r="AA9" s="11"/>
      <c r="AB9" s="11"/>
      <c r="AC9" s="11"/>
    </row>
    <row r="10" spans="1:29" ht="15.75" thickBot="1">
      <c r="A10" s="8" t="s">
        <v>180</v>
      </c>
      <c r="B10" s="19" t="s">
        <v>136</v>
      </c>
      <c r="C10" s="25" t="s">
        <v>211</v>
      </c>
      <c r="D10" s="11" t="s">
        <v>212</v>
      </c>
      <c r="E10" s="11" t="s">
        <v>222</v>
      </c>
      <c r="F10" s="2">
        <v>41.885959999999997</v>
      </c>
      <c r="G10" s="52">
        <v>3.2014</v>
      </c>
      <c r="H10" s="12">
        <v>45185</v>
      </c>
      <c r="I10" s="11" t="s">
        <v>223</v>
      </c>
      <c r="J10" s="13" t="s">
        <v>224</v>
      </c>
      <c r="K10" s="14">
        <v>28</v>
      </c>
      <c r="L10" s="11" t="s">
        <v>185</v>
      </c>
      <c r="M10" s="14">
        <v>36</v>
      </c>
      <c r="N10" s="14">
        <v>0</v>
      </c>
      <c r="O10" s="14">
        <v>11</v>
      </c>
      <c r="P10" s="14">
        <v>3</v>
      </c>
      <c r="Q10" s="15">
        <f t="shared" si="0"/>
        <v>50</v>
      </c>
      <c r="R10" s="15">
        <f t="shared" si="1"/>
        <v>14</v>
      </c>
      <c r="S10" s="16">
        <f t="shared" si="3"/>
        <v>28.000000000000004</v>
      </c>
      <c r="T10" s="17">
        <f t="shared" si="4"/>
        <v>6</v>
      </c>
      <c r="U10" s="11"/>
      <c r="V10" s="11"/>
      <c r="W10" s="11"/>
      <c r="X10" s="11"/>
      <c r="Y10" s="11"/>
      <c r="Z10" s="11"/>
      <c r="AA10" s="11"/>
      <c r="AB10" s="11"/>
      <c r="AC10" s="11"/>
    </row>
    <row r="11" spans="1:29" ht="15.75" thickBot="1">
      <c r="A11" s="8" t="s">
        <v>180</v>
      </c>
      <c r="B11" s="19" t="s">
        <v>225</v>
      </c>
      <c r="C11" s="25" t="s">
        <v>211</v>
      </c>
      <c r="D11" s="11" t="s">
        <v>212</v>
      </c>
      <c r="E11" s="28" t="s">
        <v>222</v>
      </c>
      <c r="F11" s="2">
        <v>41.885959999999997</v>
      </c>
      <c r="G11" s="52">
        <v>3.2014</v>
      </c>
      <c r="H11" s="12">
        <v>45185</v>
      </c>
      <c r="I11" s="11" t="s">
        <v>223</v>
      </c>
      <c r="J11" s="13" t="s">
        <v>226</v>
      </c>
      <c r="K11" s="14">
        <v>28</v>
      </c>
      <c r="L11" s="11" t="s">
        <v>185</v>
      </c>
      <c r="M11" s="14">
        <v>45</v>
      </c>
      <c r="N11" s="14">
        <v>0</v>
      </c>
      <c r="O11" s="14">
        <v>5</v>
      </c>
      <c r="P11" s="14">
        <v>1</v>
      </c>
      <c r="Q11" s="15">
        <f t="shared" si="0"/>
        <v>51</v>
      </c>
      <c r="R11" s="15">
        <f t="shared" si="1"/>
        <v>6</v>
      </c>
      <c r="S11" s="16">
        <f t="shared" si="3"/>
        <v>11.76470588235294</v>
      </c>
      <c r="T11" s="17">
        <f t="shared" si="4"/>
        <v>1.9607843137254901</v>
      </c>
      <c r="U11" s="29">
        <v>19.88</v>
      </c>
      <c r="V11" s="11"/>
      <c r="W11" s="11"/>
      <c r="X11" s="11"/>
      <c r="Y11" s="11"/>
      <c r="Z11" s="11"/>
      <c r="AA11" s="11"/>
      <c r="AB11" s="11"/>
      <c r="AC11" s="11"/>
    </row>
    <row r="12" spans="1:29" ht="15.75" thickBot="1">
      <c r="A12" s="8" t="s">
        <v>180</v>
      </c>
      <c r="B12" s="8" t="s">
        <v>227</v>
      </c>
      <c r="C12" s="25" t="s">
        <v>211</v>
      </c>
      <c r="D12" s="11" t="s">
        <v>212</v>
      </c>
      <c r="E12" s="28" t="s">
        <v>222</v>
      </c>
      <c r="F12" s="2">
        <v>41.885959999999997</v>
      </c>
      <c r="G12" s="52">
        <v>3.2014</v>
      </c>
      <c r="H12" s="12">
        <v>45185</v>
      </c>
      <c r="I12" s="11" t="s">
        <v>223</v>
      </c>
      <c r="J12" s="13" t="s">
        <v>228</v>
      </c>
      <c r="K12" s="14">
        <v>22</v>
      </c>
      <c r="L12" s="11" t="s">
        <v>185</v>
      </c>
      <c r="M12" s="14">
        <v>29</v>
      </c>
      <c r="N12" s="14">
        <v>2</v>
      </c>
      <c r="O12" s="14">
        <v>19</v>
      </c>
      <c r="P12" s="14">
        <v>1</v>
      </c>
      <c r="Q12" s="15">
        <f t="shared" si="0"/>
        <v>51</v>
      </c>
      <c r="R12" s="15">
        <f t="shared" si="1"/>
        <v>22</v>
      </c>
      <c r="S12" s="16">
        <f t="shared" si="3"/>
        <v>43.137254901960787</v>
      </c>
      <c r="T12" s="17">
        <f t="shared" si="4"/>
        <v>5.8823529411764701</v>
      </c>
      <c r="U12" s="11"/>
      <c r="V12" s="11"/>
      <c r="W12" s="11"/>
      <c r="X12" s="11"/>
      <c r="Y12" s="11"/>
      <c r="Z12" s="11"/>
      <c r="AA12" s="11"/>
      <c r="AB12" s="11"/>
      <c r="AC12" s="11"/>
    </row>
    <row r="13" spans="1:29" ht="15.75" thickBot="1">
      <c r="A13" s="8" t="s">
        <v>180</v>
      </c>
      <c r="B13" s="8" t="s">
        <v>131</v>
      </c>
      <c r="C13" s="25" t="s">
        <v>211</v>
      </c>
      <c r="D13" s="11" t="s">
        <v>212</v>
      </c>
      <c r="E13" s="28" t="s">
        <v>222</v>
      </c>
      <c r="F13" s="2">
        <v>41.885959999999997</v>
      </c>
      <c r="G13" s="52">
        <v>3.2014</v>
      </c>
      <c r="H13" s="12">
        <v>45185</v>
      </c>
      <c r="I13" s="11" t="s">
        <v>223</v>
      </c>
      <c r="J13" s="13" t="s">
        <v>229</v>
      </c>
      <c r="K13" s="14">
        <v>22</v>
      </c>
      <c r="L13" s="11" t="s">
        <v>185</v>
      </c>
      <c r="M13" s="14">
        <v>10</v>
      </c>
      <c r="N13" s="14">
        <v>0</v>
      </c>
      <c r="O13" s="14">
        <v>35</v>
      </c>
      <c r="P13" s="14">
        <v>4</v>
      </c>
      <c r="Q13" s="15">
        <f t="shared" si="0"/>
        <v>49</v>
      </c>
      <c r="R13" s="15">
        <f t="shared" si="1"/>
        <v>39</v>
      </c>
      <c r="S13" s="16">
        <f t="shared" si="3"/>
        <v>79.591836734693871</v>
      </c>
      <c r="T13" s="17">
        <f t="shared" si="4"/>
        <v>8.1632653061224492</v>
      </c>
      <c r="U13" s="17">
        <v>61.36</v>
      </c>
      <c r="V13" s="11"/>
      <c r="W13" s="11"/>
      <c r="X13" s="11"/>
      <c r="Y13" s="11"/>
      <c r="Z13" s="11"/>
      <c r="AA13" s="11"/>
      <c r="AB13" s="11"/>
      <c r="AC13" s="11"/>
    </row>
    <row r="14" spans="1:29" ht="15.75" thickBot="1">
      <c r="A14" s="8" t="s">
        <v>180</v>
      </c>
      <c r="B14" s="19" t="s">
        <v>154</v>
      </c>
      <c r="C14" s="25" t="s">
        <v>211</v>
      </c>
      <c r="D14" s="11" t="s">
        <v>212</v>
      </c>
      <c r="E14" s="28" t="s">
        <v>222</v>
      </c>
      <c r="F14" s="2">
        <v>41.885959999999997</v>
      </c>
      <c r="G14" s="52">
        <v>3.2014</v>
      </c>
      <c r="H14" s="12">
        <v>45185</v>
      </c>
      <c r="I14" s="11" t="s">
        <v>223</v>
      </c>
      <c r="J14" s="13" t="s">
        <v>230</v>
      </c>
      <c r="K14" s="14">
        <v>28</v>
      </c>
      <c r="L14" s="11" t="s">
        <v>185</v>
      </c>
      <c r="M14" s="14">
        <v>12</v>
      </c>
      <c r="N14" s="14">
        <v>1</v>
      </c>
      <c r="O14" s="14">
        <v>27</v>
      </c>
      <c r="P14" s="14">
        <v>0</v>
      </c>
      <c r="Q14" s="15">
        <f t="shared" si="0"/>
        <v>40</v>
      </c>
      <c r="R14" s="15">
        <f t="shared" si="1"/>
        <v>28</v>
      </c>
      <c r="S14" s="16">
        <f t="shared" si="3"/>
        <v>70</v>
      </c>
      <c r="T14" s="17">
        <f t="shared" si="4"/>
        <v>2.5</v>
      </c>
      <c r="U14" s="11"/>
      <c r="V14" s="11"/>
      <c r="W14" s="11"/>
      <c r="X14" s="11"/>
      <c r="Y14" s="11"/>
      <c r="Z14" s="11"/>
      <c r="AA14" s="11"/>
      <c r="AB14" s="11"/>
      <c r="AC14" s="11"/>
    </row>
    <row r="15" spans="1:29" ht="15.75" thickBot="1">
      <c r="A15" s="8" t="s">
        <v>196</v>
      </c>
      <c r="B15" s="19" t="s">
        <v>231</v>
      </c>
      <c r="C15" s="25" t="s">
        <v>211</v>
      </c>
      <c r="D15" s="11" t="s">
        <v>212</v>
      </c>
      <c r="E15" s="28" t="s">
        <v>222</v>
      </c>
      <c r="F15" s="2">
        <v>41.885959999999997</v>
      </c>
      <c r="G15" s="52">
        <v>3.2014</v>
      </c>
      <c r="H15" s="12">
        <v>45185</v>
      </c>
      <c r="I15" s="11" t="s">
        <v>223</v>
      </c>
      <c r="J15" s="13" t="s">
        <v>233</v>
      </c>
      <c r="K15" s="14">
        <v>28</v>
      </c>
      <c r="L15" s="11" t="s">
        <v>185</v>
      </c>
      <c r="M15" s="14">
        <v>28</v>
      </c>
      <c r="N15" s="14">
        <v>0</v>
      </c>
      <c r="O15" s="14">
        <v>22</v>
      </c>
      <c r="P15" s="14">
        <v>1</v>
      </c>
      <c r="Q15" s="15">
        <f t="shared" si="0"/>
        <v>51</v>
      </c>
      <c r="R15" s="15">
        <f t="shared" si="1"/>
        <v>23</v>
      </c>
      <c r="S15" s="16">
        <f t="shared" si="3"/>
        <v>45.098039215686278</v>
      </c>
      <c r="T15" s="17">
        <f t="shared" si="4"/>
        <v>1.9607843137254901</v>
      </c>
      <c r="U15" s="17">
        <v>57.55</v>
      </c>
      <c r="V15" s="11"/>
      <c r="W15" s="11"/>
      <c r="X15" s="11"/>
      <c r="Y15" s="11"/>
      <c r="Z15" s="11"/>
      <c r="AA15" s="11"/>
      <c r="AB15" s="11"/>
      <c r="AC15" s="11"/>
    </row>
    <row r="16" spans="1:29" ht="15.75" thickBot="1">
      <c r="A16" s="8" t="s">
        <v>180</v>
      </c>
      <c r="B16" s="19" t="s">
        <v>136</v>
      </c>
      <c r="C16" s="25" t="s">
        <v>211</v>
      </c>
      <c r="D16" s="11" t="s">
        <v>212</v>
      </c>
      <c r="E16" s="11" t="s">
        <v>222</v>
      </c>
      <c r="F16" s="2">
        <v>41.885959999999997</v>
      </c>
      <c r="G16" s="52">
        <v>3.2014</v>
      </c>
      <c r="H16" s="12">
        <v>45185</v>
      </c>
      <c r="I16" s="11" t="s">
        <v>223</v>
      </c>
      <c r="J16" s="13" t="s">
        <v>224</v>
      </c>
      <c r="K16" s="14">
        <v>31</v>
      </c>
      <c r="L16" s="11" t="s">
        <v>185</v>
      </c>
      <c r="M16" s="14">
        <v>43</v>
      </c>
      <c r="N16" s="14">
        <v>0</v>
      </c>
      <c r="O16" s="14">
        <v>5</v>
      </c>
      <c r="P16" s="14">
        <v>1</v>
      </c>
      <c r="Q16" s="15">
        <f t="shared" si="0"/>
        <v>49</v>
      </c>
      <c r="R16" s="15">
        <f t="shared" si="1"/>
        <v>6</v>
      </c>
      <c r="S16" s="16">
        <f t="shared" si="3"/>
        <v>12.244897959183673</v>
      </c>
      <c r="T16" s="17">
        <f t="shared" si="4"/>
        <v>2.0408163265306123</v>
      </c>
      <c r="U16" s="11"/>
      <c r="V16" s="11"/>
      <c r="W16" s="11"/>
      <c r="X16" s="11"/>
      <c r="Y16" s="11"/>
      <c r="Z16" s="11"/>
      <c r="AA16" s="11"/>
      <c r="AB16" s="11"/>
      <c r="AC16" s="11"/>
    </row>
    <row r="17" spans="1:29" ht="15.75" thickBot="1">
      <c r="A17" s="20" t="s">
        <v>180</v>
      </c>
      <c r="B17" s="26" t="s">
        <v>154</v>
      </c>
      <c r="C17" s="27" t="s">
        <v>211</v>
      </c>
      <c r="D17" s="7" t="s">
        <v>212</v>
      </c>
      <c r="E17" s="28" t="s">
        <v>222</v>
      </c>
      <c r="F17" s="2">
        <v>41.885959999999997</v>
      </c>
      <c r="G17" s="52">
        <v>3.2014</v>
      </c>
      <c r="H17" s="12">
        <v>45185</v>
      </c>
      <c r="I17" s="7" t="s">
        <v>223</v>
      </c>
      <c r="J17" s="23" t="s">
        <v>232</v>
      </c>
      <c r="K17" s="18">
        <v>31</v>
      </c>
      <c r="L17" s="11" t="s">
        <v>185</v>
      </c>
      <c r="M17" s="18">
        <v>40</v>
      </c>
      <c r="N17" s="18">
        <v>0</v>
      </c>
      <c r="O17" s="18">
        <v>7</v>
      </c>
      <c r="P17" s="18">
        <v>0</v>
      </c>
      <c r="Q17" s="15">
        <f t="shared" si="0"/>
        <v>47</v>
      </c>
      <c r="R17" s="15">
        <f t="shared" si="1"/>
        <v>7</v>
      </c>
      <c r="S17" s="16">
        <f t="shared" si="3"/>
        <v>14.893617021276595</v>
      </c>
      <c r="T17" s="17">
        <f t="shared" si="4"/>
        <v>0</v>
      </c>
      <c r="U17" s="7"/>
      <c r="V17" s="7"/>
      <c r="W17" s="7"/>
      <c r="X17" s="7"/>
      <c r="Y17" s="7"/>
      <c r="Z17" s="7"/>
      <c r="AA17" s="7"/>
      <c r="AB17" s="7"/>
      <c r="AC17" s="7"/>
    </row>
    <row r="18" spans="1:29" ht="15.75" thickBot="1">
      <c r="A18" s="8" t="s">
        <v>180</v>
      </c>
      <c r="B18" s="19" t="s">
        <v>225</v>
      </c>
      <c r="C18" s="25" t="s">
        <v>211</v>
      </c>
      <c r="D18" s="11" t="s">
        <v>212</v>
      </c>
      <c r="E18" s="28" t="s">
        <v>222</v>
      </c>
      <c r="F18" s="2">
        <v>41.885959999999997</v>
      </c>
      <c r="G18" s="52">
        <v>3.2014</v>
      </c>
      <c r="H18" s="12">
        <v>45185</v>
      </c>
      <c r="I18" s="11" t="s">
        <v>223</v>
      </c>
      <c r="J18" s="13" t="s">
        <v>226</v>
      </c>
      <c r="K18" s="14">
        <v>32</v>
      </c>
      <c r="L18" s="11" t="s">
        <v>185</v>
      </c>
      <c r="M18" s="14">
        <v>50</v>
      </c>
      <c r="N18" s="14">
        <v>0</v>
      </c>
      <c r="O18" s="14">
        <v>3</v>
      </c>
      <c r="P18" s="14">
        <v>0</v>
      </c>
      <c r="Q18" s="15">
        <f t="shared" si="0"/>
        <v>53</v>
      </c>
      <c r="R18" s="15">
        <f t="shared" si="1"/>
        <v>3</v>
      </c>
      <c r="S18" s="16">
        <f t="shared" si="3"/>
        <v>5.6603773584905666</v>
      </c>
      <c r="T18" s="17">
        <f t="shared" si="4"/>
        <v>0</v>
      </c>
      <c r="U18" s="17">
        <v>16.399999999999999</v>
      </c>
      <c r="V18" s="11"/>
      <c r="W18" s="11"/>
      <c r="X18" s="11"/>
      <c r="Y18" s="11"/>
      <c r="Z18" s="11"/>
      <c r="AA18" s="11"/>
      <c r="AB18" s="11"/>
      <c r="AC18" s="11"/>
    </row>
    <row r="19" spans="1:29" ht="15.75" thickBot="1">
      <c r="A19" s="8" t="s">
        <v>180</v>
      </c>
      <c r="B19" s="8" t="s">
        <v>227</v>
      </c>
      <c r="C19" s="25" t="s">
        <v>211</v>
      </c>
      <c r="D19" s="11" t="s">
        <v>212</v>
      </c>
      <c r="E19" s="28" t="s">
        <v>222</v>
      </c>
      <c r="F19" s="2">
        <v>41.885959999999997</v>
      </c>
      <c r="G19" s="52">
        <v>3.2014</v>
      </c>
      <c r="H19" s="12">
        <v>45185</v>
      </c>
      <c r="I19" s="11" t="s">
        <v>223</v>
      </c>
      <c r="J19" s="13" t="s">
        <v>228</v>
      </c>
      <c r="K19" s="14">
        <v>27</v>
      </c>
      <c r="L19" s="11" t="s">
        <v>185</v>
      </c>
      <c r="M19" s="14">
        <v>26</v>
      </c>
      <c r="N19" s="14">
        <v>0</v>
      </c>
      <c r="O19" s="14">
        <v>22</v>
      </c>
      <c r="P19" s="14">
        <v>2</v>
      </c>
      <c r="Q19" s="15">
        <f t="shared" si="0"/>
        <v>50</v>
      </c>
      <c r="R19" s="15">
        <f t="shared" si="1"/>
        <v>24</v>
      </c>
      <c r="S19" s="16">
        <f t="shared" si="3"/>
        <v>48</v>
      </c>
      <c r="T19" s="17">
        <f t="shared" si="4"/>
        <v>4</v>
      </c>
      <c r="U19" s="11"/>
      <c r="V19" s="11"/>
      <c r="W19" s="11"/>
      <c r="X19" s="11"/>
      <c r="Y19" s="11"/>
      <c r="Z19" s="11"/>
      <c r="AA19" s="11"/>
      <c r="AB19" s="11"/>
      <c r="AC19" s="11"/>
    </row>
    <row r="20" spans="1:29" ht="15.75" thickBot="1">
      <c r="A20" s="8" t="s">
        <v>180</v>
      </c>
      <c r="B20" s="8" t="s">
        <v>131</v>
      </c>
      <c r="C20" s="25" t="s">
        <v>211</v>
      </c>
      <c r="D20" s="11" t="s">
        <v>212</v>
      </c>
      <c r="E20" s="28" t="s">
        <v>222</v>
      </c>
      <c r="F20" s="2">
        <v>41.885959999999997</v>
      </c>
      <c r="G20" s="52">
        <v>3.2014</v>
      </c>
      <c r="H20" s="12">
        <v>45185</v>
      </c>
      <c r="I20" s="11" t="s">
        <v>223</v>
      </c>
      <c r="J20" s="13" t="s">
        <v>229</v>
      </c>
      <c r="K20" s="14">
        <v>27</v>
      </c>
      <c r="L20" s="11" t="s">
        <v>185</v>
      </c>
      <c r="M20" s="14">
        <v>15</v>
      </c>
      <c r="N20" s="14">
        <v>0</v>
      </c>
      <c r="O20" s="14">
        <v>50</v>
      </c>
      <c r="P20" s="14">
        <v>0</v>
      </c>
      <c r="Q20" s="15">
        <f t="shared" si="0"/>
        <v>65</v>
      </c>
      <c r="R20" s="15">
        <f t="shared" si="1"/>
        <v>50</v>
      </c>
      <c r="S20" s="16">
        <f t="shared" si="3"/>
        <v>76.923076923076934</v>
      </c>
      <c r="T20" s="17">
        <f t="shared" si="4"/>
        <v>0</v>
      </c>
      <c r="U20" s="17">
        <v>62.46</v>
      </c>
      <c r="V20" s="11"/>
      <c r="W20" s="11"/>
      <c r="X20" s="11"/>
      <c r="Y20" s="11"/>
      <c r="Z20" s="11"/>
      <c r="AA20" s="11"/>
      <c r="AB20" s="11"/>
      <c r="AC20" s="11"/>
    </row>
    <row r="21" spans="1:29" ht="30.75" thickBot="1">
      <c r="A21" s="8" t="s">
        <v>180</v>
      </c>
      <c r="B21" s="19" t="s">
        <v>52</v>
      </c>
      <c r="C21" s="10" t="s">
        <v>211</v>
      </c>
      <c r="D21" s="11" t="s">
        <v>234</v>
      </c>
      <c r="E21" s="11" t="s">
        <v>302</v>
      </c>
      <c r="F21" s="2">
        <v>41.862699999999997</v>
      </c>
      <c r="G21" s="52">
        <v>3.18865</v>
      </c>
      <c r="H21" s="12">
        <v>45185</v>
      </c>
      <c r="I21" s="11" t="s">
        <v>235</v>
      </c>
      <c r="J21" s="13" t="s">
        <v>236</v>
      </c>
      <c r="K21" s="14">
        <v>15</v>
      </c>
      <c r="L21" s="11" t="s">
        <v>185</v>
      </c>
      <c r="M21" s="14">
        <v>10</v>
      </c>
      <c r="N21" s="14">
        <v>10</v>
      </c>
      <c r="O21" s="14">
        <v>20</v>
      </c>
      <c r="P21" s="14">
        <v>10</v>
      </c>
      <c r="Q21" s="15">
        <f t="shared" si="0"/>
        <v>50</v>
      </c>
      <c r="R21" s="15">
        <f t="shared" si="1"/>
        <v>40</v>
      </c>
      <c r="S21" s="16">
        <f t="shared" si="3"/>
        <v>80</v>
      </c>
      <c r="T21" s="17">
        <f t="shared" si="4"/>
        <v>40</v>
      </c>
      <c r="U21" s="11"/>
      <c r="V21" s="11"/>
      <c r="W21" s="11"/>
      <c r="X21" s="11"/>
      <c r="Y21" s="11"/>
      <c r="Z21" s="11"/>
      <c r="AA21" s="11"/>
      <c r="AB21" s="11"/>
      <c r="AC21" s="11"/>
    </row>
    <row r="22" spans="1:29" ht="30.75" thickBot="1">
      <c r="A22" s="8" t="s">
        <v>180</v>
      </c>
      <c r="B22" s="19" t="s">
        <v>237</v>
      </c>
      <c r="C22" s="10" t="s">
        <v>211</v>
      </c>
      <c r="D22" s="11" t="s">
        <v>234</v>
      </c>
      <c r="E22" s="11" t="s">
        <v>302</v>
      </c>
      <c r="F22" s="2">
        <v>41.862699999999997</v>
      </c>
      <c r="G22" s="52">
        <v>3.18865</v>
      </c>
      <c r="H22" s="12">
        <v>45185</v>
      </c>
      <c r="I22" s="11" t="s">
        <v>235</v>
      </c>
      <c r="J22" s="13" t="s">
        <v>238</v>
      </c>
      <c r="K22" s="14">
        <v>15</v>
      </c>
      <c r="L22" s="11" t="s">
        <v>185</v>
      </c>
      <c r="M22" s="14">
        <v>6</v>
      </c>
      <c r="N22" s="14">
        <v>3</v>
      </c>
      <c r="O22" s="14">
        <v>12</v>
      </c>
      <c r="P22" s="14">
        <v>4</v>
      </c>
      <c r="Q22" s="15">
        <f t="shared" si="0"/>
        <v>25</v>
      </c>
      <c r="R22" s="15">
        <f t="shared" si="1"/>
        <v>19</v>
      </c>
      <c r="S22" s="16">
        <f t="shared" si="3"/>
        <v>76</v>
      </c>
      <c r="T22" s="17">
        <f t="shared" si="4"/>
        <v>28.000000000000004</v>
      </c>
      <c r="U22" s="11"/>
      <c r="V22" s="11"/>
      <c r="W22" s="11"/>
      <c r="X22" s="11"/>
      <c r="Y22" s="11"/>
      <c r="Z22" s="11"/>
      <c r="AA22" s="11"/>
      <c r="AB22" s="11"/>
      <c r="AC22" s="11"/>
    </row>
    <row r="23" spans="1:29" ht="30.75" thickBot="1">
      <c r="A23" s="8" t="s">
        <v>180</v>
      </c>
      <c r="B23" s="8" t="s">
        <v>239</v>
      </c>
      <c r="C23" s="10" t="s">
        <v>211</v>
      </c>
      <c r="D23" s="11" t="s">
        <v>234</v>
      </c>
      <c r="E23" s="11" t="s">
        <v>302</v>
      </c>
      <c r="F23" s="2">
        <v>41.862699999999997</v>
      </c>
      <c r="G23" s="52">
        <v>3.18865</v>
      </c>
      <c r="H23" s="12">
        <v>45185</v>
      </c>
      <c r="I23" s="11" t="s">
        <v>235</v>
      </c>
      <c r="J23" s="13" t="s">
        <v>240</v>
      </c>
      <c r="K23" s="14">
        <v>15</v>
      </c>
      <c r="L23" s="11" t="s">
        <v>185</v>
      </c>
      <c r="M23" s="14">
        <v>14</v>
      </c>
      <c r="N23" s="14">
        <v>7</v>
      </c>
      <c r="O23" s="14">
        <v>8</v>
      </c>
      <c r="P23" s="14">
        <v>24</v>
      </c>
      <c r="Q23" s="15">
        <f t="shared" si="0"/>
        <v>53</v>
      </c>
      <c r="R23" s="15">
        <f t="shared" si="1"/>
        <v>39</v>
      </c>
      <c r="S23" s="16">
        <f t="shared" si="3"/>
        <v>73.584905660377359</v>
      </c>
      <c r="T23" s="17">
        <f t="shared" si="4"/>
        <v>58.490566037735846</v>
      </c>
      <c r="U23" s="11"/>
      <c r="V23" s="11"/>
      <c r="W23" s="11"/>
      <c r="X23" s="11"/>
      <c r="Y23" s="11"/>
      <c r="Z23" s="11"/>
      <c r="AA23" s="11"/>
      <c r="AB23" s="11"/>
      <c r="AC23" s="11"/>
    </row>
    <row r="24" spans="1:29" ht="30.75" thickBot="1">
      <c r="A24" s="8" t="s">
        <v>180</v>
      </c>
      <c r="B24" s="8" t="s">
        <v>143</v>
      </c>
      <c r="C24" s="10" t="s">
        <v>211</v>
      </c>
      <c r="D24" s="11" t="s">
        <v>234</v>
      </c>
      <c r="E24" s="11" t="s">
        <v>302</v>
      </c>
      <c r="F24" s="2">
        <v>41.862699999999997</v>
      </c>
      <c r="G24" s="52">
        <v>3.18865</v>
      </c>
      <c r="H24" s="12">
        <v>45185</v>
      </c>
      <c r="I24" s="11" t="s">
        <v>235</v>
      </c>
      <c r="J24" s="13" t="s">
        <v>241</v>
      </c>
      <c r="K24" s="14">
        <v>15</v>
      </c>
      <c r="L24" s="11" t="s">
        <v>185</v>
      </c>
      <c r="M24" s="14">
        <v>5</v>
      </c>
      <c r="N24" s="14">
        <v>0</v>
      </c>
      <c r="O24" s="14">
        <v>8</v>
      </c>
      <c r="P24" s="14">
        <v>6</v>
      </c>
      <c r="Q24" s="15">
        <f t="shared" si="0"/>
        <v>19</v>
      </c>
      <c r="R24" s="15">
        <f t="shared" si="1"/>
        <v>14</v>
      </c>
      <c r="S24" s="16">
        <f t="shared" si="3"/>
        <v>73.68421052631578</v>
      </c>
      <c r="T24" s="17">
        <f t="shared" si="4"/>
        <v>31.578947368421051</v>
      </c>
      <c r="U24" s="11"/>
      <c r="V24" s="11"/>
      <c r="W24" s="11"/>
      <c r="X24" s="11"/>
      <c r="Y24" s="11"/>
      <c r="Z24" s="11"/>
      <c r="AA24" s="11"/>
      <c r="AB24" s="11"/>
      <c r="AC24" s="11"/>
    </row>
    <row r="25" spans="1:29" ht="30.75" thickBot="1">
      <c r="A25" s="8" t="s">
        <v>180</v>
      </c>
      <c r="B25" s="8" t="s">
        <v>242</v>
      </c>
      <c r="C25" s="10" t="s">
        <v>211</v>
      </c>
      <c r="D25" s="11" t="s">
        <v>234</v>
      </c>
      <c r="E25" s="11" t="s">
        <v>302</v>
      </c>
      <c r="F25" s="2">
        <v>41.862699999999997</v>
      </c>
      <c r="G25" s="52">
        <v>3.18865</v>
      </c>
      <c r="H25" s="12">
        <v>45185</v>
      </c>
      <c r="I25" s="11" t="s">
        <v>235</v>
      </c>
      <c r="J25" s="13" t="s">
        <v>243</v>
      </c>
      <c r="K25" s="14">
        <v>15</v>
      </c>
      <c r="L25" s="11" t="s">
        <v>185</v>
      </c>
      <c r="M25" s="14">
        <v>8</v>
      </c>
      <c r="N25" s="14">
        <v>5</v>
      </c>
      <c r="O25" s="14">
        <v>31</v>
      </c>
      <c r="P25" s="14">
        <v>7</v>
      </c>
      <c r="Q25" s="15">
        <f t="shared" si="0"/>
        <v>51</v>
      </c>
      <c r="R25" s="15">
        <f t="shared" si="1"/>
        <v>43</v>
      </c>
      <c r="S25" s="16">
        <f t="shared" si="3"/>
        <v>84.313725490196077</v>
      </c>
      <c r="T25" s="17">
        <f t="shared" si="4"/>
        <v>23.52941176470588</v>
      </c>
      <c r="U25" s="11"/>
      <c r="V25" s="11"/>
      <c r="W25" s="11"/>
      <c r="X25" s="11"/>
      <c r="Y25" s="11"/>
      <c r="Z25" s="11"/>
      <c r="AA25" s="11"/>
      <c r="AB25" s="11"/>
      <c r="AC25" s="11"/>
    </row>
    <row r="26" spans="1:29" ht="30.75" thickBot="1">
      <c r="A26" s="8" t="s">
        <v>180</v>
      </c>
      <c r="B26" s="8" t="s">
        <v>244</v>
      </c>
      <c r="C26" s="10" t="s">
        <v>211</v>
      </c>
      <c r="D26" s="11" t="s">
        <v>234</v>
      </c>
      <c r="E26" s="11" t="s">
        <v>302</v>
      </c>
      <c r="F26" s="2">
        <v>41.862699999999997</v>
      </c>
      <c r="G26" s="52">
        <v>3.18865</v>
      </c>
      <c r="H26" s="12">
        <v>45185</v>
      </c>
      <c r="I26" s="11" t="s">
        <v>235</v>
      </c>
      <c r="J26" s="13" t="s">
        <v>245</v>
      </c>
      <c r="K26" s="14">
        <v>15</v>
      </c>
      <c r="L26" s="11" t="s">
        <v>185</v>
      </c>
      <c r="M26" s="14">
        <v>31</v>
      </c>
      <c r="N26" s="14">
        <v>3</v>
      </c>
      <c r="O26" s="14">
        <v>33</v>
      </c>
      <c r="P26" s="14">
        <v>14</v>
      </c>
      <c r="Q26" s="15">
        <f t="shared" si="0"/>
        <v>81</v>
      </c>
      <c r="R26" s="15">
        <f t="shared" si="1"/>
        <v>50</v>
      </c>
      <c r="S26" s="16">
        <f t="shared" si="3"/>
        <v>61.728395061728392</v>
      </c>
      <c r="T26" s="17">
        <f t="shared" si="4"/>
        <v>20.987654320987652</v>
      </c>
      <c r="U26" s="11"/>
      <c r="V26" s="11"/>
      <c r="W26" s="11"/>
      <c r="X26" s="11"/>
      <c r="Y26" s="11"/>
      <c r="Z26" s="11"/>
      <c r="AA26" s="11"/>
      <c r="AB26" s="11"/>
      <c r="AC26" s="11"/>
    </row>
    <row r="27" spans="1:29" ht="30.75" thickBot="1">
      <c r="A27" s="8" t="s">
        <v>180</v>
      </c>
      <c r="B27" s="8" t="s">
        <v>246</v>
      </c>
      <c r="C27" s="10" t="s">
        <v>211</v>
      </c>
      <c r="D27" s="11" t="s">
        <v>234</v>
      </c>
      <c r="E27" s="11" t="s">
        <v>302</v>
      </c>
      <c r="F27" s="2">
        <v>41.862699999999997</v>
      </c>
      <c r="G27" s="52">
        <v>3.18865</v>
      </c>
      <c r="H27" s="12">
        <v>45185</v>
      </c>
      <c r="I27" s="11" t="s">
        <v>235</v>
      </c>
      <c r="J27" s="13" t="s">
        <v>232</v>
      </c>
      <c r="K27" s="14">
        <v>15</v>
      </c>
      <c r="L27" s="11" t="s">
        <v>185</v>
      </c>
      <c r="M27" s="14">
        <v>40</v>
      </c>
      <c r="N27" s="14">
        <v>15</v>
      </c>
      <c r="O27" s="14">
        <v>30</v>
      </c>
      <c r="P27" s="14">
        <v>35</v>
      </c>
      <c r="Q27" s="15">
        <f t="shared" si="0"/>
        <v>120</v>
      </c>
      <c r="R27" s="15">
        <f t="shared" si="1"/>
        <v>80</v>
      </c>
      <c r="S27" s="16">
        <f t="shared" si="3"/>
        <v>66.666666666666657</v>
      </c>
      <c r="T27" s="17">
        <f t="shared" si="4"/>
        <v>41.666666666666671</v>
      </c>
      <c r="U27" s="17">
        <v>73.709999999999994</v>
      </c>
      <c r="V27" s="11"/>
      <c r="W27" s="11"/>
      <c r="X27" s="11"/>
      <c r="Y27" s="11"/>
      <c r="Z27" s="11"/>
      <c r="AA27" s="11"/>
      <c r="AB27" s="11"/>
      <c r="AC27" s="11"/>
    </row>
    <row r="28" spans="1:29" ht="15.75" thickBot="1">
      <c r="A28" s="8" t="s">
        <v>180</v>
      </c>
      <c r="B28" s="9" t="s">
        <v>247</v>
      </c>
      <c r="C28" s="11" t="s">
        <v>248</v>
      </c>
      <c r="D28" s="11" t="s">
        <v>249</v>
      </c>
      <c r="E28" s="11" t="s">
        <v>250</v>
      </c>
      <c r="F28" s="2">
        <v>41.920310000000001</v>
      </c>
      <c r="G28" s="52">
        <v>3.2233499999999999</v>
      </c>
      <c r="H28" s="12">
        <v>45186</v>
      </c>
      <c r="I28" s="11" t="s">
        <v>235</v>
      </c>
      <c r="J28" s="13" t="s">
        <v>251</v>
      </c>
      <c r="K28" s="14">
        <v>18</v>
      </c>
      <c r="L28" s="11" t="s">
        <v>185</v>
      </c>
      <c r="M28" s="14">
        <v>12</v>
      </c>
      <c r="N28" s="14">
        <v>1</v>
      </c>
      <c r="O28" s="14">
        <v>28</v>
      </c>
      <c r="P28" s="14">
        <v>19</v>
      </c>
      <c r="Q28" s="15">
        <f t="shared" si="0"/>
        <v>60</v>
      </c>
      <c r="R28" s="15">
        <f t="shared" si="1"/>
        <v>48</v>
      </c>
      <c r="S28" s="16">
        <f t="shared" si="3"/>
        <v>80</v>
      </c>
      <c r="T28" s="17">
        <f t="shared" si="4"/>
        <v>33.333333333333329</v>
      </c>
      <c r="U28" s="11"/>
      <c r="V28" s="11"/>
      <c r="W28" s="11"/>
      <c r="X28" s="11"/>
      <c r="Y28" s="11"/>
      <c r="Z28" s="11"/>
      <c r="AA28" s="11"/>
      <c r="AB28" s="11"/>
      <c r="AC28" s="11"/>
    </row>
    <row r="29" spans="1:29" ht="15.75" thickBot="1">
      <c r="A29" s="8" t="s">
        <v>180</v>
      </c>
      <c r="B29" s="9" t="s">
        <v>252</v>
      </c>
      <c r="C29" s="11" t="s">
        <v>248</v>
      </c>
      <c r="D29" s="11" t="s">
        <v>249</v>
      </c>
      <c r="E29" s="11" t="s">
        <v>250</v>
      </c>
      <c r="F29" s="2">
        <v>41.920310000000001</v>
      </c>
      <c r="G29" s="52">
        <v>3.2233499999999999</v>
      </c>
      <c r="H29" s="12">
        <v>45186</v>
      </c>
      <c r="I29" s="11" t="s">
        <v>235</v>
      </c>
      <c r="J29" s="13" t="s">
        <v>253</v>
      </c>
      <c r="K29" s="14">
        <v>19</v>
      </c>
      <c r="L29" s="11" t="s">
        <v>185</v>
      </c>
      <c r="M29" s="14">
        <v>15</v>
      </c>
      <c r="N29" s="14">
        <v>7</v>
      </c>
      <c r="O29" s="14">
        <v>12</v>
      </c>
      <c r="P29" s="14">
        <v>12</v>
      </c>
      <c r="Q29" s="15">
        <f t="shared" si="0"/>
        <v>46</v>
      </c>
      <c r="R29" s="15">
        <f t="shared" si="1"/>
        <v>31</v>
      </c>
      <c r="S29" s="16">
        <f t="shared" si="3"/>
        <v>67.391304347826093</v>
      </c>
      <c r="T29" s="17">
        <f t="shared" si="4"/>
        <v>41.304347826086953</v>
      </c>
      <c r="U29" s="11"/>
      <c r="V29" s="11"/>
      <c r="W29" s="11"/>
      <c r="X29" s="11"/>
      <c r="Y29" s="11"/>
      <c r="Z29" s="11"/>
      <c r="AA29" s="11"/>
      <c r="AB29" s="11"/>
      <c r="AC29" s="11"/>
    </row>
    <row r="30" spans="1:29" ht="15.75" thickBot="1">
      <c r="A30" s="8" t="s">
        <v>180</v>
      </c>
      <c r="B30" s="19" t="s">
        <v>254</v>
      </c>
      <c r="C30" s="11" t="s">
        <v>248</v>
      </c>
      <c r="D30" s="11" t="s">
        <v>249</v>
      </c>
      <c r="E30" s="11" t="s">
        <v>250</v>
      </c>
      <c r="F30" s="2">
        <v>41.920310000000001</v>
      </c>
      <c r="G30" s="52">
        <v>3.2233499999999999</v>
      </c>
      <c r="H30" s="12">
        <v>45186</v>
      </c>
      <c r="I30" s="11" t="s">
        <v>235</v>
      </c>
      <c r="J30" s="11" t="s">
        <v>255</v>
      </c>
      <c r="K30" s="14" t="s">
        <v>256</v>
      </c>
      <c r="L30" s="11" t="s">
        <v>185</v>
      </c>
      <c r="M30" s="14">
        <v>18</v>
      </c>
      <c r="N30" s="14">
        <v>2</v>
      </c>
      <c r="O30" s="14">
        <v>22</v>
      </c>
      <c r="P30" s="14">
        <v>6</v>
      </c>
      <c r="Q30" s="15">
        <f t="shared" si="0"/>
        <v>48</v>
      </c>
      <c r="R30" s="15">
        <f t="shared" si="1"/>
        <v>30</v>
      </c>
      <c r="S30" s="16">
        <f t="shared" si="3"/>
        <v>62.5</v>
      </c>
      <c r="T30" s="17">
        <f t="shared" si="4"/>
        <v>16.666666666666664</v>
      </c>
      <c r="U30" s="11"/>
      <c r="V30" s="11"/>
      <c r="W30" s="11"/>
      <c r="X30" s="11"/>
      <c r="Y30" s="11"/>
      <c r="Z30" s="11"/>
      <c r="AA30" s="11"/>
      <c r="AB30" s="11"/>
      <c r="AC30" s="11"/>
    </row>
    <row r="31" spans="1:29" ht="15.75" thickBot="1">
      <c r="A31" s="8" t="s">
        <v>180</v>
      </c>
      <c r="B31" s="9" t="s">
        <v>257</v>
      </c>
      <c r="C31" s="11" t="s">
        <v>248</v>
      </c>
      <c r="D31" s="11" t="s">
        <v>249</v>
      </c>
      <c r="E31" s="11" t="s">
        <v>250</v>
      </c>
      <c r="F31" s="2">
        <v>41.920310000000001</v>
      </c>
      <c r="G31" s="52">
        <v>3.2233499999999999</v>
      </c>
      <c r="H31" s="12">
        <v>45186</v>
      </c>
      <c r="I31" s="11" t="s">
        <v>235</v>
      </c>
      <c r="J31" s="11" t="s">
        <v>232</v>
      </c>
      <c r="K31" s="14" t="s">
        <v>258</v>
      </c>
      <c r="L31" s="11" t="s">
        <v>185</v>
      </c>
      <c r="M31" s="14">
        <v>11</v>
      </c>
      <c r="N31" s="14">
        <v>7</v>
      </c>
      <c r="O31" s="14">
        <v>21</v>
      </c>
      <c r="P31" s="14">
        <v>17</v>
      </c>
      <c r="Q31" s="15">
        <f t="shared" si="0"/>
        <v>56</v>
      </c>
      <c r="R31" s="15">
        <f t="shared" si="1"/>
        <v>45</v>
      </c>
      <c r="S31" s="16">
        <f t="shared" si="3"/>
        <v>80.357142857142861</v>
      </c>
      <c r="T31" s="17">
        <f t="shared" si="4"/>
        <v>42.857142857142854</v>
      </c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15.75" thickBot="1">
      <c r="A32" s="8" t="s">
        <v>180</v>
      </c>
      <c r="B32" s="9" t="s">
        <v>253</v>
      </c>
      <c r="C32" s="11" t="s">
        <v>248</v>
      </c>
      <c r="D32" s="11" t="s">
        <v>249</v>
      </c>
      <c r="E32" s="11" t="s">
        <v>250</v>
      </c>
      <c r="F32" s="2">
        <v>41.920310000000001</v>
      </c>
      <c r="G32" s="52">
        <v>3.2233499999999999</v>
      </c>
      <c r="H32" s="12">
        <v>45186</v>
      </c>
      <c r="I32" s="11" t="s">
        <v>235</v>
      </c>
      <c r="J32" s="11" t="s">
        <v>259</v>
      </c>
      <c r="K32" s="14">
        <v>17</v>
      </c>
      <c r="L32" s="11" t="s">
        <v>185</v>
      </c>
      <c r="M32" s="14">
        <v>24</v>
      </c>
      <c r="N32" s="14">
        <v>12</v>
      </c>
      <c r="O32" s="14">
        <v>15</v>
      </c>
      <c r="P32" s="14">
        <v>2</v>
      </c>
      <c r="Q32" s="15">
        <f t="shared" si="0"/>
        <v>53</v>
      </c>
      <c r="R32" s="15">
        <f t="shared" si="1"/>
        <v>29</v>
      </c>
      <c r="S32" s="16">
        <f t="shared" si="3"/>
        <v>54.716981132075468</v>
      </c>
      <c r="T32" s="17">
        <f t="shared" si="4"/>
        <v>26.415094339622641</v>
      </c>
      <c r="U32" s="11"/>
      <c r="V32" s="11"/>
      <c r="W32" s="11"/>
      <c r="X32" s="11"/>
      <c r="Y32" s="11"/>
      <c r="Z32" s="11"/>
      <c r="AA32" s="11"/>
      <c r="AB32" s="11"/>
      <c r="AC32" s="11"/>
    </row>
    <row r="33" spans="1:29" ht="15.75" thickBot="1">
      <c r="A33" s="8" t="s">
        <v>180</v>
      </c>
      <c r="B33" s="9" t="s">
        <v>217</v>
      </c>
      <c r="C33" s="11" t="s">
        <v>248</v>
      </c>
      <c r="D33" s="11" t="s">
        <v>249</v>
      </c>
      <c r="E33" s="11" t="s">
        <v>250</v>
      </c>
      <c r="F33" s="2">
        <v>41.920310000000001</v>
      </c>
      <c r="G33" s="52">
        <v>3.2233499999999999</v>
      </c>
      <c r="H33" s="12">
        <v>45186</v>
      </c>
      <c r="I33" s="11" t="s">
        <v>235</v>
      </c>
      <c r="J33" s="11" t="s">
        <v>259</v>
      </c>
      <c r="K33" s="14">
        <v>25</v>
      </c>
      <c r="L33" s="11" t="s">
        <v>185</v>
      </c>
      <c r="M33" s="14">
        <v>60</v>
      </c>
      <c r="N33" s="14">
        <v>0</v>
      </c>
      <c r="O33" s="14">
        <v>4</v>
      </c>
      <c r="P33" s="14">
        <v>2</v>
      </c>
      <c r="Q33" s="15">
        <f t="shared" si="0"/>
        <v>66</v>
      </c>
      <c r="R33" s="15">
        <f t="shared" si="1"/>
        <v>6</v>
      </c>
      <c r="S33" s="16">
        <f t="shared" si="3"/>
        <v>9.0909090909090917</v>
      </c>
      <c r="T33" s="17">
        <f t="shared" si="4"/>
        <v>3.0303030303030303</v>
      </c>
      <c r="U33" s="11"/>
      <c r="V33" s="11"/>
      <c r="W33" s="11"/>
      <c r="X33" s="11"/>
      <c r="Y33" s="11"/>
      <c r="Z33" s="11"/>
      <c r="AA33" s="11"/>
      <c r="AB33" s="11"/>
      <c r="AC33" s="11"/>
    </row>
    <row r="34" spans="1:29" ht="15.75" thickBot="1">
      <c r="A34" s="8" t="s">
        <v>180</v>
      </c>
      <c r="B34" s="9" t="s">
        <v>247</v>
      </c>
      <c r="C34" s="11" t="s">
        <v>248</v>
      </c>
      <c r="D34" s="11" t="s">
        <v>249</v>
      </c>
      <c r="E34" s="11" t="s">
        <v>250</v>
      </c>
      <c r="F34" s="2">
        <v>41.920310000000001</v>
      </c>
      <c r="G34" s="52">
        <v>3.2233499999999999</v>
      </c>
      <c r="H34" s="12">
        <v>45186</v>
      </c>
      <c r="I34" s="11" t="s">
        <v>235</v>
      </c>
      <c r="J34" s="11" t="s">
        <v>251</v>
      </c>
      <c r="K34" s="14">
        <v>20</v>
      </c>
      <c r="L34" s="11" t="s">
        <v>185</v>
      </c>
      <c r="M34" s="14">
        <v>17</v>
      </c>
      <c r="N34" s="14">
        <v>1</v>
      </c>
      <c r="O34" s="14">
        <v>31</v>
      </c>
      <c r="P34" s="14">
        <v>12</v>
      </c>
      <c r="Q34" s="15">
        <f t="shared" si="0"/>
        <v>61</v>
      </c>
      <c r="R34" s="15">
        <f t="shared" si="1"/>
        <v>44</v>
      </c>
      <c r="S34" s="16">
        <f t="shared" si="3"/>
        <v>72.131147540983605</v>
      </c>
      <c r="T34" s="17">
        <f t="shared" si="4"/>
        <v>21.311475409836063</v>
      </c>
      <c r="U34" s="11"/>
      <c r="V34" s="11"/>
      <c r="W34" s="11"/>
      <c r="X34" s="11"/>
      <c r="Y34" s="11"/>
      <c r="Z34" s="11"/>
      <c r="AA34" s="11"/>
      <c r="AB34" s="11"/>
      <c r="AC34" s="11"/>
    </row>
    <row r="35" spans="1:29" ht="15.75" thickBot="1">
      <c r="A35" s="8" t="s">
        <v>180</v>
      </c>
      <c r="B35" s="9" t="s">
        <v>252</v>
      </c>
      <c r="C35" s="11" t="s">
        <v>248</v>
      </c>
      <c r="D35" s="11" t="s">
        <v>249</v>
      </c>
      <c r="E35" s="11" t="s">
        <v>250</v>
      </c>
      <c r="F35" s="2">
        <v>41.920310000000001</v>
      </c>
      <c r="G35" s="52">
        <v>3.2233499999999999</v>
      </c>
      <c r="H35" s="12">
        <v>45186</v>
      </c>
      <c r="I35" s="11" t="s">
        <v>235</v>
      </c>
      <c r="J35" s="11" t="s">
        <v>217</v>
      </c>
      <c r="K35" s="14">
        <v>26</v>
      </c>
      <c r="L35" s="11" t="s">
        <v>185</v>
      </c>
      <c r="M35" s="14">
        <v>30</v>
      </c>
      <c r="N35" s="14">
        <v>1</v>
      </c>
      <c r="O35" s="14">
        <v>9</v>
      </c>
      <c r="P35" s="14">
        <v>3</v>
      </c>
      <c r="Q35" s="15">
        <f t="shared" si="0"/>
        <v>43</v>
      </c>
      <c r="R35" s="15">
        <f t="shared" si="1"/>
        <v>13</v>
      </c>
      <c r="S35" s="16">
        <f t="shared" si="3"/>
        <v>30.232558139534881</v>
      </c>
      <c r="T35" s="17">
        <f t="shared" si="4"/>
        <v>9.3023255813953494</v>
      </c>
      <c r="U35" s="11"/>
      <c r="V35" s="11"/>
      <c r="W35" s="11"/>
      <c r="X35" s="11"/>
      <c r="Y35" s="11"/>
      <c r="Z35" s="11"/>
      <c r="AA35" s="11"/>
      <c r="AB35" s="11"/>
      <c r="AC35" s="11"/>
    </row>
    <row r="36" spans="1:29" ht="15.75" thickBot="1">
      <c r="A36" s="8" t="s">
        <v>180</v>
      </c>
      <c r="B36" s="19" t="s">
        <v>254</v>
      </c>
      <c r="C36" s="11" t="s">
        <v>248</v>
      </c>
      <c r="D36" s="11" t="s">
        <v>249</v>
      </c>
      <c r="E36" s="11" t="s">
        <v>250</v>
      </c>
      <c r="F36" s="2">
        <v>41.920310000000001</v>
      </c>
      <c r="G36" s="52">
        <v>3.2233499999999999</v>
      </c>
      <c r="H36" s="12">
        <v>45186</v>
      </c>
      <c r="I36" s="11" t="s">
        <v>235</v>
      </c>
      <c r="J36" s="11" t="s">
        <v>255</v>
      </c>
      <c r="K36" s="14">
        <v>20</v>
      </c>
      <c r="L36" s="11" t="s">
        <v>185</v>
      </c>
      <c r="M36" s="14">
        <v>25</v>
      </c>
      <c r="N36" s="14">
        <v>1</v>
      </c>
      <c r="O36" s="14">
        <v>26</v>
      </c>
      <c r="P36" s="14">
        <v>0</v>
      </c>
      <c r="Q36" s="15">
        <f t="shared" si="0"/>
        <v>52</v>
      </c>
      <c r="R36" s="15">
        <f t="shared" si="1"/>
        <v>27</v>
      </c>
      <c r="S36" s="16">
        <f t="shared" si="3"/>
        <v>51.923076923076927</v>
      </c>
      <c r="T36" s="17">
        <f t="shared" si="4"/>
        <v>1.9230769230769231</v>
      </c>
      <c r="U36" s="11"/>
      <c r="V36" s="11"/>
      <c r="W36" s="11"/>
      <c r="X36" s="11"/>
      <c r="Y36" s="11"/>
      <c r="Z36" s="11"/>
      <c r="AA36" s="11"/>
      <c r="AB36" s="11"/>
      <c r="AC36" s="11"/>
    </row>
    <row r="37" spans="1:29" ht="15.75" thickBot="1">
      <c r="A37" s="8" t="s">
        <v>180</v>
      </c>
      <c r="B37" s="9" t="s">
        <v>257</v>
      </c>
      <c r="C37" s="11" t="s">
        <v>248</v>
      </c>
      <c r="D37" s="11" t="s">
        <v>249</v>
      </c>
      <c r="E37" s="11" t="s">
        <v>250</v>
      </c>
      <c r="F37" s="2">
        <v>41.920310000000001</v>
      </c>
      <c r="G37" s="52">
        <v>3.2233499999999999</v>
      </c>
      <c r="H37" s="12">
        <v>45186</v>
      </c>
      <c r="I37" s="11" t="s">
        <v>235</v>
      </c>
      <c r="J37" s="11" t="s">
        <v>232</v>
      </c>
      <c r="K37" s="14">
        <v>26</v>
      </c>
      <c r="L37" s="11" t="s">
        <v>185</v>
      </c>
      <c r="M37" s="14">
        <v>55</v>
      </c>
      <c r="N37" s="14">
        <v>10</v>
      </c>
      <c r="O37" s="14">
        <v>32</v>
      </c>
      <c r="P37" s="14">
        <v>8</v>
      </c>
      <c r="Q37" s="15">
        <f t="shared" si="0"/>
        <v>105</v>
      </c>
      <c r="R37" s="15">
        <f t="shared" si="1"/>
        <v>50</v>
      </c>
      <c r="S37" s="16">
        <f t="shared" si="3"/>
        <v>47.619047619047613</v>
      </c>
      <c r="T37" s="17">
        <f t="shared" si="4"/>
        <v>17.142857142857142</v>
      </c>
      <c r="U37" s="11"/>
      <c r="V37" s="11"/>
      <c r="W37" s="11"/>
      <c r="X37" s="11"/>
      <c r="Y37" s="11"/>
      <c r="Z37" s="11"/>
      <c r="AA37" s="11"/>
      <c r="AB37" s="11"/>
      <c r="AC37" s="11"/>
    </row>
    <row r="38" spans="1:29" ht="15.75" thickBot="1">
      <c r="A38" s="20" t="s">
        <v>180</v>
      </c>
      <c r="B38" s="21" t="s">
        <v>253</v>
      </c>
      <c r="C38" s="7" t="s">
        <v>248</v>
      </c>
      <c r="D38" s="7" t="s">
        <v>249</v>
      </c>
      <c r="E38" s="7" t="s">
        <v>250</v>
      </c>
      <c r="F38" s="2">
        <v>41.920310000000001</v>
      </c>
      <c r="G38" s="52">
        <v>3.2233499999999999</v>
      </c>
      <c r="H38" s="24">
        <v>45186</v>
      </c>
      <c r="I38" s="7" t="s">
        <v>235</v>
      </c>
      <c r="J38" s="7" t="s">
        <v>260</v>
      </c>
      <c r="K38" s="18">
        <v>27</v>
      </c>
      <c r="L38" s="7" t="s">
        <v>185</v>
      </c>
      <c r="M38" s="18">
        <v>35</v>
      </c>
      <c r="N38" s="18">
        <v>3</v>
      </c>
      <c r="O38" s="18">
        <v>10</v>
      </c>
      <c r="P38" s="18">
        <v>5</v>
      </c>
      <c r="Q38" s="15">
        <f t="shared" si="0"/>
        <v>53</v>
      </c>
      <c r="R38" s="15">
        <f t="shared" si="1"/>
        <v>18</v>
      </c>
      <c r="S38" s="16">
        <f t="shared" si="3"/>
        <v>33.962264150943398</v>
      </c>
      <c r="T38" s="17">
        <f t="shared" si="4"/>
        <v>15.09433962264151</v>
      </c>
      <c r="U38" s="7"/>
      <c r="V38" s="7"/>
      <c r="W38" s="7"/>
      <c r="X38" s="7"/>
      <c r="Y38" s="7"/>
      <c r="Z38" s="7"/>
      <c r="AA38" s="7"/>
      <c r="AB38" s="7"/>
      <c r="AC38" s="7"/>
    </row>
    <row r="39" spans="1:29" ht="15.75" thickBot="1">
      <c r="A39" s="8" t="s">
        <v>180</v>
      </c>
      <c r="B39" s="9" t="s">
        <v>260</v>
      </c>
      <c r="C39" s="11" t="s">
        <v>248</v>
      </c>
      <c r="D39" s="11" t="s">
        <v>249</v>
      </c>
      <c r="E39" s="11" t="s">
        <v>250</v>
      </c>
      <c r="F39" s="2">
        <v>41.920310000000001</v>
      </c>
      <c r="G39" s="52">
        <v>3.2233499999999999</v>
      </c>
      <c r="H39" s="12">
        <v>45186</v>
      </c>
      <c r="I39" s="11" t="s">
        <v>235</v>
      </c>
      <c r="J39" s="11" t="s">
        <v>253</v>
      </c>
      <c r="K39" s="14">
        <v>25</v>
      </c>
      <c r="L39" s="11" t="s">
        <v>185</v>
      </c>
      <c r="M39" s="14">
        <v>29</v>
      </c>
      <c r="N39" s="14">
        <v>8</v>
      </c>
      <c r="O39" s="14">
        <v>9</v>
      </c>
      <c r="P39" s="14">
        <v>2</v>
      </c>
      <c r="Q39" s="15">
        <f t="shared" si="0"/>
        <v>48</v>
      </c>
      <c r="R39" s="15">
        <f t="shared" si="1"/>
        <v>19</v>
      </c>
      <c r="S39" s="16">
        <f t="shared" si="3"/>
        <v>39.583333333333329</v>
      </c>
      <c r="T39" s="17">
        <f t="shared" si="4"/>
        <v>20.833333333333336</v>
      </c>
      <c r="U39" s="11"/>
      <c r="V39" s="11"/>
      <c r="W39" s="11"/>
      <c r="X39" s="11"/>
      <c r="Y39" s="11"/>
      <c r="Z39" s="11"/>
      <c r="AA39" s="11"/>
      <c r="AB39" s="11"/>
      <c r="AC39" s="11"/>
    </row>
    <row r="40" spans="1:29" ht="15.75" thickBot="1">
      <c r="A40" s="8" t="s">
        <v>180</v>
      </c>
      <c r="B40" s="9" t="s">
        <v>261</v>
      </c>
      <c r="C40" s="11" t="s">
        <v>248</v>
      </c>
      <c r="D40" s="11" t="s">
        <v>249</v>
      </c>
      <c r="E40" s="11" t="s">
        <v>262</v>
      </c>
      <c r="F40" s="56">
        <v>41.920430000000003</v>
      </c>
      <c r="G40" s="52">
        <v>3.2233399999999999</v>
      </c>
      <c r="H40" s="12">
        <v>45186</v>
      </c>
      <c r="I40" s="11" t="s">
        <v>198</v>
      </c>
      <c r="J40" s="11" t="s">
        <v>257</v>
      </c>
      <c r="K40" s="14">
        <v>15</v>
      </c>
      <c r="L40" s="11" t="s">
        <v>185</v>
      </c>
      <c r="M40" s="14">
        <v>15</v>
      </c>
      <c r="N40" s="14">
        <v>0</v>
      </c>
      <c r="O40" s="14">
        <v>20</v>
      </c>
      <c r="P40" s="14">
        <v>4</v>
      </c>
      <c r="Q40" s="15">
        <f t="shared" si="0"/>
        <v>39</v>
      </c>
      <c r="R40" s="15">
        <f t="shared" si="1"/>
        <v>24</v>
      </c>
      <c r="S40" s="16">
        <f t="shared" si="3"/>
        <v>61.53846153846154</v>
      </c>
      <c r="T40" s="17">
        <f t="shared" si="4"/>
        <v>10.256410256410255</v>
      </c>
      <c r="U40" s="11"/>
      <c r="V40" s="11"/>
      <c r="W40" s="11"/>
      <c r="X40" s="11"/>
      <c r="Y40" s="11"/>
      <c r="Z40" s="11"/>
      <c r="AA40" s="11"/>
      <c r="AB40" s="11"/>
      <c r="AC40" s="11"/>
    </row>
    <row r="41" spans="1:29" ht="15.75" thickBot="1">
      <c r="A41" s="8" t="s">
        <v>180</v>
      </c>
      <c r="B41" s="9" t="s">
        <v>247</v>
      </c>
      <c r="C41" s="11" t="s">
        <v>248</v>
      </c>
      <c r="D41" s="11" t="s">
        <v>249</v>
      </c>
      <c r="E41" s="11" t="s">
        <v>262</v>
      </c>
      <c r="F41" s="56">
        <v>41.920430000000003</v>
      </c>
      <c r="G41" s="52">
        <v>3.2233399999999999</v>
      </c>
      <c r="H41" s="12">
        <v>45186</v>
      </c>
      <c r="I41" s="11" t="s">
        <v>198</v>
      </c>
      <c r="J41" s="11" t="s">
        <v>251</v>
      </c>
      <c r="K41" s="14">
        <v>15</v>
      </c>
      <c r="L41" s="11" t="s">
        <v>185</v>
      </c>
      <c r="M41" s="14">
        <v>6</v>
      </c>
      <c r="N41" s="14">
        <v>2</v>
      </c>
      <c r="O41" s="14">
        <v>5</v>
      </c>
      <c r="P41" s="14">
        <v>17</v>
      </c>
      <c r="Q41" s="15">
        <f t="shared" si="0"/>
        <v>30</v>
      </c>
      <c r="R41" s="15">
        <f t="shared" si="1"/>
        <v>24</v>
      </c>
      <c r="S41" s="16">
        <f t="shared" si="3"/>
        <v>80</v>
      </c>
      <c r="T41" s="17">
        <f t="shared" si="4"/>
        <v>63.333333333333329</v>
      </c>
      <c r="U41" s="11"/>
      <c r="V41" s="11"/>
      <c r="W41" s="11"/>
      <c r="X41" s="11"/>
      <c r="Y41" s="11"/>
      <c r="Z41" s="11"/>
      <c r="AA41" s="11"/>
      <c r="AB41" s="11"/>
      <c r="AC41" s="11"/>
    </row>
    <row r="42" spans="1:29" ht="15.75" thickBot="1">
      <c r="A42" s="8" t="s">
        <v>180</v>
      </c>
      <c r="B42" s="19" t="s">
        <v>254</v>
      </c>
      <c r="C42" s="11" t="s">
        <v>248</v>
      </c>
      <c r="D42" s="11" t="s">
        <v>249</v>
      </c>
      <c r="E42" s="11" t="s">
        <v>262</v>
      </c>
      <c r="F42" s="56">
        <v>41.920430000000003</v>
      </c>
      <c r="G42" s="52">
        <v>3.2233399999999999</v>
      </c>
      <c r="H42" s="12">
        <v>45186</v>
      </c>
      <c r="I42" s="11" t="s">
        <v>198</v>
      </c>
      <c r="J42" s="11" t="s">
        <v>255</v>
      </c>
      <c r="K42" s="14">
        <v>16</v>
      </c>
      <c r="L42" s="11" t="s">
        <v>185</v>
      </c>
      <c r="M42" s="14">
        <v>20</v>
      </c>
      <c r="N42" s="14">
        <v>1</v>
      </c>
      <c r="O42" s="14">
        <v>26</v>
      </c>
      <c r="P42" s="14">
        <v>4</v>
      </c>
      <c r="Q42" s="15">
        <f t="shared" si="0"/>
        <v>51</v>
      </c>
      <c r="R42" s="15">
        <f t="shared" si="1"/>
        <v>31</v>
      </c>
      <c r="S42" s="16">
        <f t="shared" si="3"/>
        <v>60.784313725490193</v>
      </c>
      <c r="T42" s="17">
        <f t="shared" si="4"/>
        <v>9.8039215686274517</v>
      </c>
      <c r="U42" s="11"/>
      <c r="V42" s="11"/>
      <c r="W42" s="11"/>
      <c r="X42" s="11"/>
      <c r="Y42" s="11"/>
      <c r="Z42" s="11"/>
      <c r="AA42" s="11"/>
      <c r="AB42" s="11"/>
      <c r="AC42" s="11"/>
    </row>
    <row r="43" spans="1:29" ht="15.75" thickBot="1">
      <c r="A43" s="8" t="s">
        <v>180</v>
      </c>
      <c r="B43" s="9" t="s">
        <v>257</v>
      </c>
      <c r="C43" s="11" t="s">
        <v>248</v>
      </c>
      <c r="D43" s="11" t="s">
        <v>249</v>
      </c>
      <c r="E43" s="11" t="s">
        <v>262</v>
      </c>
      <c r="F43" s="56">
        <v>41.920430000000003</v>
      </c>
      <c r="G43" s="52">
        <v>3.2233399999999999</v>
      </c>
      <c r="H43" s="12">
        <v>45186</v>
      </c>
      <c r="I43" s="11" t="s">
        <v>198</v>
      </c>
      <c r="J43" s="11" t="s">
        <v>261</v>
      </c>
      <c r="K43" s="14">
        <v>15</v>
      </c>
      <c r="L43" s="11" t="s">
        <v>185</v>
      </c>
      <c r="M43" s="14">
        <v>8</v>
      </c>
      <c r="N43" s="14">
        <v>13</v>
      </c>
      <c r="O43" s="14">
        <v>13</v>
      </c>
      <c r="P43" s="14">
        <v>11</v>
      </c>
      <c r="Q43" s="15">
        <f t="shared" si="0"/>
        <v>45</v>
      </c>
      <c r="R43" s="15">
        <f t="shared" si="1"/>
        <v>37</v>
      </c>
      <c r="S43" s="16">
        <f t="shared" si="3"/>
        <v>82.222222222222214</v>
      </c>
      <c r="T43" s="17">
        <f t="shared" si="4"/>
        <v>53.333333333333336</v>
      </c>
      <c r="U43" s="11"/>
      <c r="V43" s="11"/>
      <c r="W43" s="11"/>
      <c r="X43" s="11"/>
      <c r="Y43" s="11"/>
      <c r="Z43" s="11"/>
      <c r="AA43" s="11"/>
      <c r="AB43" s="11"/>
      <c r="AC43" s="11"/>
    </row>
    <row r="44" spans="1:29" ht="15.75" thickBot="1">
      <c r="A44" s="8" t="s">
        <v>180</v>
      </c>
      <c r="B44" s="9" t="s">
        <v>217</v>
      </c>
      <c r="C44" s="11" t="s">
        <v>248</v>
      </c>
      <c r="D44" s="11" t="s">
        <v>249</v>
      </c>
      <c r="E44" s="11" t="s">
        <v>262</v>
      </c>
      <c r="F44" s="56">
        <v>41.920430000000003</v>
      </c>
      <c r="G44" s="52">
        <v>3.2233399999999999</v>
      </c>
      <c r="H44" s="12">
        <v>45186</v>
      </c>
      <c r="I44" s="11" t="s">
        <v>198</v>
      </c>
      <c r="J44" s="11" t="s">
        <v>259</v>
      </c>
      <c r="K44" s="14">
        <v>18</v>
      </c>
      <c r="L44" s="11" t="s">
        <v>185</v>
      </c>
      <c r="M44" s="14">
        <v>6</v>
      </c>
      <c r="N44" s="14">
        <v>9</v>
      </c>
      <c r="O44" s="14">
        <v>13</v>
      </c>
      <c r="P44" s="14">
        <v>10</v>
      </c>
      <c r="Q44" s="15">
        <f t="shared" si="0"/>
        <v>38</v>
      </c>
      <c r="R44" s="15">
        <f t="shared" si="1"/>
        <v>32</v>
      </c>
      <c r="S44" s="16">
        <f t="shared" si="3"/>
        <v>84.210526315789465</v>
      </c>
      <c r="T44" s="17">
        <f t="shared" si="4"/>
        <v>50</v>
      </c>
      <c r="U44" s="11"/>
      <c r="V44" s="11"/>
      <c r="W44" s="11"/>
      <c r="X44" s="11"/>
      <c r="Y44" s="11"/>
      <c r="Z44" s="11"/>
      <c r="AA44" s="11"/>
      <c r="AB44" s="11"/>
      <c r="AC44" s="11"/>
    </row>
    <row r="45" spans="1:29" ht="15.75" thickBot="1">
      <c r="A45" s="8" t="s">
        <v>180</v>
      </c>
      <c r="B45" s="9" t="s">
        <v>261</v>
      </c>
      <c r="C45" s="11" t="s">
        <v>248</v>
      </c>
      <c r="D45" s="11" t="s">
        <v>249</v>
      </c>
      <c r="E45" s="11" t="s">
        <v>262</v>
      </c>
      <c r="F45" s="56">
        <v>41.920430000000003</v>
      </c>
      <c r="G45" s="52">
        <v>3.2233399999999999</v>
      </c>
      <c r="H45" s="12">
        <v>45186</v>
      </c>
      <c r="I45" s="11" t="s">
        <v>198</v>
      </c>
      <c r="J45" s="11" t="s">
        <v>257</v>
      </c>
      <c r="K45" s="14">
        <v>26</v>
      </c>
      <c r="L45" s="11" t="s">
        <v>185</v>
      </c>
      <c r="M45" s="14">
        <v>58</v>
      </c>
      <c r="N45" s="14">
        <v>0</v>
      </c>
      <c r="O45" s="14">
        <v>7</v>
      </c>
      <c r="P45" s="14">
        <v>2</v>
      </c>
      <c r="Q45" s="15">
        <f t="shared" si="0"/>
        <v>67</v>
      </c>
      <c r="R45" s="15">
        <f t="shared" si="1"/>
        <v>9</v>
      </c>
      <c r="S45" s="16">
        <f t="shared" si="3"/>
        <v>13.432835820895523</v>
      </c>
      <c r="T45" s="17">
        <f t="shared" si="4"/>
        <v>2.9850746268656714</v>
      </c>
      <c r="U45" s="11"/>
      <c r="V45" s="11"/>
      <c r="W45" s="11"/>
      <c r="X45" s="11"/>
      <c r="Y45" s="11"/>
      <c r="Z45" s="11"/>
      <c r="AA45" s="11"/>
      <c r="AB45" s="11"/>
      <c r="AC45" s="11"/>
    </row>
    <row r="46" spans="1:29" ht="15.75" thickBot="1">
      <c r="A46" s="8" t="s">
        <v>180</v>
      </c>
      <c r="B46" s="9" t="s">
        <v>247</v>
      </c>
      <c r="C46" s="11" t="s">
        <v>248</v>
      </c>
      <c r="D46" s="11" t="s">
        <v>249</v>
      </c>
      <c r="E46" s="11" t="s">
        <v>262</v>
      </c>
      <c r="F46" s="56">
        <v>41.920430000000003</v>
      </c>
      <c r="G46" s="52">
        <v>3.2233399999999999</v>
      </c>
      <c r="H46" s="12">
        <v>45186</v>
      </c>
      <c r="I46" s="11" t="s">
        <v>198</v>
      </c>
      <c r="J46" s="11" t="s">
        <v>251</v>
      </c>
      <c r="K46" s="14">
        <v>25</v>
      </c>
      <c r="L46" s="11" t="s">
        <v>185</v>
      </c>
      <c r="M46" s="14">
        <v>28</v>
      </c>
      <c r="N46" s="14">
        <v>0</v>
      </c>
      <c r="O46" s="14">
        <v>34</v>
      </c>
      <c r="P46" s="14">
        <v>8</v>
      </c>
      <c r="Q46" s="15">
        <f t="shared" si="0"/>
        <v>70</v>
      </c>
      <c r="R46" s="15">
        <f t="shared" si="1"/>
        <v>42</v>
      </c>
      <c r="S46" s="16">
        <f t="shared" si="3"/>
        <v>60</v>
      </c>
      <c r="T46" s="17">
        <f t="shared" si="4"/>
        <v>11.428571428571429</v>
      </c>
      <c r="U46" s="11"/>
      <c r="V46" s="11"/>
      <c r="W46" s="11"/>
      <c r="X46" s="11"/>
      <c r="Y46" s="11"/>
      <c r="Z46" s="11"/>
      <c r="AA46" s="11"/>
      <c r="AB46" s="11"/>
      <c r="AC46" s="11"/>
    </row>
    <row r="47" spans="1:29" ht="15.75" thickBot="1">
      <c r="A47" s="8" t="s">
        <v>180</v>
      </c>
      <c r="B47" s="9" t="s">
        <v>252</v>
      </c>
      <c r="C47" s="11" t="s">
        <v>248</v>
      </c>
      <c r="D47" s="11" t="s">
        <v>249</v>
      </c>
      <c r="E47" s="11" t="s">
        <v>262</v>
      </c>
      <c r="F47" s="56">
        <v>41.920430000000003</v>
      </c>
      <c r="G47" s="52">
        <v>3.2233399999999999</v>
      </c>
      <c r="H47" s="12">
        <v>45186</v>
      </c>
      <c r="I47" s="11" t="s">
        <v>198</v>
      </c>
      <c r="J47" s="11" t="s">
        <v>217</v>
      </c>
      <c r="K47" s="14">
        <v>27</v>
      </c>
      <c r="L47" s="11" t="s">
        <v>185</v>
      </c>
      <c r="M47" s="14">
        <v>50</v>
      </c>
      <c r="N47" s="14">
        <v>10</v>
      </c>
      <c r="O47" s="14">
        <v>6</v>
      </c>
      <c r="P47" s="14">
        <v>0</v>
      </c>
      <c r="Q47" s="15">
        <f t="shared" si="0"/>
        <v>66</v>
      </c>
      <c r="R47" s="15">
        <f t="shared" si="1"/>
        <v>16</v>
      </c>
      <c r="S47" s="16">
        <f t="shared" si="3"/>
        <v>24.242424242424242</v>
      </c>
      <c r="T47" s="17">
        <f t="shared" si="4"/>
        <v>15.151515151515152</v>
      </c>
      <c r="U47" s="11"/>
      <c r="V47" s="11"/>
      <c r="W47" s="11"/>
      <c r="X47" s="11"/>
      <c r="Y47" s="11"/>
      <c r="Z47" s="11"/>
      <c r="AA47" s="11"/>
      <c r="AB47" s="11"/>
      <c r="AC47" s="11"/>
    </row>
    <row r="48" spans="1:29" ht="15.75" thickBot="1">
      <c r="A48" s="8" t="s">
        <v>180</v>
      </c>
      <c r="B48" s="19" t="s">
        <v>254</v>
      </c>
      <c r="C48" s="11" t="s">
        <v>248</v>
      </c>
      <c r="D48" s="11" t="s">
        <v>249</v>
      </c>
      <c r="E48" s="11" t="s">
        <v>262</v>
      </c>
      <c r="F48" s="56">
        <v>41.920430000000003</v>
      </c>
      <c r="G48" s="52">
        <v>3.2233399999999999</v>
      </c>
      <c r="H48" s="12">
        <v>45186</v>
      </c>
      <c r="I48" s="11" t="s">
        <v>198</v>
      </c>
      <c r="J48" s="13" t="s">
        <v>255</v>
      </c>
      <c r="K48" s="14">
        <v>25</v>
      </c>
      <c r="L48" s="11" t="s">
        <v>185</v>
      </c>
      <c r="M48" s="14">
        <v>32</v>
      </c>
      <c r="N48" s="14">
        <v>0</v>
      </c>
      <c r="O48" s="14">
        <v>29</v>
      </c>
      <c r="P48" s="14">
        <v>0</v>
      </c>
      <c r="Q48" s="15">
        <f t="shared" si="0"/>
        <v>61</v>
      </c>
      <c r="R48" s="15">
        <f t="shared" si="1"/>
        <v>29</v>
      </c>
      <c r="S48" s="16">
        <f t="shared" si="3"/>
        <v>47.540983606557376</v>
      </c>
      <c r="T48" s="17">
        <f t="shared" si="4"/>
        <v>0</v>
      </c>
      <c r="U48" s="11"/>
      <c r="V48" s="11"/>
      <c r="W48" s="11"/>
      <c r="X48" s="11"/>
      <c r="Y48" s="11"/>
      <c r="Z48" s="11"/>
      <c r="AA48" s="11"/>
      <c r="AB48" s="11"/>
      <c r="AC48" s="11"/>
    </row>
    <row r="49" spans="1:29" ht="15.75" thickBot="1">
      <c r="A49" s="8" t="s">
        <v>180</v>
      </c>
      <c r="B49" s="9" t="s">
        <v>257</v>
      </c>
      <c r="C49" s="11" t="s">
        <v>248</v>
      </c>
      <c r="D49" s="11" t="s">
        <v>249</v>
      </c>
      <c r="E49" s="11" t="s">
        <v>262</v>
      </c>
      <c r="F49" s="56">
        <v>41.920430000000003</v>
      </c>
      <c r="G49" s="52">
        <v>3.2233399999999999</v>
      </c>
      <c r="H49" s="12">
        <v>45186</v>
      </c>
      <c r="I49" s="11" t="s">
        <v>198</v>
      </c>
      <c r="J49" s="11" t="s">
        <v>261</v>
      </c>
      <c r="K49" s="14">
        <v>25</v>
      </c>
      <c r="L49" s="11" t="s">
        <v>185</v>
      </c>
      <c r="M49" s="14">
        <v>33</v>
      </c>
      <c r="N49" s="14">
        <v>5</v>
      </c>
      <c r="O49" s="14">
        <v>12</v>
      </c>
      <c r="P49" s="14">
        <v>2</v>
      </c>
      <c r="Q49" s="15">
        <f t="shared" si="0"/>
        <v>52</v>
      </c>
      <c r="R49" s="15">
        <f t="shared" si="1"/>
        <v>19</v>
      </c>
      <c r="S49" s="16">
        <f t="shared" si="3"/>
        <v>36.538461538461533</v>
      </c>
      <c r="T49" s="17">
        <f t="shared" si="4"/>
        <v>13.461538461538462</v>
      </c>
      <c r="U49" s="11"/>
      <c r="V49" s="11"/>
      <c r="W49" s="11"/>
      <c r="X49" s="11"/>
      <c r="Y49" s="11"/>
      <c r="Z49" s="11"/>
      <c r="AA49" s="11"/>
      <c r="AB49" s="11"/>
      <c r="AC49" s="11"/>
    </row>
    <row r="50" spans="1:29" ht="15.75" thickBot="1">
      <c r="A50" s="8" t="s">
        <v>180</v>
      </c>
      <c r="B50" s="9" t="s">
        <v>217</v>
      </c>
      <c r="C50" s="11" t="s">
        <v>248</v>
      </c>
      <c r="D50" s="11" t="s">
        <v>249</v>
      </c>
      <c r="E50" s="11" t="s">
        <v>262</v>
      </c>
      <c r="F50" s="56">
        <v>41.920430000000003</v>
      </c>
      <c r="G50" s="52">
        <v>3.2233399999999999</v>
      </c>
      <c r="H50" s="12">
        <v>45186</v>
      </c>
      <c r="I50" s="11" t="s">
        <v>198</v>
      </c>
      <c r="J50" s="13" t="s">
        <v>259</v>
      </c>
      <c r="K50" s="14">
        <v>25</v>
      </c>
      <c r="L50" s="11" t="s">
        <v>185</v>
      </c>
      <c r="M50" s="14">
        <v>30</v>
      </c>
      <c r="N50" s="14">
        <v>8</v>
      </c>
      <c r="O50" s="14">
        <v>3</v>
      </c>
      <c r="P50" s="14">
        <v>3</v>
      </c>
      <c r="Q50" s="15">
        <f t="shared" si="0"/>
        <v>44</v>
      </c>
      <c r="R50" s="15">
        <f t="shared" si="1"/>
        <v>14</v>
      </c>
      <c r="S50" s="16">
        <f t="shared" si="3"/>
        <v>31.818181818181817</v>
      </c>
      <c r="T50" s="17">
        <f t="shared" si="4"/>
        <v>25</v>
      </c>
      <c r="U50" s="11"/>
      <c r="V50" s="11"/>
      <c r="W50" s="11"/>
      <c r="X50" s="11"/>
      <c r="Y50" s="11"/>
      <c r="Z50" s="11"/>
      <c r="AA50" s="11"/>
      <c r="AB50" s="11"/>
      <c r="AC50" s="11"/>
    </row>
    <row r="51" spans="1:29" ht="15.75" thickBot="1">
      <c r="A51" s="8" t="s">
        <v>180</v>
      </c>
      <c r="B51" s="8" t="s">
        <v>263</v>
      </c>
      <c r="C51" s="25" t="s">
        <v>211</v>
      </c>
      <c r="D51" s="11" t="s">
        <v>264</v>
      </c>
      <c r="E51" s="11" t="s">
        <v>265</v>
      </c>
      <c r="F51" s="53">
        <v>41.885550000000002</v>
      </c>
      <c r="G51" s="52">
        <v>3.2042299999999999</v>
      </c>
      <c r="H51" s="12">
        <v>45186</v>
      </c>
      <c r="I51" s="11" t="s">
        <v>223</v>
      </c>
      <c r="J51" s="13" t="s">
        <v>219</v>
      </c>
      <c r="K51" s="18">
        <v>30</v>
      </c>
      <c r="L51" s="11" t="s">
        <v>185</v>
      </c>
      <c r="M51" s="18">
        <v>37</v>
      </c>
      <c r="N51" s="18">
        <v>5</v>
      </c>
      <c r="O51" s="18">
        <v>5</v>
      </c>
      <c r="P51" s="18">
        <v>4</v>
      </c>
      <c r="Q51" s="15">
        <f t="shared" si="0"/>
        <v>51</v>
      </c>
      <c r="R51" s="15">
        <f t="shared" si="1"/>
        <v>14</v>
      </c>
      <c r="S51" s="16">
        <f t="shared" si="3"/>
        <v>27.450980392156865</v>
      </c>
      <c r="T51" s="17">
        <f t="shared" si="4"/>
        <v>17.647058823529413</v>
      </c>
      <c r="U51" s="11"/>
      <c r="V51" s="11"/>
      <c r="W51" s="11"/>
      <c r="X51" s="11"/>
      <c r="Y51" s="11"/>
      <c r="Z51" s="11"/>
      <c r="AA51" s="11"/>
      <c r="AB51" s="11"/>
      <c r="AC51" s="11"/>
    </row>
    <row r="52" spans="1:29" ht="15.75" thickBot="1">
      <c r="A52" s="8" t="s">
        <v>180</v>
      </c>
      <c r="B52" s="8" t="s">
        <v>216</v>
      </c>
      <c r="C52" s="25" t="s">
        <v>211</v>
      </c>
      <c r="D52" s="11" t="s">
        <v>264</v>
      </c>
      <c r="E52" s="11" t="s">
        <v>265</v>
      </c>
      <c r="F52" s="53">
        <v>41.885550000000002</v>
      </c>
      <c r="G52" s="52">
        <v>3.2042299999999999</v>
      </c>
      <c r="H52" s="12">
        <v>45186</v>
      </c>
      <c r="I52" s="11" t="s">
        <v>223</v>
      </c>
      <c r="J52" s="13" t="s">
        <v>266</v>
      </c>
      <c r="K52" s="14">
        <v>30</v>
      </c>
      <c r="L52" s="11" t="s">
        <v>185</v>
      </c>
      <c r="M52" s="14">
        <v>45</v>
      </c>
      <c r="N52" s="14">
        <v>0</v>
      </c>
      <c r="O52" s="14">
        <v>16</v>
      </c>
      <c r="P52" s="14">
        <v>0</v>
      </c>
      <c r="Q52" s="15">
        <f t="shared" si="0"/>
        <v>61</v>
      </c>
      <c r="R52" s="15">
        <f t="shared" si="1"/>
        <v>16</v>
      </c>
      <c r="S52" s="16">
        <f t="shared" si="3"/>
        <v>26.229508196721312</v>
      </c>
      <c r="T52" s="17">
        <f t="shared" si="4"/>
        <v>0</v>
      </c>
      <c r="U52" s="17">
        <v>26.84</v>
      </c>
      <c r="V52" s="11"/>
      <c r="W52" s="11"/>
      <c r="X52" s="11"/>
      <c r="Y52" s="11"/>
      <c r="Z52" s="11"/>
      <c r="AA52" s="11"/>
      <c r="AB52" s="11"/>
      <c r="AC52" s="11"/>
    </row>
    <row r="53" spans="1:29" ht="15.75" thickBot="1">
      <c r="A53" s="8" t="s">
        <v>180</v>
      </c>
      <c r="B53" s="8" t="s">
        <v>263</v>
      </c>
      <c r="C53" s="25" t="s">
        <v>211</v>
      </c>
      <c r="D53" s="11" t="s">
        <v>264</v>
      </c>
      <c r="E53" s="11" t="s">
        <v>265</v>
      </c>
      <c r="F53" s="53">
        <v>41.885550000000002</v>
      </c>
      <c r="G53" s="52">
        <v>3.2042299999999999</v>
      </c>
      <c r="H53" s="12">
        <v>45186</v>
      </c>
      <c r="I53" s="11" t="s">
        <v>223</v>
      </c>
      <c r="J53" s="13" t="s">
        <v>219</v>
      </c>
      <c r="K53" s="18">
        <v>20</v>
      </c>
      <c r="L53" s="11" t="s">
        <v>185</v>
      </c>
      <c r="M53" s="18">
        <v>35</v>
      </c>
      <c r="N53" s="18">
        <v>4</v>
      </c>
      <c r="O53" s="18">
        <v>11</v>
      </c>
      <c r="P53" s="18">
        <v>2</v>
      </c>
      <c r="Q53" s="15">
        <f t="shared" si="0"/>
        <v>52</v>
      </c>
      <c r="R53" s="15">
        <f t="shared" si="1"/>
        <v>17</v>
      </c>
      <c r="S53" s="16">
        <f t="shared" si="3"/>
        <v>32.692307692307693</v>
      </c>
      <c r="T53" s="17">
        <f t="shared" si="4"/>
        <v>11.538461538461538</v>
      </c>
      <c r="U53" s="11"/>
      <c r="V53" s="11"/>
      <c r="W53" s="11"/>
      <c r="X53" s="11"/>
      <c r="Y53" s="11"/>
      <c r="Z53" s="11"/>
      <c r="AA53" s="11"/>
      <c r="AB53" s="11"/>
      <c r="AC53" s="11"/>
    </row>
    <row r="54" spans="1:29" ht="15.75" thickBot="1">
      <c r="A54" s="8" t="s">
        <v>180</v>
      </c>
      <c r="B54" s="8" t="s">
        <v>216</v>
      </c>
      <c r="C54" s="25" t="s">
        <v>211</v>
      </c>
      <c r="D54" s="11" t="s">
        <v>264</v>
      </c>
      <c r="E54" s="11" t="s">
        <v>265</v>
      </c>
      <c r="F54" s="53">
        <v>41.885550000000002</v>
      </c>
      <c r="G54" s="52">
        <v>3.2042299999999999</v>
      </c>
      <c r="H54" s="12">
        <v>45186</v>
      </c>
      <c r="I54" s="11" t="s">
        <v>223</v>
      </c>
      <c r="J54" s="13" t="s">
        <v>266</v>
      </c>
      <c r="K54" s="14">
        <v>20</v>
      </c>
      <c r="L54" s="11" t="s">
        <v>185</v>
      </c>
      <c r="M54" s="14">
        <v>45</v>
      </c>
      <c r="N54" s="14">
        <v>1</v>
      </c>
      <c r="O54" s="14">
        <v>17</v>
      </c>
      <c r="P54" s="14">
        <v>0</v>
      </c>
      <c r="Q54" s="15">
        <f t="shared" si="0"/>
        <v>63</v>
      </c>
      <c r="R54" s="15">
        <f t="shared" si="1"/>
        <v>18</v>
      </c>
      <c r="S54" s="16">
        <f t="shared" si="3"/>
        <v>28.571428571428569</v>
      </c>
      <c r="T54" s="17">
        <f t="shared" si="4"/>
        <v>1.5873015873015872</v>
      </c>
      <c r="U54" s="17">
        <v>30.63</v>
      </c>
      <c r="V54" s="11"/>
      <c r="W54" s="11"/>
      <c r="X54" s="11"/>
      <c r="Y54" s="11"/>
      <c r="Z54" s="11"/>
      <c r="AA54" s="11"/>
      <c r="AB54" s="11"/>
      <c r="AC54" s="11"/>
    </row>
    <row r="55" spans="1:29" ht="15.75" thickBot="1">
      <c r="A55" s="8" t="s">
        <v>180</v>
      </c>
      <c r="B55" s="8" t="s">
        <v>126</v>
      </c>
      <c r="C55" s="25" t="s">
        <v>211</v>
      </c>
      <c r="D55" s="11" t="s">
        <v>264</v>
      </c>
      <c r="E55" s="11" t="s">
        <v>265</v>
      </c>
      <c r="F55" s="53">
        <v>41.885550000000002</v>
      </c>
      <c r="G55" s="52">
        <v>3.2042299999999999</v>
      </c>
      <c r="H55" s="12">
        <v>45186</v>
      </c>
      <c r="I55" s="11" t="s">
        <v>223</v>
      </c>
      <c r="J55" s="13" t="s">
        <v>267</v>
      </c>
      <c r="K55" s="18">
        <v>25</v>
      </c>
      <c r="L55" s="11" t="s">
        <v>185</v>
      </c>
      <c r="M55" s="18">
        <v>15</v>
      </c>
      <c r="N55" s="18">
        <v>2</v>
      </c>
      <c r="O55" s="18">
        <v>25</v>
      </c>
      <c r="P55" s="18">
        <v>8</v>
      </c>
      <c r="Q55" s="15">
        <f t="shared" si="0"/>
        <v>50</v>
      </c>
      <c r="R55" s="15">
        <f t="shared" si="1"/>
        <v>35</v>
      </c>
      <c r="S55" s="16">
        <f t="shared" si="3"/>
        <v>70</v>
      </c>
      <c r="T55" s="17">
        <f t="shared" si="4"/>
        <v>20</v>
      </c>
      <c r="U55" s="11"/>
      <c r="V55" s="11"/>
      <c r="W55" s="11"/>
      <c r="X55" s="11"/>
      <c r="Y55" s="11"/>
      <c r="Z55" s="11"/>
      <c r="AA55" s="11"/>
      <c r="AB55" s="11"/>
      <c r="AC55" s="11"/>
    </row>
    <row r="56" spans="1:29" ht="15.75" thickBot="1">
      <c r="A56" s="8" t="s">
        <v>180</v>
      </c>
      <c r="B56" s="8" t="s">
        <v>268</v>
      </c>
      <c r="C56" s="25" t="s">
        <v>211</v>
      </c>
      <c r="D56" s="11" t="s">
        <v>264</v>
      </c>
      <c r="E56" s="11" t="s">
        <v>265</v>
      </c>
      <c r="F56" s="53">
        <v>41.885550000000002</v>
      </c>
      <c r="G56" s="52">
        <v>3.2042299999999999</v>
      </c>
      <c r="H56" s="12">
        <v>45186</v>
      </c>
      <c r="I56" s="11" t="s">
        <v>223</v>
      </c>
      <c r="J56" s="13" t="s">
        <v>269</v>
      </c>
      <c r="K56" s="14">
        <v>25</v>
      </c>
      <c r="L56" s="11" t="s">
        <v>185</v>
      </c>
      <c r="M56" s="14">
        <v>15</v>
      </c>
      <c r="N56" s="14">
        <v>1</v>
      </c>
      <c r="O56" s="14">
        <v>20</v>
      </c>
      <c r="P56" s="14">
        <v>2</v>
      </c>
      <c r="Q56" s="15">
        <f t="shared" si="0"/>
        <v>38</v>
      </c>
      <c r="R56" s="15">
        <f t="shared" si="1"/>
        <v>23</v>
      </c>
      <c r="S56" s="16">
        <f t="shared" si="3"/>
        <v>60.526315789473685</v>
      </c>
      <c r="T56" s="17">
        <f t="shared" si="4"/>
        <v>7.8947368421052628</v>
      </c>
      <c r="U56" s="17">
        <v>65.260000000000005</v>
      </c>
      <c r="V56" s="11"/>
      <c r="W56" s="11"/>
      <c r="X56" s="11"/>
      <c r="Y56" s="11"/>
      <c r="Z56" s="11"/>
      <c r="AA56" s="11"/>
      <c r="AB56" s="11"/>
      <c r="AC56" s="11"/>
    </row>
    <row r="57" spans="1:29" ht="15.75" thickBot="1">
      <c r="A57" s="8" t="s">
        <v>180</v>
      </c>
      <c r="B57" s="8" t="s">
        <v>270</v>
      </c>
      <c r="C57" s="25" t="s">
        <v>211</v>
      </c>
      <c r="D57" s="11" t="s">
        <v>264</v>
      </c>
      <c r="E57" s="11" t="s">
        <v>265</v>
      </c>
      <c r="F57" s="53">
        <v>41.885550000000002</v>
      </c>
      <c r="G57" s="52">
        <v>3.2042299999999999</v>
      </c>
      <c r="H57" s="12">
        <v>45186</v>
      </c>
      <c r="I57" s="11" t="s">
        <v>223</v>
      </c>
      <c r="J57" s="13" t="s">
        <v>271</v>
      </c>
      <c r="K57" s="14">
        <v>25</v>
      </c>
      <c r="L57" s="11" t="s">
        <v>185</v>
      </c>
      <c r="M57" s="14">
        <v>29</v>
      </c>
      <c r="N57" s="14">
        <v>1</v>
      </c>
      <c r="O57" s="14">
        <v>18</v>
      </c>
      <c r="P57" s="14">
        <v>7</v>
      </c>
      <c r="Q57" s="15">
        <f t="shared" si="0"/>
        <v>55</v>
      </c>
      <c r="R57" s="15">
        <f t="shared" si="1"/>
        <v>26</v>
      </c>
      <c r="S57" s="16">
        <f t="shared" si="3"/>
        <v>47.272727272727273</v>
      </c>
      <c r="T57" s="17">
        <f t="shared" si="4"/>
        <v>14.545454545454545</v>
      </c>
      <c r="U57" s="11"/>
      <c r="V57" s="11"/>
      <c r="W57" s="11"/>
      <c r="X57" s="11"/>
      <c r="Y57" s="11"/>
      <c r="Z57" s="11"/>
      <c r="AA57" s="11"/>
      <c r="AB57" s="11"/>
      <c r="AC57" s="11"/>
    </row>
    <row r="58" spans="1:29" ht="15.75" thickBot="1">
      <c r="A58" s="8" t="s">
        <v>180</v>
      </c>
      <c r="B58" s="8" t="s">
        <v>124</v>
      </c>
      <c r="C58" s="25" t="s">
        <v>211</v>
      </c>
      <c r="D58" s="11" t="s">
        <v>264</v>
      </c>
      <c r="E58" s="11" t="s">
        <v>265</v>
      </c>
      <c r="F58" s="53">
        <v>41.885550000000002</v>
      </c>
      <c r="G58" s="52">
        <v>3.2042299999999999</v>
      </c>
      <c r="H58" s="12">
        <v>45186</v>
      </c>
      <c r="I58" s="11" t="s">
        <v>223</v>
      </c>
      <c r="J58" s="13" t="s">
        <v>272</v>
      </c>
      <c r="K58" s="18">
        <v>25</v>
      </c>
      <c r="L58" s="11" t="s">
        <v>185</v>
      </c>
      <c r="M58" s="18">
        <v>28</v>
      </c>
      <c r="N58" s="18">
        <v>3</v>
      </c>
      <c r="O58" s="18">
        <v>11</v>
      </c>
      <c r="P58" s="18">
        <v>5</v>
      </c>
      <c r="Q58" s="15">
        <f t="shared" si="0"/>
        <v>47</v>
      </c>
      <c r="R58" s="15">
        <f t="shared" si="1"/>
        <v>19</v>
      </c>
      <c r="S58" s="16">
        <f t="shared" si="3"/>
        <v>40.425531914893611</v>
      </c>
      <c r="T58" s="17">
        <f t="shared" si="4"/>
        <v>17.021276595744681</v>
      </c>
      <c r="U58" s="17">
        <v>43.85</v>
      </c>
      <c r="V58" s="11"/>
      <c r="W58" s="11"/>
      <c r="X58" s="11"/>
      <c r="Y58" s="11"/>
      <c r="Z58" s="11"/>
      <c r="AA58" s="11"/>
      <c r="AB58" s="11"/>
      <c r="AC58" s="11"/>
    </row>
    <row r="59" spans="1:29" ht="15.75" thickBot="1">
      <c r="A59" s="8" t="s">
        <v>180</v>
      </c>
      <c r="B59" s="8" t="s">
        <v>273</v>
      </c>
      <c r="C59" s="25" t="s">
        <v>211</v>
      </c>
      <c r="D59" s="11" t="s">
        <v>264</v>
      </c>
      <c r="E59" s="11" t="s">
        <v>265</v>
      </c>
      <c r="F59" s="53">
        <v>41.885550000000002</v>
      </c>
      <c r="G59" s="52">
        <v>3.2042299999999999</v>
      </c>
      <c r="H59" s="12">
        <v>45186</v>
      </c>
      <c r="I59" s="11" t="s">
        <v>223</v>
      </c>
      <c r="J59" s="13" t="s">
        <v>230</v>
      </c>
      <c r="K59" s="14">
        <v>17</v>
      </c>
      <c r="L59" s="11" t="s">
        <v>185</v>
      </c>
      <c r="M59" s="14">
        <v>14</v>
      </c>
      <c r="N59" s="14">
        <v>11</v>
      </c>
      <c r="O59" s="14">
        <v>39</v>
      </c>
      <c r="P59" s="14">
        <v>29</v>
      </c>
      <c r="Q59" s="15">
        <f t="shared" si="0"/>
        <v>93</v>
      </c>
      <c r="R59" s="15">
        <f t="shared" si="1"/>
        <v>79</v>
      </c>
      <c r="S59" s="16">
        <f t="shared" si="3"/>
        <v>84.946236559139791</v>
      </c>
      <c r="T59" s="17">
        <f t="shared" si="4"/>
        <v>43.01075268817204</v>
      </c>
      <c r="U59" s="17">
        <v>58.29</v>
      </c>
      <c r="V59" s="11"/>
      <c r="W59" s="11"/>
      <c r="X59" s="11"/>
      <c r="Y59" s="11"/>
      <c r="Z59" s="11"/>
      <c r="AA59" s="11"/>
      <c r="AB59" s="11"/>
      <c r="AC59" s="11"/>
    </row>
    <row r="60" spans="1:29" ht="15.75" thickBot="1">
      <c r="A60" s="20" t="s">
        <v>180</v>
      </c>
      <c r="B60" s="20" t="s">
        <v>274</v>
      </c>
      <c r="C60" s="27" t="s">
        <v>211</v>
      </c>
      <c r="D60" s="7" t="s">
        <v>234</v>
      </c>
      <c r="E60" s="7" t="s">
        <v>303</v>
      </c>
      <c r="F60" s="2">
        <v>41.863250000000001</v>
      </c>
      <c r="G60" s="54">
        <v>3.18994</v>
      </c>
      <c r="H60" s="12">
        <v>45192</v>
      </c>
      <c r="I60" s="7" t="s">
        <v>235</v>
      </c>
      <c r="J60" s="23" t="s">
        <v>275</v>
      </c>
      <c r="K60" s="18">
        <v>18</v>
      </c>
      <c r="L60" s="11" t="s">
        <v>185</v>
      </c>
      <c r="M60" s="18">
        <v>28</v>
      </c>
      <c r="N60" s="18">
        <v>5</v>
      </c>
      <c r="O60" s="18">
        <v>15</v>
      </c>
      <c r="P60" s="18">
        <v>1</v>
      </c>
      <c r="Q60" s="15">
        <f t="shared" si="0"/>
        <v>49</v>
      </c>
      <c r="R60" s="15">
        <f t="shared" si="1"/>
        <v>21</v>
      </c>
      <c r="S60" s="16">
        <f t="shared" si="3"/>
        <v>42.857142857142854</v>
      </c>
      <c r="T60" s="17">
        <f t="shared" si="4"/>
        <v>12.244897959183673</v>
      </c>
      <c r="U60" s="7"/>
      <c r="V60" s="7"/>
      <c r="W60" s="7"/>
      <c r="X60" s="7"/>
      <c r="Y60" s="7"/>
      <c r="Z60" s="7"/>
      <c r="AA60" s="7"/>
      <c r="AB60" s="7"/>
      <c r="AC60" s="7"/>
    </row>
    <row r="61" spans="1:29" ht="15.75" thickBot="1">
      <c r="A61" s="8" t="s">
        <v>180</v>
      </c>
      <c r="B61" s="8" t="s">
        <v>144</v>
      </c>
      <c r="C61" s="25" t="s">
        <v>211</v>
      </c>
      <c r="D61" s="11" t="s">
        <v>234</v>
      </c>
      <c r="E61" s="7" t="s">
        <v>303</v>
      </c>
      <c r="F61" s="2">
        <v>41.863250000000001</v>
      </c>
      <c r="G61" s="54">
        <v>3.18994</v>
      </c>
      <c r="H61" s="12">
        <v>45192</v>
      </c>
      <c r="I61" s="11" t="s">
        <v>235</v>
      </c>
      <c r="J61" s="13" t="s">
        <v>276</v>
      </c>
      <c r="K61" s="14">
        <v>18</v>
      </c>
      <c r="L61" s="11" t="s">
        <v>185</v>
      </c>
      <c r="M61" s="14">
        <v>33</v>
      </c>
      <c r="N61" s="14">
        <v>3</v>
      </c>
      <c r="O61" s="14">
        <v>18</v>
      </c>
      <c r="P61" s="14">
        <v>6</v>
      </c>
      <c r="Q61" s="15">
        <f t="shared" si="0"/>
        <v>60</v>
      </c>
      <c r="R61" s="15">
        <f t="shared" si="1"/>
        <v>27</v>
      </c>
      <c r="S61" s="16">
        <f t="shared" si="3"/>
        <v>45</v>
      </c>
      <c r="T61" s="17">
        <f t="shared" si="4"/>
        <v>15</v>
      </c>
      <c r="U61" s="11"/>
      <c r="V61" s="11"/>
      <c r="W61" s="11"/>
      <c r="X61" s="11"/>
      <c r="Y61" s="11"/>
      <c r="Z61" s="11"/>
      <c r="AA61" s="11"/>
      <c r="AB61" s="11"/>
      <c r="AC61" s="11"/>
    </row>
    <row r="62" spans="1:29" ht="15.75" thickBot="1">
      <c r="A62" s="8" t="s">
        <v>180</v>
      </c>
      <c r="B62" s="8" t="s">
        <v>277</v>
      </c>
      <c r="C62" s="25" t="s">
        <v>211</v>
      </c>
      <c r="D62" s="11" t="s">
        <v>234</v>
      </c>
      <c r="E62" s="7" t="s">
        <v>303</v>
      </c>
      <c r="F62" s="2">
        <v>41.863250000000001</v>
      </c>
      <c r="G62" s="54">
        <v>3.18994</v>
      </c>
      <c r="H62" s="12">
        <v>45192</v>
      </c>
      <c r="I62" s="11" t="s">
        <v>235</v>
      </c>
      <c r="J62" s="13" t="s">
        <v>278</v>
      </c>
      <c r="K62" s="14">
        <v>20</v>
      </c>
      <c r="L62" s="11" t="s">
        <v>185</v>
      </c>
      <c r="M62" s="14">
        <v>7</v>
      </c>
      <c r="N62" s="14">
        <v>4</v>
      </c>
      <c r="O62" s="14">
        <v>15</v>
      </c>
      <c r="P62" s="14">
        <v>3</v>
      </c>
      <c r="Q62" s="15">
        <f t="shared" si="0"/>
        <v>29</v>
      </c>
      <c r="R62" s="15">
        <f t="shared" si="1"/>
        <v>22</v>
      </c>
      <c r="S62" s="16">
        <f t="shared" si="3"/>
        <v>75.862068965517238</v>
      </c>
      <c r="T62" s="17">
        <f t="shared" si="4"/>
        <v>24.137931034482758</v>
      </c>
      <c r="U62" s="11"/>
      <c r="V62" s="11"/>
      <c r="W62" s="11"/>
      <c r="X62" s="11"/>
      <c r="Y62" s="11"/>
      <c r="Z62" s="11"/>
      <c r="AA62" s="11"/>
      <c r="AB62" s="11"/>
      <c r="AC62" s="11"/>
    </row>
    <row r="63" spans="1:29" ht="15.75" thickBot="1">
      <c r="A63" s="8" t="s">
        <v>180</v>
      </c>
      <c r="B63" s="8" t="s">
        <v>279</v>
      </c>
      <c r="C63" s="25" t="s">
        <v>211</v>
      </c>
      <c r="D63" s="11" t="s">
        <v>234</v>
      </c>
      <c r="E63" s="7" t="s">
        <v>303</v>
      </c>
      <c r="F63" s="2">
        <v>41.863250000000001</v>
      </c>
      <c r="G63" s="54">
        <v>3.18994</v>
      </c>
      <c r="H63" s="12">
        <v>45192</v>
      </c>
      <c r="I63" s="11" t="s">
        <v>235</v>
      </c>
      <c r="J63" s="13" t="s">
        <v>280</v>
      </c>
      <c r="K63" s="14">
        <v>20</v>
      </c>
      <c r="L63" s="11" t="s">
        <v>185</v>
      </c>
      <c r="M63" s="14">
        <v>7</v>
      </c>
      <c r="N63" s="14">
        <v>13</v>
      </c>
      <c r="O63" s="14">
        <v>18</v>
      </c>
      <c r="P63" s="14">
        <v>1</v>
      </c>
      <c r="Q63" s="15">
        <f t="shared" si="0"/>
        <v>39</v>
      </c>
      <c r="R63" s="15">
        <f t="shared" si="1"/>
        <v>32</v>
      </c>
      <c r="S63" s="16">
        <f t="shared" si="3"/>
        <v>82.051282051282044</v>
      </c>
      <c r="T63" s="17">
        <f t="shared" si="4"/>
        <v>35.897435897435898</v>
      </c>
      <c r="U63" s="11"/>
      <c r="V63" s="11"/>
      <c r="W63" s="11"/>
      <c r="X63" s="11"/>
      <c r="Y63" s="11"/>
      <c r="Z63" s="11"/>
      <c r="AA63" s="11"/>
      <c r="AB63" s="11"/>
      <c r="AC63" s="11"/>
    </row>
    <row r="64" spans="1:29" ht="15.75" thickBot="1">
      <c r="A64" s="8" t="s">
        <v>180</v>
      </c>
      <c r="B64" s="8" t="s">
        <v>281</v>
      </c>
      <c r="C64" s="25" t="s">
        <v>211</v>
      </c>
      <c r="D64" s="11" t="s">
        <v>234</v>
      </c>
      <c r="E64" s="7" t="s">
        <v>303</v>
      </c>
      <c r="F64" s="2">
        <v>41.863250000000001</v>
      </c>
      <c r="G64" s="54">
        <v>3.18994</v>
      </c>
      <c r="H64" s="12">
        <v>45192</v>
      </c>
      <c r="I64" s="11" t="s">
        <v>235</v>
      </c>
      <c r="J64" s="13" t="s">
        <v>232</v>
      </c>
      <c r="K64" s="14">
        <v>16</v>
      </c>
      <c r="L64" s="11" t="s">
        <v>185</v>
      </c>
      <c r="M64" s="14">
        <v>19</v>
      </c>
      <c r="N64" s="14">
        <v>2</v>
      </c>
      <c r="O64" s="14">
        <v>36</v>
      </c>
      <c r="P64" s="14">
        <v>11</v>
      </c>
      <c r="Q64" s="15">
        <f t="shared" si="0"/>
        <v>68</v>
      </c>
      <c r="R64" s="15">
        <f t="shared" si="1"/>
        <v>49</v>
      </c>
      <c r="S64" s="16">
        <f t="shared" si="3"/>
        <v>72.058823529411768</v>
      </c>
      <c r="T64" s="17">
        <f t="shared" si="4"/>
        <v>19.117647058823529</v>
      </c>
      <c r="U64" s="11"/>
      <c r="V64" s="11"/>
      <c r="W64" s="11"/>
      <c r="X64" s="11"/>
      <c r="Y64" s="11"/>
      <c r="Z64" s="11"/>
      <c r="AA64" s="11"/>
      <c r="AB64" s="11"/>
      <c r="AC64" s="11"/>
    </row>
    <row r="65" spans="1:29" ht="15.75" thickBot="1">
      <c r="A65" s="8" t="s">
        <v>180</v>
      </c>
      <c r="B65" s="8" t="s">
        <v>282</v>
      </c>
      <c r="C65" s="25" t="s">
        <v>211</v>
      </c>
      <c r="D65" s="11" t="s">
        <v>234</v>
      </c>
      <c r="E65" s="7" t="s">
        <v>303</v>
      </c>
      <c r="F65" s="2">
        <v>41.863250000000001</v>
      </c>
      <c r="G65" s="54">
        <v>3.18994</v>
      </c>
      <c r="H65" s="12">
        <v>45192</v>
      </c>
      <c r="I65" s="11" t="s">
        <v>235</v>
      </c>
      <c r="J65" s="13" t="s">
        <v>232</v>
      </c>
      <c r="K65" s="14">
        <v>20</v>
      </c>
      <c r="L65" s="11" t="s">
        <v>185</v>
      </c>
      <c r="M65" s="14">
        <v>43</v>
      </c>
      <c r="N65" s="14">
        <v>0</v>
      </c>
      <c r="O65" s="14">
        <v>25</v>
      </c>
      <c r="P65" s="14">
        <v>3</v>
      </c>
      <c r="Q65" s="15">
        <f t="shared" si="0"/>
        <v>71</v>
      </c>
      <c r="R65" s="15">
        <f t="shared" si="1"/>
        <v>28</v>
      </c>
      <c r="S65" s="16">
        <f t="shared" si="3"/>
        <v>39.436619718309856</v>
      </c>
      <c r="T65" s="17">
        <f t="shared" si="4"/>
        <v>4.225352112676056</v>
      </c>
      <c r="U65" s="11"/>
      <c r="V65" s="11"/>
      <c r="W65" s="11"/>
      <c r="X65" s="11"/>
      <c r="Y65" s="11"/>
      <c r="Z65" s="11"/>
      <c r="AA65" s="11"/>
      <c r="AB65" s="11"/>
      <c r="AC65" s="11"/>
    </row>
    <row r="66" spans="1:29" ht="15.75" thickBot="1">
      <c r="A66" s="8" t="s">
        <v>180</v>
      </c>
      <c r="B66" s="8" t="s">
        <v>52</v>
      </c>
      <c r="C66" s="10" t="s">
        <v>211</v>
      </c>
      <c r="D66" s="11" t="s">
        <v>234</v>
      </c>
      <c r="E66" s="7" t="s">
        <v>303</v>
      </c>
      <c r="F66" s="2">
        <v>41.863250000000001</v>
      </c>
      <c r="G66" s="54">
        <v>3.18994</v>
      </c>
      <c r="H66" s="12">
        <v>45192</v>
      </c>
      <c r="I66" s="11" t="s">
        <v>235</v>
      </c>
      <c r="J66" s="13" t="s">
        <v>245</v>
      </c>
      <c r="K66" s="14">
        <v>18</v>
      </c>
      <c r="L66" s="11" t="s">
        <v>185</v>
      </c>
      <c r="M66" s="14">
        <v>14</v>
      </c>
      <c r="N66" s="14">
        <v>15</v>
      </c>
      <c r="O66" s="14">
        <v>11</v>
      </c>
      <c r="P66" s="14">
        <v>11</v>
      </c>
      <c r="Q66" s="15">
        <f t="shared" si="0"/>
        <v>51</v>
      </c>
      <c r="R66" s="15">
        <f t="shared" si="1"/>
        <v>37</v>
      </c>
      <c r="S66" s="16">
        <f t="shared" si="3"/>
        <v>72.549019607843135</v>
      </c>
      <c r="T66" s="17">
        <f t="shared" si="4"/>
        <v>50.980392156862742</v>
      </c>
      <c r="U66" s="11"/>
      <c r="V66" s="11"/>
      <c r="W66" s="11"/>
      <c r="X66" s="11"/>
      <c r="Y66" s="11"/>
      <c r="Z66" s="11"/>
      <c r="AA66" s="11"/>
      <c r="AB66" s="11"/>
      <c r="AC66" s="11"/>
    </row>
    <row r="67" spans="1:29" ht="15.75" thickBot="1">
      <c r="A67" s="8" t="s">
        <v>180</v>
      </c>
      <c r="B67" s="8" t="s">
        <v>242</v>
      </c>
      <c r="C67" s="10" t="s">
        <v>211</v>
      </c>
      <c r="D67" s="11" t="s">
        <v>234</v>
      </c>
      <c r="E67" s="7" t="s">
        <v>303</v>
      </c>
      <c r="F67" s="2">
        <v>41.863250000000001</v>
      </c>
      <c r="G67" s="54">
        <v>3.18994</v>
      </c>
      <c r="H67" s="12">
        <v>45192</v>
      </c>
      <c r="I67" s="11" t="s">
        <v>235</v>
      </c>
      <c r="J67" s="13" t="s">
        <v>238</v>
      </c>
      <c r="K67" s="14">
        <v>18</v>
      </c>
      <c r="L67" s="11" t="s">
        <v>185</v>
      </c>
      <c r="M67" s="14">
        <v>33</v>
      </c>
      <c r="N67" s="14">
        <v>6</v>
      </c>
      <c r="O67" s="14">
        <v>10</v>
      </c>
      <c r="P67" s="14">
        <v>5</v>
      </c>
      <c r="Q67" s="15">
        <f t="shared" ref="Q67:Q136" si="5">SUM(M67:P67)</f>
        <v>54</v>
      </c>
      <c r="R67" s="15">
        <f t="shared" ref="R67:R128" si="6">SUM(N67:P67)</f>
        <v>21</v>
      </c>
      <c r="S67" s="16">
        <f t="shared" si="3"/>
        <v>38.888888888888893</v>
      </c>
      <c r="T67" s="17">
        <f t="shared" si="4"/>
        <v>20.37037037037037</v>
      </c>
      <c r="U67" s="11"/>
      <c r="V67" s="11"/>
      <c r="W67" s="11"/>
      <c r="X67" s="11"/>
      <c r="Y67" s="11"/>
      <c r="Z67" s="11"/>
      <c r="AA67" s="11"/>
      <c r="AB67" s="11"/>
      <c r="AC67" s="11"/>
    </row>
    <row r="68" spans="1:29" ht="18" customHeight="1" thickBot="1">
      <c r="A68" s="8" t="s">
        <v>180</v>
      </c>
      <c r="B68" s="8" t="s">
        <v>274</v>
      </c>
      <c r="C68" s="10" t="s">
        <v>211</v>
      </c>
      <c r="D68" s="11" t="s">
        <v>234</v>
      </c>
      <c r="E68" s="7" t="s">
        <v>303</v>
      </c>
      <c r="F68" s="2">
        <v>41.863250000000001</v>
      </c>
      <c r="G68" s="54">
        <v>3.18994</v>
      </c>
      <c r="H68" s="12">
        <v>45192</v>
      </c>
      <c r="I68" s="11" t="s">
        <v>235</v>
      </c>
      <c r="J68" s="13" t="s">
        <v>275</v>
      </c>
      <c r="K68" s="14">
        <v>20</v>
      </c>
      <c r="L68" s="11" t="s">
        <v>185</v>
      </c>
      <c r="M68" s="14">
        <v>23</v>
      </c>
      <c r="N68" s="14">
        <v>1</v>
      </c>
      <c r="O68" s="14">
        <v>21</v>
      </c>
      <c r="P68" s="14">
        <v>3</v>
      </c>
      <c r="Q68" s="15">
        <f t="shared" si="5"/>
        <v>48</v>
      </c>
      <c r="R68" s="15">
        <f t="shared" si="6"/>
        <v>25</v>
      </c>
      <c r="S68" s="16">
        <f t="shared" si="3"/>
        <v>52.083333333333336</v>
      </c>
      <c r="T68" s="17">
        <f t="shared" si="4"/>
        <v>8.3333333333333321</v>
      </c>
      <c r="U68" s="11"/>
      <c r="V68" s="11"/>
      <c r="W68" s="11"/>
      <c r="X68" s="11"/>
      <c r="Y68" s="11"/>
      <c r="Z68" s="11"/>
      <c r="AA68" s="11"/>
      <c r="AB68" s="11"/>
      <c r="AC68" s="11"/>
    </row>
    <row r="69" spans="1:29" ht="18" customHeight="1" thickBot="1">
      <c r="A69" s="8" t="s">
        <v>180</v>
      </c>
      <c r="B69" s="8" t="s">
        <v>144</v>
      </c>
      <c r="C69" s="10" t="s">
        <v>211</v>
      </c>
      <c r="D69" s="11" t="s">
        <v>234</v>
      </c>
      <c r="E69" s="7" t="s">
        <v>303</v>
      </c>
      <c r="F69" s="2">
        <v>41.863250000000001</v>
      </c>
      <c r="G69" s="54">
        <v>3.18994</v>
      </c>
      <c r="H69" s="12">
        <v>45192</v>
      </c>
      <c r="I69" s="11" t="s">
        <v>235</v>
      </c>
      <c r="J69" s="13" t="s">
        <v>276</v>
      </c>
      <c r="K69" s="14">
        <v>20</v>
      </c>
      <c r="L69" s="11" t="s">
        <v>185</v>
      </c>
      <c r="M69" s="14">
        <v>27</v>
      </c>
      <c r="N69" s="14">
        <v>3</v>
      </c>
      <c r="O69" s="14">
        <v>20</v>
      </c>
      <c r="P69" s="14">
        <v>3</v>
      </c>
      <c r="Q69" s="15">
        <f t="shared" si="5"/>
        <v>53</v>
      </c>
      <c r="R69" s="15">
        <f t="shared" si="6"/>
        <v>26</v>
      </c>
      <c r="S69" s="16">
        <f t="shared" si="3"/>
        <v>49.056603773584904</v>
      </c>
      <c r="T69" s="17">
        <f t="shared" si="4"/>
        <v>11.320754716981133</v>
      </c>
      <c r="U69" s="11"/>
      <c r="V69" s="11"/>
      <c r="W69" s="11"/>
      <c r="X69" s="11"/>
      <c r="Y69" s="11"/>
      <c r="Z69" s="11"/>
      <c r="AA69" s="11"/>
      <c r="AB69" s="11"/>
      <c r="AC69" s="11"/>
    </row>
    <row r="70" spans="1:29" ht="18" customHeight="1" thickBot="1">
      <c r="A70" s="8" t="s">
        <v>180</v>
      </c>
      <c r="B70" s="8" t="s">
        <v>277</v>
      </c>
      <c r="C70" s="10" t="s">
        <v>211</v>
      </c>
      <c r="D70" s="11" t="s">
        <v>234</v>
      </c>
      <c r="E70" s="7" t="s">
        <v>303</v>
      </c>
      <c r="F70" s="2">
        <v>41.863250000000001</v>
      </c>
      <c r="G70" s="54">
        <v>3.18994</v>
      </c>
      <c r="H70" s="12">
        <v>45192</v>
      </c>
      <c r="I70" s="11" t="s">
        <v>235</v>
      </c>
      <c r="J70" s="13" t="s">
        <v>278</v>
      </c>
      <c r="K70" s="14">
        <v>16</v>
      </c>
      <c r="L70" s="11" t="s">
        <v>185</v>
      </c>
      <c r="M70" s="14">
        <v>4</v>
      </c>
      <c r="N70" s="14">
        <v>5</v>
      </c>
      <c r="O70" s="14">
        <v>12</v>
      </c>
      <c r="P70" s="14">
        <v>7</v>
      </c>
      <c r="Q70" s="15">
        <f t="shared" si="5"/>
        <v>28</v>
      </c>
      <c r="R70" s="15">
        <f t="shared" si="6"/>
        <v>24</v>
      </c>
      <c r="S70" s="16">
        <f t="shared" ref="S70:S128" si="7">(R70/Q70)*100</f>
        <v>85.714285714285708</v>
      </c>
      <c r="T70" s="17">
        <f t="shared" si="4"/>
        <v>42.857142857142854</v>
      </c>
      <c r="U70" s="11"/>
      <c r="V70" s="11"/>
      <c r="W70" s="11"/>
      <c r="X70" s="11"/>
      <c r="Y70" s="11"/>
      <c r="Z70" s="11"/>
      <c r="AA70" s="11"/>
      <c r="AB70" s="11"/>
      <c r="AC70" s="11"/>
    </row>
    <row r="71" spans="1:29" ht="18" customHeight="1" thickBot="1">
      <c r="A71" s="8" t="s">
        <v>180</v>
      </c>
      <c r="B71" s="8" t="s">
        <v>279</v>
      </c>
      <c r="C71" s="10" t="s">
        <v>211</v>
      </c>
      <c r="D71" s="11" t="s">
        <v>234</v>
      </c>
      <c r="E71" s="7" t="s">
        <v>303</v>
      </c>
      <c r="F71" s="2">
        <v>41.863250000000001</v>
      </c>
      <c r="G71" s="54">
        <v>3.18994</v>
      </c>
      <c r="H71" s="12">
        <v>45192</v>
      </c>
      <c r="I71" s="11" t="s">
        <v>235</v>
      </c>
      <c r="J71" s="13" t="s">
        <v>280</v>
      </c>
      <c r="K71" s="14">
        <v>16</v>
      </c>
      <c r="L71" s="11" t="s">
        <v>185</v>
      </c>
      <c r="M71" s="14">
        <v>4</v>
      </c>
      <c r="N71" s="14">
        <v>3</v>
      </c>
      <c r="O71" s="14">
        <v>17</v>
      </c>
      <c r="P71" s="14">
        <v>2</v>
      </c>
      <c r="Q71" s="15">
        <f t="shared" si="5"/>
        <v>26</v>
      </c>
      <c r="R71" s="15">
        <f t="shared" si="6"/>
        <v>22</v>
      </c>
      <c r="S71" s="16">
        <f t="shared" si="7"/>
        <v>84.615384615384613</v>
      </c>
      <c r="T71" s="17">
        <f t="shared" si="4"/>
        <v>19.230769230769234</v>
      </c>
      <c r="U71" s="11"/>
      <c r="V71" s="11"/>
      <c r="W71" s="11"/>
      <c r="X71" s="11"/>
      <c r="Y71" s="11"/>
      <c r="Z71" s="11"/>
      <c r="AA71" s="11"/>
      <c r="AB71" s="11"/>
      <c r="AC71" s="11"/>
    </row>
    <row r="72" spans="1:29" ht="18" customHeight="1" thickBot="1">
      <c r="A72" s="20" t="s">
        <v>180</v>
      </c>
      <c r="B72" s="20" t="s">
        <v>52</v>
      </c>
      <c r="C72" s="22" t="s">
        <v>211</v>
      </c>
      <c r="D72" s="7" t="s">
        <v>234</v>
      </c>
      <c r="E72" s="7" t="s">
        <v>303</v>
      </c>
      <c r="F72" s="2">
        <v>41.863250000000001</v>
      </c>
      <c r="G72" s="54">
        <v>3.18994</v>
      </c>
      <c r="H72" s="12">
        <v>45192</v>
      </c>
      <c r="I72" s="7" t="s">
        <v>235</v>
      </c>
      <c r="J72" s="23" t="s">
        <v>245</v>
      </c>
      <c r="K72" s="18">
        <v>30</v>
      </c>
      <c r="L72" s="11" t="s">
        <v>185</v>
      </c>
      <c r="M72" s="18">
        <v>19</v>
      </c>
      <c r="N72" s="18">
        <v>0</v>
      </c>
      <c r="O72" s="18">
        <v>29</v>
      </c>
      <c r="P72" s="18">
        <v>0</v>
      </c>
      <c r="Q72" s="15">
        <f t="shared" si="5"/>
        <v>48</v>
      </c>
      <c r="R72" s="15">
        <f t="shared" si="6"/>
        <v>29</v>
      </c>
      <c r="S72" s="16">
        <f t="shared" si="7"/>
        <v>60.416666666666664</v>
      </c>
      <c r="T72" s="17">
        <f t="shared" ref="T72:T136" si="8">((N72+P72)/Q72)*100</f>
        <v>0</v>
      </c>
      <c r="U72" s="7"/>
      <c r="V72" s="7"/>
      <c r="W72" s="7"/>
      <c r="X72" s="7"/>
      <c r="Y72" s="7"/>
      <c r="Z72" s="7"/>
      <c r="AA72" s="7"/>
      <c r="AB72" s="7"/>
      <c r="AC72" s="7"/>
    </row>
    <row r="73" spans="1:29" ht="18" customHeight="1" thickBot="1">
      <c r="A73" s="8" t="s">
        <v>180</v>
      </c>
      <c r="B73" s="8" t="s">
        <v>242</v>
      </c>
      <c r="C73" s="10" t="s">
        <v>211</v>
      </c>
      <c r="D73" s="11" t="s">
        <v>234</v>
      </c>
      <c r="E73" s="7" t="s">
        <v>303</v>
      </c>
      <c r="F73" s="2">
        <v>41.863250000000001</v>
      </c>
      <c r="G73" s="54">
        <v>3.18994</v>
      </c>
      <c r="H73" s="12">
        <v>45192</v>
      </c>
      <c r="I73" s="11" t="s">
        <v>235</v>
      </c>
      <c r="J73" s="13" t="s">
        <v>238</v>
      </c>
      <c r="K73" s="14">
        <v>30</v>
      </c>
      <c r="L73" s="11" t="s">
        <v>185</v>
      </c>
      <c r="M73" s="14">
        <v>30</v>
      </c>
      <c r="N73" s="14">
        <v>0</v>
      </c>
      <c r="O73" s="14">
        <v>13</v>
      </c>
      <c r="P73" s="14">
        <v>0</v>
      </c>
      <c r="Q73" s="15">
        <f t="shared" si="5"/>
        <v>43</v>
      </c>
      <c r="R73" s="15">
        <f t="shared" si="6"/>
        <v>13</v>
      </c>
      <c r="S73" s="16">
        <f t="shared" si="7"/>
        <v>30.232558139534881</v>
      </c>
      <c r="T73" s="17">
        <f t="shared" si="8"/>
        <v>0</v>
      </c>
      <c r="U73" s="11"/>
      <c r="V73" s="11"/>
      <c r="W73" s="11"/>
      <c r="X73" s="11"/>
      <c r="Y73" s="11"/>
      <c r="Z73" s="11"/>
      <c r="AA73" s="11"/>
      <c r="AB73" s="11"/>
      <c r="AC73" s="11"/>
    </row>
    <row r="74" spans="1:29" ht="18" customHeight="1" thickBot="1">
      <c r="A74" s="8" t="s">
        <v>180</v>
      </c>
      <c r="B74" s="9" t="s">
        <v>283</v>
      </c>
      <c r="C74" s="11" t="s">
        <v>248</v>
      </c>
      <c r="D74" s="11" t="s">
        <v>249</v>
      </c>
      <c r="E74" s="11" t="s">
        <v>284</v>
      </c>
      <c r="F74" s="56">
        <v>41.920110000000001</v>
      </c>
      <c r="G74" s="52">
        <v>3.2231100000000001</v>
      </c>
      <c r="H74" s="12">
        <v>45193</v>
      </c>
      <c r="I74" s="11" t="s">
        <v>235</v>
      </c>
      <c r="J74" s="13" t="s">
        <v>255</v>
      </c>
      <c r="K74" s="14">
        <v>30</v>
      </c>
      <c r="L74" s="11" t="s">
        <v>185</v>
      </c>
      <c r="M74" s="14">
        <v>40</v>
      </c>
      <c r="N74" s="14">
        <v>3</v>
      </c>
      <c r="O74" s="14">
        <v>10</v>
      </c>
      <c r="P74" s="14">
        <v>0</v>
      </c>
      <c r="Q74" s="15">
        <f t="shared" si="5"/>
        <v>53</v>
      </c>
      <c r="R74" s="15">
        <f t="shared" si="6"/>
        <v>13</v>
      </c>
      <c r="S74" s="16">
        <f t="shared" si="7"/>
        <v>24.528301886792452</v>
      </c>
      <c r="T74" s="17">
        <f t="shared" si="8"/>
        <v>5.6603773584905666</v>
      </c>
      <c r="U74" s="11"/>
      <c r="V74" s="11"/>
      <c r="W74" s="11"/>
      <c r="X74" s="11"/>
      <c r="Y74" s="11"/>
      <c r="Z74" s="11"/>
      <c r="AA74" s="11"/>
      <c r="AB74" s="11"/>
      <c r="AC74" s="11"/>
    </row>
    <row r="75" spans="1:29" ht="18" customHeight="1" thickBot="1">
      <c r="A75" s="8" t="s">
        <v>180</v>
      </c>
      <c r="B75" s="9" t="s">
        <v>285</v>
      </c>
      <c r="C75" s="11" t="s">
        <v>248</v>
      </c>
      <c r="D75" s="11" t="s">
        <v>249</v>
      </c>
      <c r="E75" s="11" t="s">
        <v>284</v>
      </c>
      <c r="F75" s="56">
        <v>41.920110000000001</v>
      </c>
      <c r="G75" s="52">
        <v>3.2231100000000001</v>
      </c>
      <c r="H75" s="12">
        <v>45193</v>
      </c>
      <c r="I75" s="11" t="s">
        <v>235</v>
      </c>
      <c r="J75" s="13" t="s">
        <v>286</v>
      </c>
      <c r="K75" s="14">
        <v>30</v>
      </c>
      <c r="L75" s="11" t="s">
        <v>185</v>
      </c>
      <c r="M75" s="14">
        <v>28</v>
      </c>
      <c r="N75" s="14">
        <v>4</v>
      </c>
      <c r="O75" s="14">
        <v>17</v>
      </c>
      <c r="P75" s="14">
        <v>0</v>
      </c>
      <c r="Q75" s="15">
        <f t="shared" si="5"/>
        <v>49</v>
      </c>
      <c r="R75" s="15">
        <f t="shared" si="6"/>
        <v>21</v>
      </c>
      <c r="S75" s="16">
        <f t="shared" si="7"/>
        <v>42.857142857142854</v>
      </c>
      <c r="T75" s="17">
        <f t="shared" si="8"/>
        <v>8.1632653061224492</v>
      </c>
      <c r="U75" s="11"/>
      <c r="V75" s="11"/>
      <c r="W75" s="11"/>
      <c r="X75" s="11"/>
      <c r="Y75" s="11"/>
      <c r="Z75" s="11"/>
      <c r="AA75" s="11"/>
      <c r="AB75" s="11"/>
      <c r="AC75" s="11"/>
    </row>
    <row r="76" spans="1:29" ht="18" customHeight="1" thickBot="1">
      <c r="A76" s="8" t="s">
        <v>180</v>
      </c>
      <c r="B76" s="9" t="s">
        <v>287</v>
      </c>
      <c r="C76" s="11" t="s">
        <v>248</v>
      </c>
      <c r="D76" s="11" t="s">
        <v>249</v>
      </c>
      <c r="E76" s="11" t="s">
        <v>284</v>
      </c>
      <c r="F76" s="56">
        <v>41.920110000000001</v>
      </c>
      <c r="G76" s="52">
        <v>3.2231100000000001</v>
      </c>
      <c r="H76" s="12">
        <v>45193</v>
      </c>
      <c r="I76" s="11" t="s">
        <v>235</v>
      </c>
      <c r="J76" s="13" t="s">
        <v>288</v>
      </c>
      <c r="K76" s="14">
        <v>30</v>
      </c>
      <c r="L76" s="11" t="s">
        <v>185</v>
      </c>
      <c r="M76" s="14">
        <v>17</v>
      </c>
      <c r="N76" s="14">
        <v>0</v>
      </c>
      <c r="O76" s="14">
        <v>14</v>
      </c>
      <c r="P76" s="14">
        <v>0</v>
      </c>
      <c r="Q76" s="15">
        <f t="shared" si="5"/>
        <v>31</v>
      </c>
      <c r="R76" s="15">
        <f t="shared" si="6"/>
        <v>14</v>
      </c>
      <c r="S76" s="16">
        <f t="shared" si="7"/>
        <v>45.161290322580641</v>
      </c>
      <c r="T76" s="17">
        <f t="shared" si="8"/>
        <v>0</v>
      </c>
      <c r="U76" s="11"/>
      <c r="V76" s="11"/>
      <c r="W76" s="11"/>
      <c r="X76" s="11"/>
      <c r="Y76" s="11"/>
      <c r="Z76" s="11"/>
      <c r="AA76" s="11"/>
      <c r="AB76" s="11"/>
      <c r="AC76" s="11"/>
    </row>
    <row r="77" spans="1:29" ht="18" customHeight="1" thickBot="1">
      <c r="A77" s="8" t="s">
        <v>180</v>
      </c>
      <c r="B77" s="19" t="s">
        <v>289</v>
      </c>
      <c r="C77" s="11" t="s">
        <v>248</v>
      </c>
      <c r="D77" s="11" t="s">
        <v>249</v>
      </c>
      <c r="E77" s="11" t="s">
        <v>284</v>
      </c>
      <c r="F77" s="56">
        <v>41.920110000000001</v>
      </c>
      <c r="G77" s="52">
        <v>3.2231100000000001</v>
      </c>
      <c r="H77" s="12">
        <v>45193</v>
      </c>
      <c r="I77" s="11" t="s">
        <v>235</v>
      </c>
      <c r="J77" s="13" t="s">
        <v>290</v>
      </c>
      <c r="K77" s="14">
        <v>25</v>
      </c>
      <c r="L77" s="11" t="s">
        <v>185</v>
      </c>
      <c r="M77" s="14">
        <v>41</v>
      </c>
      <c r="N77" s="14">
        <v>5</v>
      </c>
      <c r="O77" s="14">
        <v>3</v>
      </c>
      <c r="P77" s="14">
        <v>0</v>
      </c>
      <c r="Q77" s="15">
        <f t="shared" si="5"/>
        <v>49</v>
      </c>
      <c r="R77" s="15">
        <f t="shared" si="6"/>
        <v>8</v>
      </c>
      <c r="S77" s="16">
        <f t="shared" si="7"/>
        <v>16.326530612244898</v>
      </c>
      <c r="T77" s="17">
        <f t="shared" si="8"/>
        <v>10.204081632653061</v>
      </c>
      <c r="U77" s="11"/>
      <c r="V77" s="11"/>
      <c r="W77" s="11"/>
      <c r="X77" s="11"/>
      <c r="Y77" s="11"/>
      <c r="Z77" s="11"/>
      <c r="AA77" s="11"/>
      <c r="AB77" s="11"/>
      <c r="AC77" s="11"/>
    </row>
    <row r="78" spans="1:29" ht="18" customHeight="1" thickBot="1">
      <c r="A78" s="8" t="s">
        <v>180</v>
      </c>
      <c r="B78" s="19" t="s">
        <v>291</v>
      </c>
      <c r="C78" s="11" t="s">
        <v>248</v>
      </c>
      <c r="D78" s="11" t="s">
        <v>249</v>
      </c>
      <c r="E78" s="11" t="s">
        <v>284</v>
      </c>
      <c r="F78" s="56">
        <v>41.920110000000001</v>
      </c>
      <c r="G78" s="52">
        <v>3.2231100000000001</v>
      </c>
      <c r="H78" s="12">
        <v>45193</v>
      </c>
      <c r="I78" s="11" t="s">
        <v>235</v>
      </c>
      <c r="J78" s="13" t="s">
        <v>224</v>
      </c>
      <c r="K78" s="14">
        <v>30</v>
      </c>
      <c r="L78" s="11" t="s">
        <v>185</v>
      </c>
      <c r="M78" s="14">
        <v>15</v>
      </c>
      <c r="N78" s="14">
        <v>5</v>
      </c>
      <c r="O78" s="14">
        <v>6</v>
      </c>
      <c r="P78" s="14">
        <v>5</v>
      </c>
      <c r="Q78" s="15">
        <f t="shared" si="5"/>
        <v>31</v>
      </c>
      <c r="R78" s="15">
        <f t="shared" si="6"/>
        <v>16</v>
      </c>
      <c r="S78" s="16">
        <f t="shared" si="7"/>
        <v>51.612903225806448</v>
      </c>
      <c r="T78" s="17">
        <f t="shared" si="8"/>
        <v>32.258064516129032</v>
      </c>
      <c r="U78" s="11"/>
      <c r="V78" s="11"/>
      <c r="W78" s="11"/>
      <c r="X78" s="11"/>
      <c r="Y78" s="11"/>
      <c r="Z78" s="11"/>
      <c r="AA78" s="11"/>
      <c r="AB78" s="11"/>
      <c r="AC78" s="11"/>
    </row>
    <row r="79" spans="1:29" ht="18" customHeight="1" thickBot="1">
      <c r="A79" s="8" t="s">
        <v>180</v>
      </c>
      <c r="B79" s="19" t="s">
        <v>292</v>
      </c>
      <c r="C79" s="11" t="s">
        <v>248</v>
      </c>
      <c r="D79" s="11" t="s">
        <v>249</v>
      </c>
      <c r="E79" s="11" t="s">
        <v>284</v>
      </c>
      <c r="F79" s="56">
        <v>41.920110000000001</v>
      </c>
      <c r="G79" s="52">
        <v>3.2231100000000001</v>
      </c>
      <c r="H79" s="12">
        <v>45193</v>
      </c>
      <c r="I79" s="11" t="s">
        <v>235</v>
      </c>
      <c r="J79" s="13" t="s">
        <v>217</v>
      </c>
      <c r="K79" s="14">
        <v>25</v>
      </c>
      <c r="L79" s="11" t="s">
        <v>185</v>
      </c>
      <c r="M79" s="14">
        <v>35</v>
      </c>
      <c r="N79" s="14">
        <v>1</v>
      </c>
      <c r="O79" s="14">
        <v>0</v>
      </c>
      <c r="P79" s="14">
        <v>0</v>
      </c>
      <c r="Q79" s="15">
        <f t="shared" si="5"/>
        <v>36</v>
      </c>
      <c r="R79" s="15">
        <f t="shared" si="6"/>
        <v>1</v>
      </c>
      <c r="S79" s="16">
        <f t="shared" si="7"/>
        <v>2.7777777777777777</v>
      </c>
      <c r="T79" s="17">
        <f t="shared" si="8"/>
        <v>2.7777777777777777</v>
      </c>
      <c r="U79" s="11"/>
      <c r="V79" s="11"/>
      <c r="W79" s="11"/>
      <c r="X79" s="11"/>
      <c r="Y79" s="11"/>
      <c r="Z79" s="11"/>
      <c r="AA79" s="11"/>
      <c r="AB79" s="11"/>
      <c r="AC79" s="11"/>
    </row>
    <row r="80" spans="1:29" ht="15.75" thickBot="1">
      <c r="A80" s="8" t="s">
        <v>180</v>
      </c>
      <c r="B80" s="9" t="s">
        <v>283</v>
      </c>
      <c r="C80" s="11" t="s">
        <v>248</v>
      </c>
      <c r="D80" s="11" t="s">
        <v>249</v>
      </c>
      <c r="E80" s="11" t="s">
        <v>293</v>
      </c>
      <c r="F80" s="2">
        <v>41.918930000000003</v>
      </c>
      <c r="G80" s="52">
        <v>3.22024</v>
      </c>
      <c r="H80" s="12">
        <v>45193</v>
      </c>
      <c r="I80" s="11" t="s">
        <v>198</v>
      </c>
      <c r="J80" s="13" t="s">
        <v>255</v>
      </c>
      <c r="K80" s="14">
        <v>25</v>
      </c>
      <c r="L80" s="11" t="s">
        <v>185</v>
      </c>
      <c r="M80" s="14">
        <v>30</v>
      </c>
      <c r="N80" s="14">
        <v>10</v>
      </c>
      <c r="O80" s="14">
        <v>8</v>
      </c>
      <c r="P80" s="14">
        <v>3</v>
      </c>
      <c r="Q80" s="15">
        <f t="shared" si="5"/>
        <v>51</v>
      </c>
      <c r="R80" s="15">
        <f t="shared" si="6"/>
        <v>21</v>
      </c>
      <c r="S80" s="16">
        <f t="shared" si="7"/>
        <v>41.17647058823529</v>
      </c>
      <c r="T80" s="17">
        <f t="shared" si="8"/>
        <v>25.490196078431371</v>
      </c>
      <c r="U80" s="11"/>
      <c r="V80" s="11"/>
      <c r="W80" s="11"/>
      <c r="X80" s="11"/>
      <c r="Y80" s="11"/>
      <c r="Z80" s="11"/>
      <c r="AA80" s="11"/>
      <c r="AB80" s="11"/>
      <c r="AC80" s="11"/>
    </row>
    <row r="81" spans="1:29" ht="15.75" thickBot="1">
      <c r="A81" s="8" t="s">
        <v>180</v>
      </c>
      <c r="B81" s="9" t="s">
        <v>285</v>
      </c>
      <c r="C81" s="11" t="s">
        <v>248</v>
      </c>
      <c r="D81" s="11" t="s">
        <v>249</v>
      </c>
      <c r="E81" s="11" t="s">
        <v>293</v>
      </c>
      <c r="F81" s="2">
        <v>41.918930000000003</v>
      </c>
      <c r="G81" s="52">
        <v>3.22024</v>
      </c>
      <c r="H81" s="12">
        <v>45193</v>
      </c>
      <c r="I81" s="11" t="s">
        <v>198</v>
      </c>
      <c r="J81" s="13" t="s">
        <v>286</v>
      </c>
      <c r="K81" s="14">
        <v>25</v>
      </c>
      <c r="L81" s="11" t="s">
        <v>185</v>
      </c>
      <c r="M81" s="14">
        <v>35</v>
      </c>
      <c r="N81" s="14">
        <v>8</v>
      </c>
      <c r="O81" s="14">
        <v>10</v>
      </c>
      <c r="P81" s="14">
        <v>0</v>
      </c>
      <c r="Q81" s="15">
        <f t="shared" si="5"/>
        <v>53</v>
      </c>
      <c r="R81" s="15">
        <f t="shared" si="6"/>
        <v>18</v>
      </c>
      <c r="S81" s="16">
        <f t="shared" si="7"/>
        <v>33.962264150943398</v>
      </c>
      <c r="T81" s="17">
        <f t="shared" si="8"/>
        <v>15.09433962264151</v>
      </c>
      <c r="U81" s="11"/>
      <c r="V81" s="11"/>
      <c r="W81" s="11"/>
      <c r="X81" s="11"/>
      <c r="Y81" s="11"/>
      <c r="Z81" s="11"/>
      <c r="AA81" s="11"/>
      <c r="AB81" s="11"/>
      <c r="AC81" s="11"/>
    </row>
    <row r="82" spans="1:29" ht="15.75" thickBot="1">
      <c r="A82" s="8" t="s">
        <v>180</v>
      </c>
      <c r="B82" s="9" t="s">
        <v>287</v>
      </c>
      <c r="C82" s="11" t="s">
        <v>248</v>
      </c>
      <c r="D82" s="11" t="s">
        <v>249</v>
      </c>
      <c r="E82" s="11" t="s">
        <v>293</v>
      </c>
      <c r="F82" s="2">
        <v>41.918930000000003</v>
      </c>
      <c r="G82" s="52">
        <v>3.22024</v>
      </c>
      <c r="H82" s="12">
        <v>45193</v>
      </c>
      <c r="I82" s="11" t="s">
        <v>198</v>
      </c>
      <c r="J82" s="13" t="s">
        <v>288</v>
      </c>
      <c r="K82" s="14">
        <v>25</v>
      </c>
      <c r="L82" s="11" t="s">
        <v>185</v>
      </c>
      <c r="M82" s="14">
        <v>30</v>
      </c>
      <c r="N82" s="14">
        <v>0</v>
      </c>
      <c r="O82" s="14">
        <v>24</v>
      </c>
      <c r="P82" s="14">
        <v>3</v>
      </c>
      <c r="Q82" s="15">
        <f t="shared" si="5"/>
        <v>57</v>
      </c>
      <c r="R82" s="15">
        <f t="shared" si="6"/>
        <v>27</v>
      </c>
      <c r="S82" s="16">
        <f t="shared" si="7"/>
        <v>47.368421052631575</v>
      </c>
      <c r="T82" s="17">
        <f t="shared" si="8"/>
        <v>5.2631578947368416</v>
      </c>
      <c r="U82" s="11"/>
      <c r="V82" s="11"/>
      <c r="W82" s="11"/>
      <c r="X82" s="11"/>
      <c r="Y82" s="11"/>
      <c r="Z82" s="11"/>
      <c r="AA82" s="11"/>
      <c r="AB82" s="11"/>
      <c r="AC82" s="11"/>
    </row>
    <row r="83" spans="1:29" ht="15.75" thickBot="1">
      <c r="A83" s="20" t="s">
        <v>180</v>
      </c>
      <c r="B83" s="26" t="s">
        <v>289</v>
      </c>
      <c r="C83" s="7" t="s">
        <v>248</v>
      </c>
      <c r="D83" s="7" t="s">
        <v>249</v>
      </c>
      <c r="E83" s="11" t="s">
        <v>293</v>
      </c>
      <c r="F83" s="2">
        <v>41.918930000000003</v>
      </c>
      <c r="G83" s="52">
        <v>3.22024</v>
      </c>
      <c r="H83" s="12">
        <v>45193</v>
      </c>
      <c r="I83" s="7" t="s">
        <v>198</v>
      </c>
      <c r="J83" s="23" t="s">
        <v>290</v>
      </c>
      <c r="K83" s="18">
        <v>25</v>
      </c>
      <c r="L83" s="11" t="s">
        <v>185</v>
      </c>
      <c r="M83" s="18">
        <v>70</v>
      </c>
      <c r="N83" s="18">
        <v>10</v>
      </c>
      <c r="O83" s="18">
        <v>0</v>
      </c>
      <c r="P83" s="18">
        <v>0</v>
      </c>
      <c r="Q83" s="15">
        <f t="shared" si="5"/>
        <v>80</v>
      </c>
      <c r="R83" s="15">
        <f t="shared" si="6"/>
        <v>10</v>
      </c>
      <c r="S83" s="16">
        <f t="shared" si="7"/>
        <v>12.5</v>
      </c>
      <c r="T83" s="17">
        <f t="shared" si="8"/>
        <v>12.5</v>
      </c>
      <c r="U83" s="7"/>
      <c r="V83" s="7"/>
      <c r="W83" s="7"/>
      <c r="X83" s="7"/>
      <c r="Y83" s="7"/>
      <c r="Z83" s="7"/>
      <c r="AA83" s="7"/>
      <c r="AB83" s="7"/>
      <c r="AC83" s="7"/>
    </row>
    <row r="84" spans="1:29" ht="15.75" thickBot="1">
      <c r="A84" s="8" t="s">
        <v>180</v>
      </c>
      <c r="B84" s="19" t="s">
        <v>291</v>
      </c>
      <c r="C84" s="11" t="s">
        <v>248</v>
      </c>
      <c r="D84" s="11" t="s">
        <v>249</v>
      </c>
      <c r="E84" s="11" t="s">
        <v>293</v>
      </c>
      <c r="F84" s="2">
        <v>41.918930000000003</v>
      </c>
      <c r="G84" s="52">
        <v>3.22024</v>
      </c>
      <c r="H84" s="12">
        <v>45193</v>
      </c>
      <c r="I84" s="11" t="s">
        <v>198</v>
      </c>
      <c r="J84" s="13" t="s">
        <v>224</v>
      </c>
      <c r="K84" s="14">
        <v>25</v>
      </c>
      <c r="L84" s="11" t="s">
        <v>185</v>
      </c>
      <c r="M84" s="14">
        <v>20</v>
      </c>
      <c r="N84" s="14">
        <v>2</v>
      </c>
      <c r="O84" s="14">
        <v>0</v>
      </c>
      <c r="P84" s="14">
        <v>12</v>
      </c>
      <c r="Q84" s="15">
        <f t="shared" si="5"/>
        <v>34</v>
      </c>
      <c r="R84" s="15">
        <f t="shared" si="6"/>
        <v>14</v>
      </c>
      <c r="S84" s="16">
        <f t="shared" si="7"/>
        <v>41.17647058823529</v>
      </c>
      <c r="T84" s="17">
        <f t="shared" si="8"/>
        <v>41.17647058823529</v>
      </c>
      <c r="U84" s="11"/>
      <c r="V84" s="11"/>
      <c r="W84" s="11"/>
      <c r="X84" s="11"/>
      <c r="Y84" s="11"/>
      <c r="Z84" s="11"/>
      <c r="AA84" s="11"/>
      <c r="AB84" s="11"/>
      <c r="AC84" s="11"/>
    </row>
    <row r="85" spans="1:29" ht="15.75" thickBot="1">
      <c r="A85" s="8" t="s">
        <v>180</v>
      </c>
      <c r="B85" s="19" t="s">
        <v>292</v>
      </c>
      <c r="C85" s="11" t="s">
        <v>248</v>
      </c>
      <c r="D85" s="11" t="s">
        <v>249</v>
      </c>
      <c r="E85" s="11" t="s">
        <v>293</v>
      </c>
      <c r="F85" s="2">
        <v>41.918930000000003</v>
      </c>
      <c r="G85" s="52">
        <v>3.22024</v>
      </c>
      <c r="H85" s="12">
        <v>45193</v>
      </c>
      <c r="I85" s="11" t="s">
        <v>198</v>
      </c>
      <c r="J85" s="13" t="s">
        <v>217</v>
      </c>
      <c r="K85" s="14">
        <v>25</v>
      </c>
      <c r="L85" s="11" t="s">
        <v>185</v>
      </c>
      <c r="M85" s="14">
        <v>56</v>
      </c>
      <c r="N85" s="14">
        <v>5</v>
      </c>
      <c r="O85" s="14">
        <v>0</v>
      </c>
      <c r="P85" s="14">
        <v>0</v>
      </c>
      <c r="Q85" s="15">
        <f t="shared" si="5"/>
        <v>61</v>
      </c>
      <c r="R85" s="15">
        <f t="shared" si="6"/>
        <v>5</v>
      </c>
      <c r="S85" s="16">
        <f t="shared" si="7"/>
        <v>8.1967213114754092</v>
      </c>
      <c r="T85" s="17">
        <f t="shared" si="8"/>
        <v>8.1967213114754092</v>
      </c>
      <c r="U85" s="11"/>
      <c r="V85" s="11"/>
      <c r="W85" s="11"/>
      <c r="X85" s="11"/>
      <c r="Y85" s="11"/>
      <c r="Z85" s="11"/>
      <c r="AA85" s="11"/>
      <c r="AB85" s="11"/>
      <c r="AC85" s="11"/>
    </row>
    <row r="86" spans="1:29" ht="15.75" thickBot="1">
      <c r="A86" s="8" t="s">
        <v>180</v>
      </c>
      <c r="B86" s="9" t="s">
        <v>247</v>
      </c>
      <c r="C86" s="11" t="s">
        <v>248</v>
      </c>
      <c r="D86" s="11" t="s">
        <v>249</v>
      </c>
      <c r="E86" s="11" t="s">
        <v>293</v>
      </c>
      <c r="F86" s="2">
        <v>41.918930000000003</v>
      </c>
      <c r="G86" s="52">
        <v>3.22024</v>
      </c>
      <c r="H86" s="12">
        <v>45193</v>
      </c>
      <c r="I86" s="11" t="s">
        <v>198</v>
      </c>
      <c r="J86" s="13" t="s">
        <v>232</v>
      </c>
      <c r="K86" s="14">
        <v>25</v>
      </c>
      <c r="L86" s="11" t="s">
        <v>185</v>
      </c>
      <c r="M86" s="14">
        <v>19</v>
      </c>
      <c r="N86" s="14">
        <v>0</v>
      </c>
      <c r="O86" s="14">
        <v>45</v>
      </c>
      <c r="P86" s="14">
        <v>2</v>
      </c>
      <c r="Q86" s="15">
        <f t="shared" si="5"/>
        <v>66</v>
      </c>
      <c r="R86" s="15">
        <f t="shared" si="6"/>
        <v>47</v>
      </c>
      <c r="S86" s="16">
        <f t="shared" si="7"/>
        <v>71.212121212121218</v>
      </c>
      <c r="T86" s="17">
        <f t="shared" si="8"/>
        <v>3.0303030303030303</v>
      </c>
      <c r="U86" s="11"/>
      <c r="V86" s="11"/>
      <c r="W86" s="11"/>
      <c r="X86" s="11"/>
      <c r="Y86" s="11"/>
      <c r="Z86" s="11"/>
      <c r="AA86" s="11"/>
      <c r="AB86" s="11"/>
      <c r="AC86" s="11"/>
    </row>
    <row r="87" spans="1:29" ht="15.75" thickBot="1">
      <c r="A87" s="8" t="s">
        <v>180</v>
      </c>
      <c r="B87" s="9" t="s">
        <v>127</v>
      </c>
      <c r="C87" s="10" t="s">
        <v>181</v>
      </c>
      <c r="D87" s="10" t="s">
        <v>147</v>
      </c>
      <c r="E87" s="11" t="s">
        <v>182</v>
      </c>
      <c r="F87" s="2">
        <v>42.237139999999997</v>
      </c>
      <c r="G87" s="52">
        <v>3.26397</v>
      </c>
      <c r="H87" s="12">
        <v>45206</v>
      </c>
      <c r="I87" s="11" t="s">
        <v>183</v>
      </c>
      <c r="J87" s="13" t="s">
        <v>184</v>
      </c>
      <c r="K87" s="14">
        <v>27</v>
      </c>
      <c r="L87" s="11" t="s">
        <v>185</v>
      </c>
      <c r="M87" s="14">
        <v>43</v>
      </c>
      <c r="N87" s="14">
        <v>0</v>
      </c>
      <c r="O87" s="14">
        <v>11</v>
      </c>
      <c r="P87" s="14">
        <v>4</v>
      </c>
      <c r="Q87" s="15">
        <f t="shared" si="5"/>
        <v>58</v>
      </c>
      <c r="R87" s="15">
        <f t="shared" si="6"/>
        <v>15</v>
      </c>
      <c r="S87" s="16">
        <f t="shared" si="7"/>
        <v>25.862068965517242</v>
      </c>
      <c r="T87" s="17">
        <f t="shared" si="8"/>
        <v>6.8965517241379306</v>
      </c>
      <c r="U87" s="11"/>
      <c r="V87" s="11"/>
      <c r="W87" s="11"/>
      <c r="X87" s="11"/>
      <c r="Y87" s="11"/>
      <c r="Z87" s="11"/>
      <c r="AA87" s="11"/>
      <c r="AB87" s="11"/>
      <c r="AC87" s="11"/>
    </row>
    <row r="88" spans="1:29" ht="15.75" thickBot="1">
      <c r="A88" s="8" t="s">
        <v>180</v>
      </c>
      <c r="B88" s="9" t="s">
        <v>127</v>
      </c>
      <c r="C88" s="10" t="s">
        <v>181</v>
      </c>
      <c r="D88" s="10" t="s">
        <v>147</v>
      </c>
      <c r="E88" s="11" t="s">
        <v>182</v>
      </c>
      <c r="F88" s="2">
        <v>42.237139999999997</v>
      </c>
      <c r="G88" s="52">
        <v>3.26397</v>
      </c>
      <c r="H88" s="12">
        <v>45206</v>
      </c>
      <c r="I88" s="11" t="s">
        <v>183</v>
      </c>
      <c r="J88" s="13" t="s">
        <v>184</v>
      </c>
      <c r="K88" s="14">
        <v>20</v>
      </c>
      <c r="L88" s="11" t="s">
        <v>185</v>
      </c>
      <c r="M88" s="14">
        <v>0</v>
      </c>
      <c r="N88" s="14">
        <v>6</v>
      </c>
      <c r="O88" s="14">
        <v>4</v>
      </c>
      <c r="P88" s="14">
        <v>1</v>
      </c>
      <c r="Q88" s="15">
        <f t="shared" si="5"/>
        <v>11</v>
      </c>
      <c r="R88" s="15">
        <f t="shared" si="6"/>
        <v>11</v>
      </c>
      <c r="S88" s="16">
        <f t="shared" si="7"/>
        <v>100</v>
      </c>
      <c r="T88" s="17">
        <f t="shared" si="8"/>
        <v>63.636363636363633</v>
      </c>
      <c r="U88" s="11"/>
      <c r="V88" s="11"/>
      <c r="W88" s="11"/>
      <c r="X88" s="11"/>
      <c r="Y88" s="11"/>
      <c r="Z88" s="11"/>
      <c r="AA88" s="11"/>
      <c r="AB88" s="11"/>
      <c r="AC88" s="11"/>
    </row>
    <row r="89" spans="1:29" ht="15.75" thickBot="1">
      <c r="A89" s="8" t="s">
        <v>180</v>
      </c>
      <c r="B89" s="9" t="s">
        <v>186</v>
      </c>
      <c r="C89" s="10" t="s">
        <v>181</v>
      </c>
      <c r="D89" s="10" t="s">
        <v>147</v>
      </c>
      <c r="E89" s="11" t="s">
        <v>182</v>
      </c>
      <c r="F89" s="2">
        <v>42.237139999999997</v>
      </c>
      <c r="G89" s="52">
        <v>3.26397</v>
      </c>
      <c r="H89" s="12">
        <v>45206</v>
      </c>
      <c r="I89" s="11" t="s">
        <v>183</v>
      </c>
      <c r="J89" s="13" t="s">
        <v>187</v>
      </c>
      <c r="K89" s="14">
        <v>20</v>
      </c>
      <c r="L89" s="11" t="s">
        <v>185</v>
      </c>
      <c r="M89" s="14">
        <v>45</v>
      </c>
      <c r="N89" s="14">
        <v>28</v>
      </c>
      <c r="O89" s="14">
        <v>10</v>
      </c>
      <c r="P89" s="14">
        <v>12</v>
      </c>
      <c r="Q89" s="15">
        <f t="shared" si="5"/>
        <v>95</v>
      </c>
      <c r="R89" s="15">
        <f t="shared" si="6"/>
        <v>50</v>
      </c>
      <c r="S89" s="16">
        <f t="shared" si="7"/>
        <v>52.631578947368418</v>
      </c>
      <c r="T89" s="17">
        <f t="shared" si="8"/>
        <v>42.105263157894733</v>
      </c>
      <c r="U89" s="11"/>
      <c r="V89" s="11"/>
      <c r="W89" s="11"/>
      <c r="X89" s="11"/>
      <c r="Y89" s="11"/>
      <c r="Z89" s="11"/>
      <c r="AA89" s="11"/>
      <c r="AB89" s="11"/>
      <c r="AC89" s="11"/>
    </row>
    <row r="90" spans="1:29" ht="15.75" thickBot="1">
      <c r="A90" s="8" t="s">
        <v>180</v>
      </c>
      <c r="B90" s="9" t="s">
        <v>188</v>
      </c>
      <c r="C90" s="10" t="s">
        <v>181</v>
      </c>
      <c r="D90" s="10" t="s">
        <v>147</v>
      </c>
      <c r="E90" s="11" t="s">
        <v>182</v>
      </c>
      <c r="F90" s="2">
        <v>42.237139999999997</v>
      </c>
      <c r="G90" s="52">
        <v>3.26397</v>
      </c>
      <c r="H90" s="12">
        <v>45206</v>
      </c>
      <c r="I90" s="11" t="s">
        <v>183</v>
      </c>
      <c r="J90" s="13" t="s">
        <v>189</v>
      </c>
      <c r="K90" s="14">
        <v>20</v>
      </c>
      <c r="L90" s="11" t="s">
        <v>185</v>
      </c>
      <c r="M90" s="14">
        <v>25</v>
      </c>
      <c r="N90" s="14">
        <v>16</v>
      </c>
      <c r="O90" s="14">
        <v>16</v>
      </c>
      <c r="P90" s="14">
        <v>19</v>
      </c>
      <c r="Q90" s="15">
        <f t="shared" si="5"/>
        <v>76</v>
      </c>
      <c r="R90" s="15">
        <f t="shared" si="6"/>
        <v>51</v>
      </c>
      <c r="S90" s="16">
        <f t="shared" si="7"/>
        <v>67.10526315789474</v>
      </c>
      <c r="T90" s="17">
        <f t="shared" si="8"/>
        <v>46.05263157894737</v>
      </c>
      <c r="U90" s="11"/>
      <c r="V90" s="11"/>
      <c r="W90" s="11"/>
      <c r="X90" s="11"/>
      <c r="Y90" s="11"/>
      <c r="Z90" s="11"/>
      <c r="AA90" s="11"/>
      <c r="AB90" s="11"/>
      <c r="AC90" s="11"/>
    </row>
    <row r="91" spans="1:29" ht="15.75" thickBot="1">
      <c r="A91" s="8" t="s">
        <v>180</v>
      </c>
      <c r="B91" s="9" t="s">
        <v>188</v>
      </c>
      <c r="C91" s="10" t="s">
        <v>181</v>
      </c>
      <c r="D91" s="10" t="s">
        <v>147</v>
      </c>
      <c r="E91" s="11" t="s">
        <v>182</v>
      </c>
      <c r="F91" s="2">
        <v>42.237139999999997</v>
      </c>
      <c r="G91" s="52">
        <v>3.26397</v>
      </c>
      <c r="H91" s="12">
        <v>45206</v>
      </c>
      <c r="I91" s="11" t="s">
        <v>183</v>
      </c>
      <c r="J91" s="13" t="s">
        <v>190</v>
      </c>
      <c r="K91" s="18">
        <v>15</v>
      </c>
      <c r="L91" s="11" t="s">
        <v>185</v>
      </c>
      <c r="M91" s="18">
        <v>4</v>
      </c>
      <c r="N91" s="18">
        <v>2</v>
      </c>
      <c r="O91" s="18">
        <v>3</v>
      </c>
      <c r="P91" s="18">
        <v>2</v>
      </c>
      <c r="Q91" s="15">
        <f t="shared" si="5"/>
        <v>11</v>
      </c>
      <c r="R91" s="15">
        <f t="shared" si="6"/>
        <v>7</v>
      </c>
      <c r="S91" s="16">
        <f t="shared" si="7"/>
        <v>63.636363636363633</v>
      </c>
      <c r="T91" s="17">
        <f t="shared" si="8"/>
        <v>36.363636363636367</v>
      </c>
      <c r="U91" s="11"/>
      <c r="V91" s="11"/>
      <c r="W91" s="11"/>
      <c r="X91" s="11"/>
      <c r="Y91" s="11"/>
      <c r="Z91" s="11"/>
      <c r="AA91" s="11"/>
      <c r="AB91" s="11"/>
      <c r="AC91" s="11"/>
    </row>
    <row r="92" spans="1:29" ht="15.75" thickBot="1">
      <c r="A92" s="8" t="s">
        <v>180</v>
      </c>
      <c r="B92" s="9" t="s">
        <v>191</v>
      </c>
      <c r="C92" s="10" t="s">
        <v>181</v>
      </c>
      <c r="D92" s="10" t="s">
        <v>147</v>
      </c>
      <c r="E92" s="11" t="s">
        <v>182</v>
      </c>
      <c r="F92" s="2">
        <v>42.237139999999997</v>
      </c>
      <c r="G92" s="52">
        <v>3.26397</v>
      </c>
      <c r="H92" s="12">
        <v>45206</v>
      </c>
      <c r="I92" s="11" t="s">
        <v>183</v>
      </c>
      <c r="J92" s="13" t="s">
        <v>192</v>
      </c>
      <c r="K92" s="14">
        <v>27</v>
      </c>
      <c r="L92" s="11" t="s">
        <v>185</v>
      </c>
      <c r="M92" s="14">
        <v>10</v>
      </c>
      <c r="N92" s="14">
        <v>7</v>
      </c>
      <c r="O92" s="14">
        <v>23</v>
      </c>
      <c r="P92" s="14">
        <v>13</v>
      </c>
      <c r="Q92" s="15">
        <f t="shared" si="5"/>
        <v>53</v>
      </c>
      <c r="R92" s="15">
        <f t="shared" si="6"/>
        <v>43</v>
      </c>
      <c r="S92" s="16">
        <f t="shared" si="7"/>
        <v>81.132075471698116</v>
      </c>
      <c r="T92" s="17">
        <f t="shared" si="8"/>
        <v>37.735849056603776</v>
      </c>
      <c r="U92" s="11"/>
      <c r="V92" s="11"/>
      <c r="W92" s="11"/>
      <c r="X92" s="11"/>
      <c r="Y92" s="11"/>
      <c r="Z92" s="11"/>
      <c r="AA92" s="11"/>
      <c r="AB92" s="11"/>
      <c r="AC92" s="11"/>
    </row>
    <row r="93" spans="1:29" ht="15.75" thickBot="1">
      <c r="A93" s="8" t="s">
        <v>180</v>
      </c>
      <c r="B93" s="9" t="s">
        <v>138</v>
      </c>
      <c r="C93" s="10" t="s">
        <v>181</v>
      </c>
      <c r="D93" s="10" t="s">
        <v>147</v>
      </c>
      <c r="E93" s="11" t="s">
        <v>182</v>
      </c>
      <c r="F93" s="2">
        <v>42.237139999999997</v>
      </c>
      <c r="G93" s="52">
        <v>3.26397</v>
      </c>
      <c r="H93" s="12">
        <v>45206</v>
      </c>
      <c r="I93" s="11" t="s">
        <v>183</v>
      </c>
      <c r="J93" s="13" t="s">
        <v>193</v>
      </c>
      <c r="K93" s="18">
        <v>27</v>
      </c>
      <c r="L93" s="11" t="s">
        <v>185</v>
      </c>
      <c r="M93" s="18">
        <v>20</v>
      </c>
      <c r="N93" s="18">
        <v>3</v>
      </c>
      <c r="O93" s="18">
        <v>20</v>
      </c>
      <c r="P93" s="18">
        <v>4</v>
      </c>
      <c r="Q93" s="15">
        <f t="shared" si="5"/>
        <v>47</v>
      </c>
      <c r="R93" s="15">
        <f t="shared" si="6"/>
        <v>27</v>
      </c>
      <c r="S93" s="16">
        <f t="shared" si="7"/>
        <v>57.446808510638306</v>
      </c>
      <c r="T93" s="17">
        <f t="shared" si="8"/>
        <v>14.893617021276595</v>
      </c>
      <c r="U93" s="11"/>
      <c r="V93" s="11"/>
      <c r="W93" s="11"/>
      <c r="X93" s="11"/>
      <c r="Y93" s="11"/>
      <c r="Z93" s="11"/>
      <c r="AA93" s="11"/>
      <c r="AB93" s="11"/>
      <c r="AC93" s="11"/>
    </row>
    <row r="94" spans="1:29" ht="15.75" thickBot="1">
      <c r="A94" s="8" t="s">
        <v>180</v>
      </c>
      <c r="B94" s="19" t="s">
        <v>194</v>
      </c>
      <c r="C94" s="10" t="s">
        <v>181</v>
      </c>
      <c r="D94" s="10" t="s">
        <v>147</v>
      </c>
      <c r="E94" s="11" t="s">
        <v>182</v>
      </c>
      <c r="F94" s="2">
        <v>42.237139999999997</v>
      </c>
      <c r="G94" s="52">
        <v>3.26397</v>
      </c>
      <c r="H94" s="12">
        <v>45206</v>
      </c>
      <c r="I94" s="11" t="s">
        <v>183</v>
      </c>
      <c r="J94" s="13" t="s">
        <v>195</v>
      </c>
      <c r="K94" s="14">
        <v>27</v>
      </c>
      <c r="L94" s="11" t="s">
        <v>185</v>
      </c>
      <c r="M94" s="14">
        <v>43</v>
      </c>
      <c r="N94" s="14">
        <v>5</v>
      </c>
      <c r="O94" s="14">
        <v>45</v>
      </c>
      <c r="P94" s="14">
        <v>10</v>
      </c>
      <c r="Q94" s="15">
        <f t="shared" si="5"/>
        <v>103</v>
      </c>
      <c r="R94" s="15">
        <f t="shared" si="6"/>
        <v>60</v>
      </c>
      <c r="S94" s="16">
        <f t="shared" si="7"/>
        <v>58.252427184466015</v>
      </c>
      <c r="T94" s="17">
        <f t="shared" si="8"/>
        <v>14.563106796116504</v>
      </c>
      <c r="U94" s="11"/>
      <c r="V94" s="11"/>
      <c r="W94" s="11"/>
      <c r="X94" s="11"/>
      <c r="Y94" s="11"/>
      <c r="Z94" s="11"/>
      <c r="AA94" s="11"/>
      <c r="AB94" s="11"/>
      <c r="AC94" s="11"/>
    </row>
    <row r="95" spans="1:29" ht="15.75" thickBot="1">
      <c r="A95" s="8" t="s">
        <v>180</v>
      </c>
      <c r="B95" s="9" t="s">
        <v>127</v>
      </c>
      <c r="C95" s="10" t="s">
        <v>181</v>
      </c>
      <c r="D95" s="10" t="s">
        <v>147</v>
      </c>
      <c r="E95" s="11" t="s">
        <v>197</v>
      </c>
      <c r="F95" s="2">
        <v>42.23827</v>
      </c>
      <c r="G95" s="52">
        <v>3.2640799999999999</v>
      </c>
      <c r="H95" s="12">
        <v>45206</v>
      </c>
      <c r="I95" s="11" t="s">
        <v>198</v>
      </c>
      <c r="J95" s="13" t="s">
        <v>184</v>
      </c>
      <c r="K95" s="18">
        <v>24.4</v>
      </c>
      <c r="L95" s="11" t="s">
        <v>185</v>
      </c>
      <c r="M95" s="18">
        <v>24</v>
      </c>
      <c r="N95" s="18">
        <v>1</v>
      </c>
      <c r="O95" s="18">
        <v>10</v>
      </c>
      <c r="P95" s="18">
        <v>6</v>
      </c>
      <c r="Q95" s="15">
        <f t="shared" si="5"/>
        <v>41</v>
      </c>
      <c r="R95" s="15">
        <f t="shared" si="6"/>
        <v>17</v>
      </c>
      <c r="S95" s="16">
        <f t="shared" si="7"/>
        <v>41.463414634146339</v>
      </c>
      <c r="T95" s="17">
        <f t="shared" si="8"/>
        <v>17.073170731707318</v>
      </c>
      <c r="U95" s="11"/>
      <c r="V95" s="11"/>
      <c r="W95" s="11"/>
      <c r="X95" s="11"/>
      <c r="Y95" s="11"/>
      <c r="Z95" s="11"/>
      <c r="AA95" s="11"/>
      <c r="AB95" s="11"/>
      <c r="AC95" s="11"/>
    </row>
    <row r="96" spans="1:29" ht="15.75" thickBot="1">
      <c r="A96" s="8" t="s">
        <v>180</v>
      </c>
      <c r="B96" s="9" t="s">
        <v>127</v>
      </c>
      <c r="C96" s="10" t="s">
        <v>181</v>
      </c>
      <c r="D96" s="10" t="s">
        <v>147</v>
      </c>
      <c r="E96" s="11" t="s">
        <v>197</v>
      </c>
      <c r="F96" s="2">
        <v>42.23827</v>
      </c>
      <c r="G96" s="52">
        <v>3.2640799999999999</v>
      </c>
      <c r="H96" s="12">
        <v>45206</v>
      </c>
      <c r="I96" s="11" t="s">
        <v>198</v>
      </c>
      <c r="J96" s="13" t="s">
        <v>184</v>
      </c>
      <c r="K96" s="14">
        <v>18</v>
      </c>
      <c r="L96" s="11" t="s">
        <v>199</v>
      </c>
      <c r="M96" s="14">
        <v>14</v>
      </c>
      <c r="N96" s="14">
        <v>15</v>
      </c>
      <c r="O96" s="14">
        <v>63</v>
      </c>
      <c r="P96" s="14">
        <v>20</v>
      </c>
      <c r="Q96" s="15">
        <f t="shared" si="5"/>
        <v>112</v>
      </c>
      <c r="R96" s="15">
        <f t="shared" si="6"/>
        <v>98</v>
      </c>
      <c r="S96" s="16">
        <f t="shared" si="7"/>
        <v>87.5</v>
      </c>
      <c r="T96" s="17">
        <f t="shared" si="8"/>
        <v>31.25</v>
      </c>
      <c r="U96" s="11"/>
      <c r="V96" s="11"/>
      <c r="W96" s="11"/>
      <c r="X96" s="11"/>
      <c r="Y96" s="11"/>
      <c r="Z96" s="11"/>
      <c r="AA96" s="11"/>
      <c r="AB96" s="11"/>
      <c r="AC96" s="11"/>
    </row>
    <row r="97" spans="1:29" ht="15.75" thickBot="1">
      <c r="A97" s="8" t="s">
        <v>180</v>
      </c>
      <c r="B97" s="9" t="s">
        <v>200</v>
      </c>
      <c r="C97" s="10" t="s">
        <v>181</v>
      </c>
      <c r="D97" s="10" t="s">
        <v>147</v>
      </c>
      <c r="E97" s="11" t="s">
        <v>197</v>
      </c>
      <c r="F97" s="2">
        <v>42.23827</v>
      </c>
      <c r="G97" s="52">
        <v>3.2640799999999999</v>
      </c>
      <c r="H97" s="12">
        <v>45206</v>
      </c>
      <c r="I97" s="11" t="s">
        <v>198</v>
      </c>
      <c r="J97" s="13" t="s">
        <v>195</v>
      </c>
      <c r="K97" s="18">
        <v>22</v>
      </c>
      <c r="L97" s="11" t="s">
        <v>185</v>
      </c>
      <c r="M97" s="18">
        <v>11</v>
      </c>
      <c r="N97" s="18">
        <v>3</v>
      </c>
      <c r="O97" s="18">
        <v>3</v>
      </c>
      <c r="P97" s="18">
        <v>5</v>
      </c>
      <c r="Q97" s="15">
        <f t="shared" si="5"/>
        <v>22</v>
      </c>
      <c r="R97" s="15">
        <f t="shared" si="6"/>
        <v>11</v>
      </c>
      <c r="S97" s="16">
        <f t="shared" si="7"/>
        <v>50</v>
      </c>
      <c r="T97" s="17">
        <f t="shared" si="8"/>
        <v>36.363636363636367</v>
      </c>
      <c r="U97" s="11"/>
      <c r="V97" s="11"/>
      <c r="W97" s="11"/>
      <c r="X97" s="11"/>
      <c r="Y97" s="11"/>
      <c r="Z97" s="11"/>
      <c r="AA97" s="11"/>
      <c r="AB97" s="11"/>
      <c r="AC97" s="11"/>
    </row>
    <row r="98" spans="1:29" ht="15.75" thickBot="1">
      <c r="A98" s="8" t="s">
        <v>180</v>
      </c>
      <c r="B98" s="9" t="s">
        <v>200</v>
      </c>
      <c r="C98" s="10" t="s">
        <v>181</v>
      </c>
      <c r="D98" s="10" t="s">
        <v>147</v>
      </c>
      <c r="E98" s="11" t="s">
        <v>197</v>
      </c>
      <c r="F98" s="2">
        <v>42.23827</v>
      </c>
      <c r="G98" s="52">
        <v>3.2640799999999999</v>
      </c>
      <c r="H98" s="12">
        <v>45206</v>
      </c>
      <c r="I98" s="11" t="s">
        <v>198</v>
      </c>
      <c r="J98" s="13" t="s">
        <v>195</v>
      </c>
      <c r="K98" s="14">
        <v>15</v>
      </c>
      <c r="L98" s="11" t="s">
        <v>199</v>
      </c>
      <c r="M98" s="14">
        <v>0</v>
      </c>
      <c r="N98" s="14">
        <v>2</v>
      </c>
      <c r="O98" s="14">
        <v>48</v>
      </c>
      <c r="P98" s="14">
        <v>25</v>
      </c>
      <c r="Q98" s="15">
        <f t="shared" si="5"/>
        <v>75</v>
      </c>
      <c r="R98" s="15">
        <f t="shared" si="6"/>
        <v>75</v>
      </c>
      <c r="S98" s="16">
        <f t="shared" si="7"/>
        <v>100</v>
      </c>
      <c r="T98" s="17">
        <f t="shared" si="8"/>
        <v>36</v>
      </c>
      <c r="U98" s="11"/>
      <c r="V98" s="11"/>
      <c r="W98" s="11"/>
      <c r="X98" s="11"/>
      <c r="Y98" s="11"/>
      <c r="Z98" s="11"/>
      <c r="AA98" s="11"/>
      <c r="AB98" s="11"/>
      <c r="AC98" s="11"/>
    </row>
    <row r="99" spans="1:29" ht="15.75" thickBot="1">
      <c r="A99" s="8" t="s">
        <v>180</v>
      </c>
      <c r="B99" s="9" t="s">
        <v>188</v>
      </c>
      <c r="C99" s="10" t="s">
        <v>181</v>
      </c>
      <c r="D99" s="10" t="s">
        <v>147</v>
      </c>
      <c r="E99" s="11" t="s">
        <v>197</v>
      </c>
      <c r="F99" s="2">
        <v>42.23827</v>
      </c>
      <c r="G99" s="52">
        <v>3.2640799999999999</v>
      </c>
      <c r="H99" s="12">
        <v>45206</v>
      </c>
      <c r="I99" s="11" t="s">
        <v>198</v>
      </c>
      <c r="J99" s="13" t="s">
        <v>192</v>
      </c>
      <c r="K99" s="14">
        <v>15</v>
      </c>
      <c r="L99" s="11" t="s">
        <v>199</v>
      </c>
      <c r="M99" s="14">
        <v>11</v>
      </c>
      <c r="N99" s="14">
        <v>6</v>
      </c>
      <c r="O99" s="14">
        <v>91</v>
      </c>
      <c r="P99" s="14">
        <v>42</v>
      </c>
      <c r="Q99" s="15">
        <f t="shared" si="5"/>
        <v>150</v>
      </c>
      <c r="R99" s="15">
        <f t="shared" si="6"/>
        <v>139</v>
      </c>
      <c r="S99" s="16">
        <f t="shared" si="7"/>
        <v>92.666666666666657</v>
      </c>
      <c r="T99" s="17">
        <f t="shared" si="8"/>
        <v>32</v>
      </c>
      <c r="U99" s="11"/>
      <c r="V99" s="11"/>
      <c r="W99" s="11"/>
      <c r="X99" s="11"/>
      <c r="Y99" s="11"/>
      <c r="Z99" s="11"/>
      <c r="AA99" s="11"/>
      <c r="AB99" s="11"/>
      <c r="AC99" s="11"/>
    </row>
    <row r="100" spans="1:29" ht="15.75" thickBot="1">
      <c r="A100" s="8" t="s">
        <v>180</v>
      </c>
      <c r="B100" s="9" t="s">
        <v>188</v>
      </c>
      <c r="C100" s="10" t="s">
        <v>181</v>
      </c>
      <c r="D100" s="10" t="s">
        <v>147</v>
      </c>
      <c r="E100" s="11" t="s">
        <v>197</v>
      </c>
      <c r="F100" s="2">
        <v>42.23827</v>
      </c>
      <c r="G100" s="52">
        <v>3.2640799999999999</v>
      </c>
      <c r="H100" s="12">
        <v>45206</v>
      </c>
      <c r="I100" s="11" t="s">
        <v>198</v>
      </c>
      <c r="J100" s="13" t="s">
        <v>192</v>
      </c>
      <c r="K100" s="14">
        <v>10</v>
      </c>
      <c r="L100" s="11" t="s">
        <v>199</v>
      </c>
      <c r="M100" s="14">
        <v>15</v>
      </c>
      <c r="N100" s="14">
        <v>4</v>
      </c>
      <c r="O100" s="14">
        <v>80</v>
      </c>
      <c r="P100" s="14">
        <v>17</v>
      </c>
      <c r="Q100" s="15">
        <f t="shared" si="5"/>
        <v>116</v>
      </c>
      <c r="R100" s="15">
        <f t="shared" si="6"/>
        <v>101</v>
      </c>
      <c r="S100" s="16">
        <f t="shared" si="7"/>
        <v>87.068965517241381</v>
      </c>
      <c r="T100" s="17">
        <f t="shared" si="8"/>
        <v>18.103448275862068</v>
      </c>
      <c r="U100" s="11"/>
      <c r="V100" s="11"/>
      <c r="W100" s="11"/>
      <c r="X100" s="11"/>
      <c r="Y100" s="11"/>
      <c r="Z100" s="11"/>
      <c r="AA100" s="11"/>
      <c r="AB100" s="11"/>
      <c r="AC100" s="11"/>
    </row>
    <row r="101" spans="1:29" ht="15.75" thickBot="1">
      <c r="A101" s="8" t="s">
        <v>180</v>
      </c>
      <c r="B101" s="9" t="s">
        <v>191</v>
      </c>
      <c r="C101" s="10" t="s">
        <v>181</v>
      </c>
      <c r="D101" s="10" t="s">
        <v>147</v>
      </c>
      <c r="E101" s="11" t="s">
        <v>197</v>
      </c>
      <c r="F101" s="2">
        <v>42.23827</v>
      </c>
      <c r="G101" s="52">
        <v>3.2640799999999999</v>
      </c>
      <c r="H101" s="12">
        <v>45206</v>
      </c>
      <c r="I101" s="11" t="s">
        <v>198</v>
      </c>
      <c r="J101" s="13" t="s">
        <v>201</v>
      </c>
      <c r="K101" s="14">
        <v>21</v>
      </c>
      <c r="L101" s="11" t="s">
        <v>185</v>
      </c>
      <c r="M101" s="14">
        <v>39</v>
      </c>
      <c r="N101" s="14">
        <v>6</v>
      </c>
      <c r="O101" s="14">
        <v>5</v>
      </c>
      <c r="P101" s="14">
        <v>1</v>
      </c>
      <c r="Q101" s="15">
        <f t="shared" si="5"/>
        <v>51</v>
      </c>
      <c r="R101" s="15">
        <f t="shared" si="6"/>
        <v>12</v>
      </c>
      <c r="S101" s="16">
        <f t="shared" si="7"/>
        <v>23.52941176470588</v>
      </c>
      <c r="T101" s="17">
        <f t="shared" si="8"/>
        <v>13.725490196078432</v>
      </c>
      <c r="U101" s="11"/>
      <c r="V101" s="11"/>
      <c r="W101" s="11"/>
      <c r="X101" s="11"/>
      <c r="Y101" s="11"/>
      <c r="Z101" s="11"/>
      <c r="AA101" s="11"/>
      <c r="AB101" s="11"/>
      <c r="AC101" s="11"/>
    </row>
    <row r="102" spans="1:29" ht="15.75" thickBot="1">
      <c r="A102" s="8" t="s">
        <v>180</v>
      </c>
      <c r="B102" s="9" t="s">
        <v>191</v>
      </c>
      <c r="C102" s="10" t="s">
        <v>181</v>
      </c>
      <c r="D102" s="10" t="s">
        <v>147</v>
      </c>
      <c r="E102" s="11" t="s">
        <v>197</v>
      </c>
      <c r="F102" s="2">
        <v>42.23827</v>
      </c>
      <c r="G102" s="52">
        <v>3.2640799999999999</v>
      </c>
      <c r="H102" s="12">
        <v>45206</v>
      </c>
      <c r="I102" s="11" t="s">
        <v>198</v>
      </c>
      <c r="J102" s="13" t="s">
        <v>201</v>
      </c>
      <c r="K102" s="14">
        <v>13</v>
      </c>
      <c r="L102" s="11" t="s">
        <v>199</v>
      </c>
      <c r="M102" s="14">
        <v>3</v>
      </c>
      <c r="N102" s="14">
        <v>10</v>
      </c>
      <c r="O102" s="14">
        <v>25</v>
      </c>
      <c r="P102" s="14">
        <v>14</v>
      </c>
      <c r="Q102" s="15">
        <f t="shared" si="5"/>
        <v>52</v>
      </c>
      <c r="R102" s="15">
        <f t="shared" si="6"/>
        <v>49</v>
      </c>
      <c r="S102" s="16">
        <f t="shared" si="7"/>
        <v>94.230769230769226</v>
      </c>
      <c r="T102" s="17">
        <f t="shared" si="8"/>
        <v>46.153846153846153</v>
      </c>
      <c r="U102" s="11"/>
      <c r="V102" s="11"/>
      <c r="W102" s="11"/>
      <c r="X102" s="11"/>
      <c r="Y102" s="11"/>
      <c r="Z102" s="11"/>
      <c r="AA102" s="11"/>
      <c r="AB102" s="11"/>
      <c r="AC102" s="11"/>
    </row>
    <row r="103" spans="1:29" ht="15.75" thickBot="1">
      <c r="A103" s="8" t="s">
        <v>180</v>
      </c>
      <c r="B103" s="9" t="s">
        <v>138</v>
      </c>
      <c r="C103" s="10" t="s">
        <v>181</v>
      </c>
      <c r="D103" s="10" t="s">
        <v>147</v>
      </c>
      <c r="E103" s="11" t="s">
        <v>197</v>
      </c>
      <c r="F103" s="2">
        <v>42.23827</v>
      </c>
      <c r="G103" s="52">
        <v>3.2640799999999999</v>
      </c>
      <c r="H103" s="12">
        <v>45206</v>
      </c>
      <c r="I103" s="11" t="s">
        <v>198</v>
      </c>
      <c r="J103" s="13" t="s">
        <v>193</v>
      </c>
      <c r="K103" s="14">
        <v>23</v>
      </c>
      <c r="L103" s="11" t="s">
        <v>185</v>
      </c>
      <c r="M103" s="14">
        <v>25</v>
      </c>
      <c r="N103" s="14">
        <v>4</v>
      </c>
      <c r="O103" s="14">
        <v>7</v>
      </c>
      <c r="P103" s="14">
        <v>0</v>
      </c>
      <c r="Q103" s="15">
        <f t="shared" si="5"/>
        <v>36</v>
      </c>
      <c r="R103" s="15">
        <f t="shared" si="6"/>
        <v>11</v>
      </c>
      <c r="S103" s="16">
        <f t="shared" si="7"/>
        <v>30.555555555555557</v>
      </c>
      <c r="T103" s="17">
        <f t="shared" si="8"/>
        <v>11.111111111111111</v>
      </c>
      <c r="U103" s="11"/>
      <c r="V103" s="11"/>
      <c r="W103" s="11"/>
      <c r="X103" s="11"/>
      <c r="Y103" s="11"/>
      <c r="Z103" s="11"/>
      <c r="AA103" s="11"/>
      <c r="AB103" s="11"/>
      <c r="AC103" s="11"/>
    </row>
    <row r="104" spans="1:29" ht="15.75" thickBot="1">
      <c r="A104" s="8" t="s">
        <v>180</v>
      </c>
      <c r="B104" s="9" t="s">
        <v>138</v>
      </c>
      <c r="C104" s="10" t="s">
        <v>181</v>
      </c>
      <c r="D104" s="10" t="s">
        <v>147</v>
      </c>
      <c r="E104" s="11" t="s">
        <v>197</v>
      </c>
      <c r="F104" s="2">
        <v>42.23827</v>
      </c>
      <c r="G104" s="52">
        <v>3.2640799999999999</v>
      </c>
      <c r="H104" s="12">
        <v>45206</v>
      </c>
      <c r="I104" s="11" t="s">
        <v>198</v>
      </c>
      <c r="J104" s="13" t="s">
        <v>193</v>
      </c>
      <c r="K104" s="14">
        <v>16</v>
      </c>
      <c r="L104" s="11" t="s">
        <v>199</v>
      </c>
      <c r="M104" s="14">
        <v>16</v>
      </c>
      <c r="N104" s="14">
        <v>4</v>
      </c>
      <c r="O104" s="14">
        <v>30</v>
      </c>
      <c r="P104" s="14">
        <v>10</v>
      </c>
      <c r="Q104" s="15">
        <f t="shared" si="5"/>
        <v>60</v>
      </c>
      <c r="R104" s="15">
        <f t="shared" si="6"/>
        <v>44</v>
      </c>
      <c r="S104" s="16">
        <f t="shared" si="7"/>
        <v>73.333333333333329</v>
      </c>
      <c r="T104" s="17">
        <f t="shared" si="8"/>
        <v>23.333333333333332</v>
      </c>
      <c r="U104" s="11"/>
      <c r="V104" s="11"/>
      <c r="W104" s="11"/>
      <c r="X104" s="11"/>
      <c r="Y104" s="11"/>
      <c r="Z104" s="11"/>
      <c r="AA104" s="11"/>
      <c r="AB104" s="11"/>
      <c r="AC104" s="11"/>
    </row>
    <row r="105" spans="1:29" ht="15.75" thickBot="1">
      <c r="A105" s="8" t="s">
        <v>180</v>
      </c>
      <c r="B105" s="19" t="s">
        <v>194</v>
      </c>
      <c r="C105" s="10" t="s">
        <v>181</v>
      </c>
      <c r="D105" s="10" t="s">
        <v>147</v>
      </c>
      <c r="E105" s="11" t="s">
        <v>197</v>
      </c>
      <c r="F105" s="2">
        <v>42.23827</v>
      </c>
      <c r="G105" s="52">
        <v>3.2640799999999999</v>
      </c>
      <c r="H105" s="12">
        <v>45206</v>
      </c>
      <c r="I105" s="11" t="s">
        <v>198</v>
      </c>
      <c r="J105" s="13" t="s">
        <v>187</v>
      </c>
      <c r="K105" s="14">
        <v>15</v>
      </c>
      <c r="L105" s="11" t="s">
        <v>199</v>
      </c>
      <c r="M105" s="14">
        <v>11</v>
      </c>
      <c r="N105" s="14">
        <v>6</v>
      </c>
      <c r="O105" s="14">
        <v>100</v>
      </c>
      <c r="P105" s="14">
        <v>13</v>
      </c>
      <c r="Q105" s="15">
        <f t="shared" si="5"/>
        <v>130</v>
      </c>
      <c r="R105" s="15">
        <f t="shared" si="6"/>
        <v>119</v>
      </c>
      <c r="S105" s="16">
        <f t="shared" si="7"/>
        <v>91.538461538461533</v>
      </c>
      <c r="T105" s="17">
        <f t="shared" si="8"/>
        <v>14.615384615384617</v>
      </c>
      <c r="U105" s="11"/>
      <c r="V105" s="11"/>
      <c r="W105" s="11"/>
      <c r="X105" s="11"/>
      <c r="Y105" s="11"/>
      <c r="Z105" s="11"/>
      <c r="AA105" s="11"/>
      <c r="AB105" s="11"/>
      <c r="AC105" s="11"/>
    </row>
    <row r="106" spans="1:29" ht="15.75" thickBot="1">
      <c r="A106" s="20" t="s">
        <v>180</v>
      </c>
      <c r="B106" s="26" t="s">
        <v>194</v>
      </c>
      <c r="C106" s="22" t="s">
        <v>181</v>
      </c>
      <c r="D106" s="22" t="s">
        <v>147</v>
      </c>
      <c r="E106" s="7" t="s">
        <v>197</v>
      </c>
      <c r="F106" s="2">
        <v>42.23827</v>
      </c>
      <c r="G106" s="52">
        <v>3.2640799999999999</v>
      </c>
      <c r="H106" s="12">
        <v>45206</v>
      </c>
      <c r="I106" s="7" t="s">
        <v>198</v>
      </c>
      <c r="J106" s="23" t="s">
        <v>187</v>
      </c>
      <c r="K106" s="18">
        <v>10</v>
      </c>
      <c r="L106" s="11" t="s">
        <v>199</v>
      </c>
      <c r="M106" s="18">
        <v>2</v>
      </c>
      <c r="N106" s="18">
        <v>3</v>
      </c>
      <c r="O106" s="18">
        <v>90</v>
      </c>
      <c r="P106" s="18">
        <v>0</v>
      </c>
      <c r="Q106" s="15">
        <f t="shared" si="5"/>
        <v>95</v>
      </c>
      <c r="R106" s="15">
        <f t="shared" si="6"/>
        <v>93</v>
      </c>
      <c r="S106" s="16">
        <f t="shared" si="7"/>
        <v>97.894736842105274</v>
      </c>
      <c r="T106" s="17">
        <f t="shared" si="8"/>
        <v>3.1578947368421053</v>
      </c>
      <c r="U106" s="7"/>
      <c r="V106" s="7"/>
      <c r="W106" s="7"/>
      <c r="X106" s="7"/>
      <c r="Y106" s="7"/>
      <c r="Z106" s="7"/>
      <c r="AA106" s="7"/>
      <c r="AB106" s="7"/>
      <c r="AC106" s="7"/>
    </row>
    <row r="107" spans="1:29" ht="15.75" thickBot="1">
      <c r="A107" s="8" t="s">
        <v>180</v>
      </c>
      <c r="B107" s="11" t="s">
        <v>127</v>
      </c>
      <c r="C107" s="10" t="s">
        <v>181</v>
      </c>
      <c r="D107" s="10" t="s">
        <v>147</v>
      </c>
      <c r="E107" s="11" t="s">
        <v>202</v>
      </c>
      <c r="F107" s="2">
        <v>42.237459999999999</v>
      </c>
      <c r="G107" s="52">
        <v>3.2646199999999999</v>
      </c>
      <c r="H107" s="12">
        <v>45207</v>
      </c>
      <c r="I107" s="11" t="s">
        <v>183</v>
      </c>
      <c r="J107" s="13" t="s">
        <v>203</v>
      </c>
      <c r="K107" s="14">
        <v>27</v>
      </c>
      <c r="L107" s="11" t="s">
        <v>185</v>
      </c>
      <c r="M107" s="14">
        <v>38</v>
      </c>
      <c r="N107" s="14">
        <v>8</v>
      </c>
      <c r="O107" s="14">
        <v>18</v>
      </c>
      <c r="P107" s="14">
        <v>16</v>
      </c>
      <c r="Q107" s="15">
        <f t="shared" si="5"/>
        <v>80</v>
      </c>
      <c r="R107" s="15">
        <f t="shared" si="6"/>
        <v>42</v>
      </c>
      <c r="S107" s="16">
        <f t="shared" si="7"/>
        <v>52.5</v>
      </c>
      <c r="T107" s="17">
        <f t="shared" si="8"/>
        <v>30</v>
      </c>
      <c r="U107" s="11"/>
      <c r="V107" s="11"/>
      <c r="W107" s="11"/>
      <c r="X107" s="11"/>
      <c r="Y107" s="11"/>
      <c r="Z107" s="11"/>
      <c r="AA107" s="11"/>
      <c r="AB107" s="11"/>
      <c r="AC107" s="11"/>
    </row>
    <row r="108" spans="1:29" ht="15.75" thickBot="1">
      <c r="A108" s="8" t="s">
        <v>180</v>
      </c>
      <c r="B108" s="11" t="s">
        <v>127</v>
      </c>
      <c r="C108" s="10" t="s">
        <v>181</v>
      </c>
      <c r="D108" s="10" t="s">
        <v>147</v>
      </c>
      <c r="E108" s="11" t="s">
        <v>202</v>
      </c>
      <c r="F108" s="2">
        <v>42.237459999999999</v>
      </c>
      <c r="G108" s="52">
        <v>3.2646199999999999</v>
      </c>
      <c r="H108" s="12">
        <v>45207</v>
      </c>
      <c r="I108" s="11" t="s">
        <v>183</v>
      </c>
      <c r="J108" s="13" t="s">
        <v>203</v>
      </c>
      <c r="K108" s="14">
        <v>21</v>
      </c>
      <c r="L108" s="11" t="s">
        <v>199</v>
      </c>
      <c r="M108" s="14">
        <v>6</v>
      </c>
      <c r="N108" s="14">
        <v>1</v>
      </c>
      <c r="O108" s="14">
        <v>4</v>
      </c>
      <c r="P108" s="14">
        <v>5</v>
      </c>
      <c r="Q108" s="15">
        <f t="shared" si="5"/>
        <v>16</v>
      </c>
      <c r="R108" s="15">
        <f t="shared" si="6"/>
        <v>10</v>
      </c>
      <c r="S108" s="16">
        <f t="shared" si="7"/>
        <v>62.5</v>
      </c>
      <c r="T108" s="17">
        <f t="shared" si="8"/>
        <v>37.5</v>
      </c>
      <c r="U108" s="11"/>
      <c r="V108" s="11"/>
      <c r="W108" s="11"/>
      <c r="X108" s="11"/>
      <c r="Y108" s="11"/>
      <c r="Z108" s="11"/>
      <c r="AA108" s="11"/>
      <c r="AB108" s="11"/>
      <c r="AC108" s="11"/>
    </row>
    <row r="109" spans="1:29" ht="15.75" thickBot="1">
      <c r="A109" s="8" t="s">
        <v>180</v>
      </c>
      <c r="B109" s="11" t="s">
        <v>127</v>
      </c>
      <c r="C109" s="10" t="s">
        <v>181</v>
      </c>
      <c r="D109" s="10" t="s">
        <v>147</v>
      </c>
      <c r="E109" s="11" t="s">
        <v>202</v>
      </c>
      <c r="F109" s="2">
        <v>42.237459999999999</v>
      </c>
      <c r="G109" s="52">
        <v>3.2646199999999999</v>
      </c>
      <c r="H109" s="12">
        <v>45207</v>
      </c>
      <c r="I109" s="11" t="s">
        <v>183</v>
      </c>
      <c r="J109" s="13" t="s">
        <v>203</v>
      </c>
      <c r="K109" s="14">
        <v>18</v>
      </c>
      <c r="L109" s="11" t="s">
        <v>199</v>
      </c>
      <c r="M109" s="14">
        <v>8</v>
      </c>
      <c r="N109" s="14">
        <v>10</v>
      </c>
      <c r="O109" s="14">
        <v>7</v>
      </c>
      <c r="P109" s="14">
        <v>11</v>
      </c>
      <c r="Q109" s="15">
        <f t="shared" si="5"/>
        <v>36</v>
      </c>
      <c r="R109" s="15">
        <f t="shared" si="6"/>
        <v>28</v>
      </c>
      <c r="S109" s="16">
        <f t="shared" si="7"/>
        <v>77.777777777777786</v>
      </c>
      <c r="T109" s="17">
        <f t="shared" si="8"/>
        <v>58.333333333333336</v>
      </c>
      <c r="U109" s="11"/>
      <c r="V109" s="11"/>
      <c r="W109" s="11"/>
      <c r="X109" s="11"/>
      <c r="Y109" s="11"/>
      <c r="Z109" s="11"/>
      <c r="AA109" s="11"/>
      <c r="AB109" s="11"/>
      <c r="AC109" s="11"/>
    </row>
    <row r="110" spans="1:29" ht="15.75" thickBot="1">
      <c r="A110" s="8" t="s">
        <v>180</v>
      </c>
      <c r="B110" s="11" t="s">
        <v>188</v>
      </c>
      <c r="C110" s="10" t="s">
        <v>181</v>
      </c>
      <c r="D110" s="10" t="s">
        <v>147</v>
      </c>
      <c r="E110" s="11" t="s">
        <v>202</v>
      </c>
      <c r="F110" s="2">
        <v>42.237459999999999</v>
      </c>
      <c r="G110" s="52">
        <v>3.2646199999999999</v>
      </c>
      <c r="H110" s="12">
        <v>45207</v>
      </c>
      <c r="I110" s="11" t="s">
        <v>183</v>
      </c>
      <c r="J110" s="13" t="s">
        <v>192</v>
      </c>
      <c r="K110" s="14">
        <v>30</v>
      </c>
      <c r="L110" s="11" t="s">
        <v>185</v>
      </c>
      <c r="M110" s="14">
        <v>60</v>
      </c>
      <c r="N110" s="14">
        <v>2</v>
      </c>
      <c r="O110" s="14">
        <v>38</v>
      </c>
      <c r="P110" s="14">
        <v>3</v>
      </c>
      <c r="Q110" s="15">
        <f t="shared" si="5"/>
        <v>103</v>
      </c>
      <c r="R110" s="15">
        <f t="shared" si="6"/>
        <v>43</v>
      </c>
      <c r="S110" s="16">
        <f t="shared" si="7"/>
        <v>41.747572815533978</v>
      </c>
      <c r="T110" s="17">
        <f t="shared" si="8"/>
        <v>4.8543689320388346</v>
      </c>
      <c r="U110" s="11"/>
      <c r="V110" s="11"/>
      <c r="W110" s="11"/>
      <c r="X110" s="11"/>
      <c r="Y110" s="11"/>
      <c r="Z110" s="11"/>
      <c r="AA110" s="11"/>
      <c r="AB110" s="11"/>
      <c r="AC110" s="11"/>
    </row>
    <row r="111" spans="1:29" ht="15.75" thickBot="1">
      <c r="A111" s="8" t="s">
        <v>180</v>
      </c>
      <c r="B111" s="11" t="s">
        <v>204</v>
      </c>
      <c r="C111" s="10" t="s">
        <v>181</v>
      </c>
      <c r="D111" s="10" t="s">
        <v>147</v>
      </c>
      <c r="E111" s="11" t="s">
        <v>202</v>
      </c>
      <c r="F111" s="2">
        <v>42.237459999999999</v>
      </c>
      <c r="G111" s="52">
        <v>3.2646199999999999</v>
      </c>
      <c r="H111" s="12">
        <v>45207</v>
      </c>
      <c r="I111" s="11" t="s">
        <v>183</v>
      </c>
      <c r="J111" s="13" t="s">
        <v>205</v>
      </c>
      <c r="K111" s="14">
        <v>27</v>
      </c>
      <c r="L111" s="11" t="s">
        <v>185</v>
      </c>
      <c r="M111" s="14">
        <v>32</v>
      </c>
      <c r="N111" s="14">
        <v>2</v>
      </c>
      <c r="O111" s="14">
        <v>24</v>
      </c>
      <c r="P111" s="14">
        <v>2</v>
      </c>
      <c r="Q111" s="15">
        <f t="shared" si="5"/>
        <v>60</v>
      </c>
      <c r="R111" s="15">
        <f t="shared" si="6"/>
        <v>28</v>
      </c>
      <c r="S111" s="16">
        <f t="shared" si="7"/>
        <v>46.666666666666664</v>
      </c>
      <c r="T111" s="17">
        <f t="shared" si="8"/>
        <v>6.666666666666667</v>
      </c>
      <c r="U111" s="11"/>
      <c r="V111" s="11"/>
      <c r="W111" s="11"/>
      <c r="X111" s="11"/>
      <c r="Y111" s="11"/>
      <c r="Z111" s="11"/>
      <c r="AA111" s="11"/>
      <c r="AB111" s="11"/>
      <c r="AC111" s="11"/>
    </row>
    <row r="112" spans="1:29" ht="15.75" thickBot="1">
      <c r="A112" s="8" t="s">
        <v>180</v>
      </c>
      <c r="B112" s="11" t="s">
        <v>206</v>
      </c>
      <c r="C112" s="10" t="s">
        <v>181</v>
      </c>
      <c r="D112" s="10" t="s">
        <v>147</v>
      </c>
      <c r="E112" s="11" t="s">
        <v>202</v>
      </c>
      <c r="F112" s="2">
        <v>42.237459999999999</v>
      </c>
      <c r="G112" s="52">
        <v>3.2646199999999999</v>
      </c>
      <c r="H112" s="12">
        <v>45207</v>
      </c>
      <c r="I112" s="11" t="s">
        <v>183</v>
      </c>
      <c r="J112" s="13" t="s">
        <v>193</v>
      </c>
      <c r="K112" s="14">
        <v>27</v>
      </c>
      <c r="L112" s="11" t="s">
        <v>185</v>
      </c>
      <c r="M112" s="14">
        <v>3</v>
      </c>
      <c r="N112" s="14">
        <v>6</v>
      </c>
      <c r="O112" s="14">
        <v>9</v>
      </c>
      <c r="P112" s="14">
        <v>8</v>
      </c>
      <c r="Q112" s="15">
        <f t="shared" si="5"/>
        <v>26</v>
      </c>
      <c r="R112" s="15">
        <f t="shared" si="6"/>
        <v>23</v>
      </c>
      <c r="S112" s="16">
        <f t="shared" si="7"/>
        <v>88.461538461538453</v>
      </c>
      <c r="T112" s="17">
        <f t="shared" si="8"/>
        <v>53.846153846153847</v>
      </c>
      <c r="U112" s="11"/>
      <c r="V112" s="11"/>
      <c r="W112" s="11"/>
      <c r="X112" s="11"/>
      <c r="Y112" s="11"/>
      <c r="Z112" s="11"/>
      <c r="AA112" s="11"/>
      <c r="AB112" s="11"/>
      <c r="AC112" s="11"/>
    </row>
    <row r="113" spans="1:29" ht="15.75" thickBot="1">
      <c r="A113" s="8" t="s">
        <v>180</v>
      </c>
      <c r="B113" s="11" t="s">
        <v>194</v>
      </c>
      <c r="C113" s="10" t="s">
        <v>181</v>
      </c>
      <c r="D113" s="10" t="s">
        <v>147</v>
      </c>
      <c r="E113" s="11" t="s">
        <v>202</v>
      </c>
      <c r="F113" s="2">
        <v>42.237459999999999</v>
      </c>
      <c r="G113" s="52">
        <v>3.2646199999999999</v>
      </c>
      <c r="H113" s="12">
        <v>45207</v>
      </c>
      <c r="I113" s="11" t="s">
        <v>183</v>
      </c>
      <c r="J113" s="13" t="s">
        <v>187</v>
      </c>
      <c r="K113" s="14">
        <v>30</v>
      </c>
      <c r="L113" s="11" t="s">
        <v>185</v>
      </c>
      <c r="M113" s="14">
        <v>54</v>
      </c>
      <c r="N113" s="14">
        <v>4</v>
      </c>
      <c r="O113" s="14">
        <v>35</v>
      </c>
      <c r="P113" s="14">
        <v>2</v>
      </c>
      <c r="Q113" s="15">
        <f t="shared" si="5"/>
        <v>95</v>
      </c>
      <c r="R113" s="15">
        <f t="shared" si="6"/>
        <v>41</v>
      </c>
      <c r="S113" s="16">
        <f t="shared" si="7"/>
        <v>43.15789473684211</v>
      </c>
      <c r="T113" s="17">
        <f t="shared" si="8"/>
        <v>6.3157894736842106</v>
      </c>
      <c r="U113" s="11"/>
      <c r="V113" s="11"/>
      <c r="W113" s="11"/>
      <c r="X113" s="11"/>
      <c r="Y113" s="11"/>
      <c r="Z113" s="11"/>
      <c r="AA113" s="11"/>
      <c r="AB113" s="11"/>
      <c r="AC113" s="11"/>
    </row>
    <row r="114" spans="1:29" ht="15.75" thickBot="1">
      <c r="A114" s="11" t="s">
        <v>207</v>
      </c>
      <c r="B114" s="11" t="s">
        <v>208</v>
      </c>
      <c r="C114" s="10" t="s">
        <v>181</v>
      </c>
      <c r="D114" s="10" t="s">
        <v>147</v>
      </c>
      <c r="E114" s="11" t="s">
        <v>202</v>
      </c>
      <c r="F114" s="2">
        <v>42.237459999999999</v>
      </c>
      <c r="G114" s="52">
        <v>3.2646199999999999</v>
      </c>
      <c r="H114" s="12">
        <v>45207</v>
      </c>
      <c r="I114" s="11" t="s">
        <v>183</v>
      </c>
      <c r="J114" s="11" t="s">
        <v>209</v>
      </c>
      <c r="K114" s="14">
        <v>27</v>
      </c>
      <c r="L114" s="11" t="s">
        <v>185</v>
      </c>
      <c r="M114" s="14">
        <v>115</v>
      </c>
      <c r="N114" s="14">
        <v>2</v>
      </c>
      <c r="O114" s="14">
        <v>20</v>
      </c>
      <c r="P114" s="14">
        <v>7</v>
      </c>
      <c r="Q114" s="15">
        <f t="shared" si="5"/>
        <v>144</v>
      </c>
      <c r="R114" s="15">
        <f t="shared" si="6"/>
        <v>29</v>
      </c>
      <c r="S114" s="16">
        <f t="shared" si="7"/>
        <v>20.138888888888889</v>
      </c>
      <c r="T114" s="17">
        <f t="shared" si="8"/>
        <v>6.25</v>
      </c>
      <c r="U114" s="11"/>
      <c r="V114" s="11"/>
      <c r="W114" s="11"/>
      <c r="X114" s="11"/>
      <c r="Y114" s="11"/>
      <c r="Z114" s="11"/>
      <c r="AA114" s="11"/>
      <c r="AB114" s="11"/>
      <c r="AC114" s="11"/>
    </row>
    <row r="115" spans="1:29" ht="15.75" thickBot="1">
      <c r="A115" s="8" t="s">
        <v>180</v>
      </c>
      <c r="B115" s="11" t="s">
        <v>127</v>
      </c>
      <c r="C115" s="10" t="s">
        <v>181</v>
      </c>
      <c r="D115" s="10" t="s">
        <v>147</v>
      </c>
      <c r="E115" s="11" t="s">
        <v>210</v>
      </c>
      <c r="F115" s="2">
        <v>42.23789</v>
      </c>
      <c r="G115" s="52">
        <v>3.2596500000000002</v>
      </c>
      <c r="H115" s="12">
        <v>45207</v>
      </c>
      <c r="I115" s="11" t="s">
        <v>198</v>
      </c>
      <c r="J115" s="11" t="s">
        <v>209</v>
      </c>
      <c r="K115" s="14">
        <v>28</v>
      </c>
      <c r="L115" s="11" t="s">
        <v>185</v>
      </c>
      <c r="M115" s="14">
        <v>38</v>
      </c>
      <c r="N115" s="14">
        <v>1</v>
      </c>
      <c r="O115" s="14">
        <v>24</v>
      </c>
      <c r="P115" s="14">
        <v>4</v>
      </c>
      <c r="Q115" s="15">
        <f t="shared" si="5"/>
        <v>67</v>
      </c>
      <c r="R115" s="15">
        <f t="shared" si="6"/>
        <v>29</v>
      </c>
      <c r="S115" s="16">
        <f t="shared" si="7"/>
        <v>43.283582089552233</v>
      </c>
      <c r="T115" s="17">
        <f t="shared" si="8"/>
        <v>7.4626865671641784</v>
      </c>
      <c r="U115" s="11"/>
      <c r="V115" s="11"/>
      <c r="W115" s="11"/>
      <c r="X115" s="11"/>
      <c r="Y115" s="11"/>
      <c r="Z115" s="11"/>
      <c r="AA115" s="11"/>
      <c r="AB115" s="11"/>
      <c r="AC115" s="11"/>
    </row>
    <row r="116" spans="1:29" ht="15.75" thickBot="1">
      <c r="A116" s="8" t="s">
        <v>180</v>
      </c>
      <c r="B116" s="11" t="s">
        <v>127</v>
      </c>
      <c r="C116" s="10" t="s">
        <v>181</v>
      </c>
      <c r="D116" s="10" t="s">
        <v>147</v>
      </c>
      <c r="E116" s="11" t="s">
        <v>210</v>
      </c>
      <c r="F116" s="2">
        <v>42.23789</v>
      </c>
      <c r="G116" s="52">
        <v>3.2596500000000002</v>
      </c>
      <c r="H116" s="12">
        <v>45207</v>
      </c>
      <c r="I116" s="11" t="s">
        <v>198</v>
      </c>
      <c r="J116" s="11" t="s">
        <v>209</v>
      </c>
      <c r="K116" s="14">
        <v>15</v>
      </c>
      <c r="L116" s="11" t="s">
        <v>199</v>
      </c>
      <c r="M116" s="14">
        <v>5</v>
      </c>
      <c r="N116" s="14">
        <v>7</v>
      </c>
      <c r="O116" s="14">
        <v>34</v>
      </c>
      <c r="P116" s="14">
        <v>18</v>
      </c>
      <c r="Q116" s="15">
        <f t="shared" si="5"/>
        <v>64</v>
      </c>
      <c r="R116" s="15">
        <f t="shared" si="6"/>
        <v>59</v>
      </c>
      <c r="S116" s="16">
        <f t="shared" si="7"/>
        <v>92.1875</v>
      </c>
      <c r="T116" s="17">
        <f t="shared" si="8"/>
        <v>39.0625</v>
      </c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9" ht="15.75" thickBot="1">
      <c r="A117" s="8" t="s">
        <v>180</v>
      </c>
      <c r="B117" s="11" t="s">
        <v>188</v>
      </c>
      <c r="C117" s="10" t="s">
        <v>181</v>
      </c>
      <c r="D117" s="10" t="s">
        <v>147</v>
      </c>
      <c r="E117" s="11" t="s">
        <v>210</v>
      </c>
      <c r="F117" s="2">
        <v>42.23789</v>
      </c>
      <c r="G117" s="52">
        <v>3.2596500000000002</v>
      </c>
      <c r="H117" s="12">
        <v>45207</v>
      </c>
      <c r="I117" s="11" t="s">
        <v>198</v>
      </c>
      <c r="J117" s="11" t="s">
        <v>192</v>
      </c>
      <c r="K117" s="14">
        <v>35</v>
      </c>
      <c r="L117" s="11" t="s">
        <v>199</v>
      </c>
      <c r="M117" s="14">
        <v>9</v>
      </c>
      <c r="N117" s="14">
        <v>0</v>
      </c>
      <c r="O117" s="14">
        <v>10</v>
      </c>
      <c r="P117" s="14">
        <v>0</v>
      </c>
      <c r="Q117" s="15">
        <f t="shared" si="5"/>
        <v>19</v>
      </c>
      <c r="R117" s="15">
        <f t="shared" si="6"/>
        <v>10</v>
      </c>
      <c r="S117" s="16">
        <f t="shared" si="7"/>
        <v>52.631578947368418</v>
      </c>
      <c r="T117" s="17">
        <f t="shared" si="8"/>
        <v>0</v>
      </c>
      <c r="U117" s="11"/>
      <c r="V117" s="11"/>
      <c r="W117" s="11"/>
      <c r="X117" s="11"/>
      <c r="Y117" s="11"/>
      <c r="Z117" s="11"/>
      <c r="AA117" s="11"/>
      <c r="AB117" s="11"/>
      <c r="AC117" s="11"/>
    </row>
    <row r="118" spans="1:29" ht="15.75" thickBot="1">
      <c r="A118" s="8" t="s">
        <v>180</v>
      </c>
      <c r="B118" s="11" t="s">
        <v>188</v>
      </c>
      <c r="C118" s="10" t="s">
        <v>181</v>
      </c>
      <c r="D118" s="10" t="s">
        <v>147</v>
      </c>
      <c r="E118" s="11" t="s">
        <v>210</v>
      </c>
      <c r="F118" s="2">
        <v>42.23789</v>
      </c>
      <c r="G118" s="52">
        <v>3.2596500000000002</v>
      </c>
      <c r="H118" s="12">
        <v>45207</v>
      </c>
      <c r="I118" s="11" t="s">
        <v>198</v>
      </c>
      <c r="J118" s="11" t="s">
        <v>192</v>
      </c>
      <c r="K118" s="14">
        <v>10</v>
      </c>
      <c r="L118" s="11" t="s">
        <v>199</v>
      </c>
      <c r="M118" s="14">
        <v>12</v>
      </c>
      <c r="N118" s="14">
        <v>0</v>
      </c>
      <c r="O118" s="14">
        <v>144</v>
      </c>
      <c r="P118" s="14">
        <v>0</v>
      </c>
      <c r="Q118" s="15">
        <f t="shared" si="5"/>
        <v>156</v>
      </c>
      <c r="R118" s="15">
        <f t="shared" si="6"/>
        <v>144</v>
      </c>
      <c r="S118" s="16">
        <f t="shared" si="7"/>
        <v>92.307692307692307</v>
      </c>
      <c r="T118" s="17">
        <f t="shared" si="8"/>
        <v>0</v>
      </c>
      <c r="U118" s="11"/>
      <c r="V118" s="11"/>
      <c r="W118" s="11"/>
      <c r="X118" s="11"/>
      <c r="Y118" s="11"/>
      <c r="Z118" s="11"/>
      <c r="AA118" s="11"/>
      <c r="AB118" s="11"/>
      <c r="AC118" s="11"/>
    </row>
    <row r="119" spans="1:29" ht="15.75" thickBot="1">
      <c r="A119" s="8" t="s">
        <v>180</v>
      </c>
      <c r="B119" s="11" t="s">
        <v>204</v>
      </c>
      <c r="C119" s="10" t="s">
        <v>181</v>
      </c>
      <c r="D119" s="10" t="s">
        <v>147</v>
      </c>
      <c r="E119" s="11" t="s">
        <v>210</v>
      </c>
      <c r="F119" s="2">
        <v>42.23789</v>
      </c>
      <c r="G119" s="52">
        <v>3.2596500000000002</v>
      </c>
      <c r="H119" s="12">
        <v>45207</v>
      </c>
      <c r="I119" s="11" t="s">
        <v>198</v>
      </c>
      <c r="J119" s="11" t="s">
        <v>193</v>
      </c>
      <c r="K119" s="14">
        <v>27</v>
      </c>
      <c r="L119" s="11" t="s">
        <v>185</v>
      </c>
      <c r="M119" s="14">
        <v>35</v>
      </c>
      <c r="N119" s="14">
        <v>2</v>
      </c>
      <c r="O119" s="14">
        <v>16</v>
      </c>
      <c r="P119" s="14">
        <v>4</v>
      </c>
      <c r="Q119" s="15">
        <f t="shared" si="5"/>
        <v>57</v>
      </c>
      <c r="R119" s="15">
        <f t="shared" si="6"/>
        <v>22</v>
      </c>
      <c r="S119" s="16">
        <f t="shared" si="7"/>
        <v>38.596491228070171</v>
      </c>
      <c r="T119" s="17">
        <f t="shared" si="8"/>
        <v>10.526315789473683</v>
      </c>
      <c r="U119" s="11"/>
      <c r="V119" s="11"/>
      <c r="W119" s="11"/>
      <c r="X119" s="11"/>
      <c r="Y119" s="11"/>
      <c r="Z119" s="11"/>
      <c r="AA119" s="11"/>
      <c r="AB119" s="11"/>
      <c r="AC119" s="11"/>
    </row>
    <row r="120" spans="1:29" ht="15.75" thickBot="1">
      <c r="A120" s="8" t="s">
        <v>180</v>
      </c>
      <c r="B120" s="11" t="s">
        <v>204</v>
      </c>
      <c r="C120" s="10" t="s">
        <v>181</v>
      </c>
      <c r="D120" s="10" t="s">
        <v>147</v>
      </c>
      <c r="E120" s="11" t="s">
        <v>210</v>
      </c>
      <c r="F120" s="2">
        <v>42.23789</v>
      </c>
      <c r="G120" s="52">
        <v>3.2596500000000002</v>
      </c>
      <c r="H120" s="12">
        <v>45207</v>
      </c>
      <c r="I120" s="11" t="s">
        <v>198</v>
      </c>
      <c r="J120" s="11" t="s">
        <v>193</v>
      </c>
      <c r="K120" s="14">
        <v>15</v>
      </c>
      <c r="L120" s="11" t="s">
        <v>199</v>
      </c>
      <c r="M120" s="14">
        <v>7</v>
      </c>
      <c r="N120" s="14">
        <v>6</v>
      </c>
      <c r="O120" s="14">
        <v>30</v>
      </c>
      <c r="P120" s="14">
        <v>1</v>
      </c>
      <c r="Q120" s="15">
        <f t="shared" si="5"/>
        <v>44</v>
      </c>
      <c r="R120" s="15">
        <f t="shared" si="6"/>
        <v>37</v>
      </c>
      <c r="S120" s="16">
        <f t="shared" si="7"/>
        <v>84.090909090909093</v>
      </c>
      <c r="T120" s="17">
        <f t="shared" si="8"/>
        <v>15.909090909090908</v>
      </c>
      <c r="U120" s="11"/>
      <c r="V120" s="11"/>
      <c r="W120" s="11"/>
      <c r="X120" s="11"/>
      <c r="Y120" s="11"/>
      <c r="Z120" s="11"/>
      <c r="AA120" s="11"/>
      <c r="AB120" s="11"/>
      <c r="AC120" s="11"/>
    </row>
    <row r="121" spans="1:29" ht="15.75" thickBot="1">
      <c r="A121" s="8" t="s">
        <v>180</v>
      </c>
      <c r="B121" s="11" t="s">
        <v>206</v>
      </c>
      <c r="C121" s="10" t="s">
        <v>181</v>
      </c>
      <c r="D121" s="10" t="s">
        <v>147</v>
      </c>
      <c r="E121" s="11" t="s">
        <v>210</v>
      </c>
      <c r="F121" s="2">
        <v>42.23789</v>
      </c>
      <c r="G121" s="52">
        <v>3.2596500000000002</v>
      </c>
      <c r="H121" s="12">
        <v>45207</v>
      </c>
      <c r="I121" s="11" t="s">
        <v>198</v>
      </c>
      <c r="J121" s="11" t="s">
        <v>201</v>
      </c>
      <c r="K121" s="14">
        <v>19</v>
      </c>
      <c r="L121" s="11" t="s">
        <v>199</v>
      </c>
      <c r="M121" s="14">
        <v>36</v>
      </c>
      <c r="N121" s="14">
        <v>5</v>
      </c>
      <c r="O121" s="14">
        <v>36</v>
      </c>
      <c r="P121" s="14">
        <v>15</v>
      </c>
      <c r="Q121" s="15">
        <f t="shared" si="5"/>
        <v>92</v>
      </c>
      <c r="R121" s="15">
        <f t="shared" si="6"/>
        <v>56</v>
      </c>
      <c r="S121" s="16">
        <f t="shared" si="7"/>
        <v>60.869565217391312</v>
      </c>
      <c r="T121" s="17">
        <f t="shared" si="8"/>
        <v>21.739130434782609</v>
      </c>
      <c r="U121" s="11"/>
      <c r="V121" s="11"/>
      <c r="W121" s="11"/>
      <c r="X121" s="11"/>
      <c r="Y121" s="11"/>
      <c r="Z121" s="11"/>
      <c r="AA121" s="11"/>
      <c r="AB121" s="11"/>
      <c r="AC121" s="11"/>
    </row>
    <row r="122" spans="1:29" ht="15.75" thickBot="1">
      <c r="A122" s="8" t="s">
        <v>180</v>
      </c>
      <c r="B122" s="11" t="s">
        <v>194</v>
      </c>
      <c r="C122" s="25" t="s">
        <v>181</v>
      </c>
      <c r="D122" s="25" t="s">
        <v>147</v>
      </c>
      <c r="E122" s="11" t="s">
        <v>210</v>
      </c>
      <c r="F122" s="2">
        <v>42.23789</v>
      </c>
      <c r="G122" s="52">
        <v>3.2596500000000002</v>
      </c>
      <c r="H122" s="36">
        <v>45207</v>
      </c>
      <c r="I122" s="11" t="s">
        <v>198</v>
      </c>
      <c r="J122" s="11" t="s">
        <v>203</v>
      </c>
      <c r="K122" s="14">
        <v>35</v>
      </c>
      <c r="L122" s="11" t="s">
        <v>199</v>
      </c>
      <c r="M122" s="14">
        <v>36</v>
      </c>
      <c r="N122" s="14">
        <v>0</v>
      </c>
      <c r="O122" s="14">
        <v>0</v>
      </c>
      <c r="P122" s="14">
        <v>0</v>
      </c>
      <c r="Q122" s="15">
        <f t="shared" si="5"/>
        <v>36</v>
      </c>
      <c r="R122" s="15">
        <f t="shared" si="6"/>
        <v>0</v>
      </c>
      <c r="S122" s="16">
        <f t="shared" si="7"/>
        <v>0</v>
      </c>
      <c r="T122" s="17">
        <f t="shared" si="8"/>
        <v>0</v>
      </c>
      <c r="U122" s="11"/>
      <c r="V122" s="11"/>
      <c r="W122" s="11"/>
      <c r="X122" s="11"/>
      <c r="Y122" s="11"/>
      <c r="Z122" s="11"/>
      <c r="AA122" s="11"/>
      <c r="AB122" s="11"/>
      <c r="AC122" s="11"/>
    </row>
    <row r="123" spans="1:29" ht="15.75" thickBot="1">
      <c r="A123" s="8" t="s">
        <v>180</v>
      </c>
      <c r="B123" s="11" t="s">
        <v>194</v>
      </c>
      <c r="C123" s="25" t="s">
        <v>181</v>
      </c>
      <c r="D123" s="25" t="s">
        <v>147</v>
      </c>
      <c r="E123" s="11" t="s">
        <v>210</v>
      </c>
      <c r="F123" s="2">
        <v>42.23789</v>
      </c>
      <c r="G123" s="52">
        <v>3.2596500000000002</v>
      </c>
      <c r="H123" s="36">
        <v>45207</v>
      </c>
      <c r="I123" s="11" t="s">
        <v>198</v>
      </c>
      <c r="J123" s="11" t="s">
        <v>203</v>
      </c>
      <c r="K123" s="14">
        <v>8</v>
      </c>
      <c r="L123" s="11" t="s">
        <v>199</v>
      </c>
      <c r="M123" s="14">
        <v>3</v>
      </c>
      <c r="N123" s="14">
        <v>2</v>
      </c>
      <c r="O123" s="14">
        <v>52</v>
      </c>
      <c r="P123" s="14">
        <v>5</v>
      </c>
      <c r="Q123" s="15">
        <f t="shared" si="5"/>
        <v>62</v>
      </c>
      <c r="R123" s="15">
        <f t="shared" si="6"/>
        <v>59</v>
      </c>
      <c r="S123" s="16">
        <f t="shared" si="7"/>
        <v>95.161290322580655</v>
      </c>
      <c r="T123" s="17">
        <f t="shared" si="8"/>
        <v>11.29032258064516</v>
      </c>
      <c r="U123" s="11"/>
      <c r="V123" s="11"/>
      <c r="W123" s="11"/>
      <c r="X123" s="11"/>
      <c r="Y123" s="11"/>
      <c r="Z123" s="11"/>
      <c r="AA123" s="11"/>
      <c r="AB123" s="11"/>
      <c r="AC123" s="11"/>
    </row>
    <row r="124" spans="1:29" ht="15.75" thickBot="1">
      <c r="A124" s="8" t="s">
        <v>180</v>
      </c>
      <c r="B124" s="9" t="s">
        <v>200</v>
      </c>
      <c r="C124" s="10" t="s">
        <v>181</v>
      </c>
      <c r="D124" s="10" t="s">
        <v>147</v>
      </c>
      <c r="E124" s="11" t="s">
        <v>210</v>
      </c>
      <c r="F124" s="2">
        <v>42.23789</v>
      </c>
      <c r="G124" s="52">
        <v>3.2596500000000002</v>
      </c>
      <c r="H124" s="12">
        <v>45207</v>
      </c>
      <c r="I124" s="11" t="s">
        <v>198</v>
      </c>
      <c r="J124" s="11" t="s">
        <v>203</v>
      </c>
      <c r="K124" s="14">
        <v>15</v>
      </c>
      <c r="L124" s="11" t="s">
        <v>199</v>
      </c>
      <c r="M124" s="14">
        <v>0</v>
      </c>
      <c r="N124" s="14">
        <v>0</v>
      </c>
      <c r="O124" s="14">
        <v>110</v>
      </c>
      <c r="P124" s="14">
        <v>7</v>
      </c>
      <c r="Q124" s="15">
        <f t="shared" si="5"/>
        <v>117</v>
      </c>
      <c r="R124" s="15">
        <f t="shared" si="6"/>
        <v>117</v>
      </c>
      <c r="S124" s="16">
        <f t="shared" si="7"/>
        <v>100</v>
      </c>
      <c r="T124" s="17">
        <f t="shared" si="8"/>
        <v>5.982905982905983</v>
      </c>
      <c r="U124" s="11"/>
      <c r="V124" s="11"/>
      <c r="W124" s="11"/>
      <c r="X124" s="11"/>
      <c r="Y124" s="11"/>
      <c r="Z124" s="11"/>
      <c r="AA124" s="11"/>
      <c r="AB124" s="11"/>
      <c r="AC124" s="11"/>
    </row>
    <row r="125" spans="1:29" ht="15.75" thickBot="1">
      <c r="A125" s="11" t="s">
        <v>207</v>
      </c>
      <c r="B125" s="11" t="s">
        <v>208</v>
      </c>
      <c r="C125" s="11" t="s">
        <v>181</v>
      </c>
      <c r="D125" s="11" t="s">
        <v>147</v>
      </c>
      <c r="E125" s="11" t="s">
        <v>210</v>
      </c>
      <c r="F125" s="2">
        <v>42.23789</v>
      </c>
      <c r="G125" s="52">
        <v>3.2596500000000002</v>
      </c>
      <c r="H125" s="12">
        <v>45207</v>
      </c>
      <c r="I125" s="11" t="s">
        <v>198</v>
      </c>
      <c r="J125" s="11" t="s">
        <v>209</v>
      </c>
      <c r="K125" s="14">
        <v>18</v>
      </c>
      <c r="L125" s="11" t="s">
        <v>199</v>
      </c>
      <c r="M125" s="14">
        <v>19</v>
      </c>
      <c r="N125" s="14">
        <v>7</v>
      </c>
      <c r="O125" s="14">
        <v>41</v>
      </c>
      <c r="P125" s="14">
        <v>3</v>
      </c>
      <c r="Q125" s="15">
        <f t="shared" si="5"/>
        <v>70</v>
      </c>
      <c r="R125" s="15">
        <f t="shared" si="6"/>
        <v>51</v>
      </c>
      <c r="S125" s="16">
        <f t="shared" si="7"/>
        <v>72.857142857142847</v>
      </c>
      <c r="T125" s="17">
        <f t="shared" si="8"/>
        <v>14.285714285714285</v>
      </c>
      <c r="U125" s="11"/>
      <c r="V125" s="11"/>
      <c r="W125" s="11"/>
      <c r="X125" s="11"/>
      <c r="Y125" s="11"/>
      <c r="Z125" s="11"/>
      <c r="AA125" s="11"/>
      <c r="AB125" s="11"/>
      <c r="AC125" s="11"/>
    </row>
    <row r="126" spans="1:29" ht="15.75" thickBot="1">
      <c r="A126" s="11" t="s">
        <v>207</v>
      </c>
      <c r="B126" s="11" t="s">
        <v>208</v>
      </c>
      <c r="C126" s="11" t="s">
        <v>305</v>
      </c>
      <c r="D126" s="11" t="s">
        <v>152</v>
      </c>
      <c r="E126" s="11" t="s">
        <v>307</v>
      </c>
      <c r="F126" s="2">
        <v>42.332500000000003</v>
      </c>
      <c r="G126" s="52">
        <v>3.2832699999999999</v>
      </c>
      <c r="H126" s="12">
        <v>45204</v>
      </c>
      <c r="I126" s="11" t="s">
        <v>198</v>
      </c>
      <c r="J126" s="13" t="s">
        <v>232</v>
      </c>
      <c r="K126" s="11">
        <v>22</v>
      </c>
      <c r="L126" s="11" t="s">
        <v>199</v>
      </c>
      <c r="M126" s="11">
        <v>47</v>
      </c>
      <c r="N126" s="11">
        <v>32</v>
      </c>
      <c r="O126" s="11">
        <v>20</v>
      </c>
      <c r="P126" s="11">
        <v>3</v>
      </c>
      <c r="Q126" s="15">
        <f t="shared" si="5"/>
        <v>102</v>
      </c>
      <c r="R126" s="15">
        <f t="shared" si="6"/>
        <v>55</v>
      </c>
      <c r="S126" s="16">
        <f t="shared" si="7"/>
        <v>53.921568627450981</v>
      </c>
      <c r="T126" s="17">
        <f t="shared" si="8"/>
        <v>34.313725490196077</v>
      </c>
      <c r="U126" s="11"/>
      <c r="V126" s="11"/>
      <c r="W126" s="11"/>
      <c r="X126" s="11"/>
      <c r="Y126" s="11"/>
      <c r="Z126" s="11"/>
      <c r="AA126" s="11"/>
      <c r="AB126" s="11"/>
      <c r="AC126" s="11"/>
    </row>
    <row r="127" spans="1:29" ht="15.75" thickBot="1">
      <c r="A127" s="11" t="s">
        <v>207</v>
      </c>
      <c r="B127" s="11" t="s">
        <v>208</v>
      </c>
      <c r="C127" s="11" t="s">
        <v>305</v>
      </c>
      <c r="D127" s="11" t="s">
        <v>152</v>
      </c>
      <c r="E127" s="11" t="s">
        <v>307</v>
      </c>
      <c r="F127" s="2">
        <v>42.332500000000003</v>
      </c>
      <c r="G127" s="52">
        <v>3.2832699999999999</v>
      </c>
      <c r="H127" s="12">
        <v>45204</v>
      </c>
      <c r="I127" s="11" t="s">
        <v>198</v>
      </c>
      <c r="J127" s="13" t="s">
        <v>232</v>
      </c>
      <c r="K127" s="11">
        <v>15</v>
      </c>
      <c r="L127" s="11" t="s">
        <v>199</v>
      </c>
      <c r="M127" s="11">
        <v>11</v>
      </c>
      <c r="N127" s="11">
        <v>39</v>
      </c>
      <c r="O127" s="11">
        <v>47</v>
      </c>
      <c r="P127" s="11">
        <v>3</v>
      </c>
      <c r="Q127" s="30">
        <f t="shared" si="5"/>
        <v>100</v>
      </c>
      <c r="R127" s="30">
        <f t="shared" si="6"/>
        <v>89</v>
      </c>
      <c r="S127" s="30">
        <f t="shared" si="7"/>
        <v>89</v>
      </c>
      <c r="T127" s="11">
        <f t="shared" si="8"/>
        <v>42</v>
      </c>
      <c r="U127" s="11"/>
      <c r="V127" s="11"/>
      <c r="W127" s="11"/>
      <c r="X127" s="11"/>
      <c r="Y127" s="11"/>
      <c r="Z127" s="11"/>
      <c r="AA127" s="11"/>
      <c r="AB127" s="11"/>
      <c r="AC127" s="11"/>
    </row>
    <row r="128" spans="1:29" ht="15.75" thickBot="1">
      <c r="A128" s="11" t="s">
        <v>207</v>
      </c>
      <c r="B128" s="11" t="s">
        <v>208</v>
      </c>
      <c r="C128" s="11" t="s">
        <v>305</v>
      </c>
      <c r="D128" s="11" t="s">
        <v>152</v>
      </c>
      <c r="E128" s="11" t="s">
        <v>307</v>
      </c>
      <c r="F128" s="2">
        <v>42.332500000000003</v>
      </c>
      <c r="G128" s="52">
        <v>3.2832699999999999</v>
      </c>
      <c r="H128" s="12">
        <v>45204</v>
      </c>
      <c r="I128" s="11" t="s">
        <v>308</v>
      </c>
      <c r="J128" s="13" t="s">
        <v>232</v>
      </c>
      <c r="K128" s="11">
        <v>20</v>
      </c>
      <c r="L128" s="11" t="s">
        <v>199</v>
      </c>
      <c r="M128" s="11">
        <v>52</v>
      </c>
      <c r="N128" s="11">
        <v>28</v>
      </c>
      <c r="O128" s="11">
        <v>17</v>
      </c>
      <c r="P128" s="11">
        <v>4</v>
      </c>
      <c r="Q128" s="30">
        <f t="shared" si="5"/>
        <v>101</v>
      </c>
      <c r="R128" s="30">
        <f t="shared" si="6"/>
        <v>49</v>
      </c>
      <c r="S128" s="30">
        <f t="shared" si="7"/>
        <v>48.514851485148512</v>
      </c>
      <c r="T128" s="11">
        <f t="shared" si="8"/>
        <v>31.683168316831683</v>
      </c>
      <c r="U128" s="11"/>
      <c r="V128" s="11"/>
      <c r="W128" s="11"/>
      <c r="X128" s="11"/>
      <c r="Y128" s="11"/>
      <c r="Z128" s="11"/>
      <c r="AA128" s="11"/>
      <c r="AB128" s="11"/>
      <c r="AC128" s="11"/>
    </row>
    <row r="129" spans="1:29" ht="15.75" thickBot="1">
      <c r="A129" s="11" t="s">
        <v>180</v>
      </c>
      <c r="B129" s="11" t="s">
        <v>306</v>
      </c>
      <c r="C129" s="11" t="s">
        <v>305</v>
      </c>
      <c r="D129" s="11" t="s">
        <v>152</v>
      </c>
      <c r="E129" s="11" t="s">
        <v>309</v>
      </c>
      <c r="F129" s="2">
        <v>42.335430000000002</v>
      </c>
      <c r="G129" s="52">
        <v>3.28057</v>
      </c>
      <c r="H129" s="36">
        <v>45204</v>
      </c>
      <c r="I129" s="11" t="s">
        <v>235</v>
      </c>
      <c r="J129" s="13" t="s">
        <v>139</v>
      </c>
      <c r="K129" s="11">
        <v>29</v>
      </c>
      <c r="L129" s="11" t="s">
        <v>185</v>
      </c>
      <c r="M129" s="11">
        <v>30</v>
      </c>
      <c r="N129" s="11">
        <v>0</v>
      </c>
      <c r="O129" s="11">
        <v>0</v>
      </c>
      <c r="P129" s="11">
        <v>24</v>
      </c>
      <c r="Q129" s="30">
        <f t="shared" si="5"/>
        <v>54</v>
      </c>
      <c r="R129" s="30">
        <f t="shared" ref="R129:R136" si="9">SUM(N129:P129)</f>
        <v>24</v>
      </c>
      <c r="S129" s="30">
        <f t="shared" ref="S129:S136" si="10">(R129/Q129)*100</f>
        <v>44.444444444444443</v>
      </c>
      <c r="T129" s="11">
        <f t="shared" si="8"/>
        <v>44.444444444444443</v>
      </c>
      <c r="U129" s="11"/>
      <c r="V129" s="11"/>
      <c r="W129" s="11"/>
      <c r="X129" s="11"/>
      <c r="Y129" s="11"/>
      <c r="Z129" s="11"/>
      <c r="AA129" s="11"/>
      <c r="AB129" s="11"/>
      <c r="AC129" s="11"/>
    </row>
    <row r="130" spans="1:29" ht="15.75" thickBot="1">
      <c r="A130" s="11" t="s">
        <v>180</v>
      </c>
      <c r="B130" s="11" t="s">
        <v>310</v>
      </c>
      <c r="C130" s="11" t="s">
        <v>305</v>
      </c>
      <c r="D130" s="11" t="s">
        <v>152</v>
      </c>
      <c r="E130" s="11" t="s">
        <v>307</v>
      </c>
      <c r="F130" s="2">
        <v>42.332500000000003</v>
      </c>
      <c r="G130" s="52">
        <v>3.2832699999999999</v>
      </c>
      <c r="H130" s="36">
        <v>45204</v>
      </c>
      <c r="I130" s="11" t="s">
        <v>198</v>
      </c>
      <c r="J130" s="13" t="s">
        <v>311</v>
      </c>
      <c r="K130" s="11">
        <v>15</v>
      </c>
      <c r="L130" s="11" t="s">
        <v>199</v>
      </c>
      <c r="M130" s="11">
        <v>4</v>
      </c>
      <c r="N130" s="11">
        <v>10</v>
      </c>
      <c r="O130" s="11">
        <v>14</v>
      </c>
      <c r="P130" s="11">
        <v>22</v>
      </c>
      <c r="Q130" s="30">
        <f t="shared" si="5"/>
        <v>50</v>
      </c>
      <c r="R130" s="30">
        <f t="shared" si="9"/>
        <v>46</v>
      </c>
      <c r="S130" s="30">
        <f t="shared" si="10"/>
        <v>92</v>
      </c>
      <c r="T130" s="11">
        <f t="shared" si="8"/>
        <v>64</v>
      </c>
      <c r="U130" s="11"/>
      <c r="V130" s="11"/>
      <c r="W130" s="11"/>
      <c r="X130" s="11"/>
      <c r="Y130" s="11"/>
      <c r="Z130" s="11"/>
      <c r="AA130" s="11"/>
      <c r="AB130" s="11"/>
      <c r="AC130" s="11"/>
    </row>
    <row r="131" spans="1:29" ht="15.75" thickBot="1">
      <c r="A131" s="11" t="s">
        <v>180</v>
      </c>
      <c r="B131" s="11" t="s">
        <v>310</v>
      </c>
      <c r="C131" s="11" t="s">
        <v>305</v>
      </c>
      <c r="D131" s="11" t="s">
        <v>152</v>
      </c>
      <c r="E131" s="11" t="s">
        <v>307</v>
      </c>
      <c r="F131" s="2">
        <v>42.332500000000003</v>
      </c>
      <c r="G131" s="52">
        <v>3.2832699999999999</v>
      </c>
      <c r="H131" s="36">
        <v>45204</v>
      </c>
      <c r="I131" s="11" t="s">
        <v>198</v>
      </c>
      <c r="J131" s="13" t="s">
        <v>311</v>
      </c>
      <c r="K131" s="11">
        <v>29</v>
      </c>
      <c r="L131" s="11" t="s">
        <v>199</v>
      </c>
      <c r="M131" s="11">
        <v>32</v>
      </c>
      <c r="N131" s="11">
        <v>0</v>
      </c>
      <c r="O131" s="11">
        <v>18</v>
      </c>
      <c r="P131" s="11">
        <v>0</v>
      </c>
      <c r="Q131" s="30">
        <f t="shared" si="5"/>
        <v>50</v>
      </c>
      <c r="R131" s="30">
        <f t="shared" si="9"/>
        <v>18</v>
      </c>
      <c r="S131" s="30">
        <f t="shared" si="10"/>
        <v>36</v>
      </c>
      <c r="T131" s="11">
        <f t="shared" si="8"/>
        <v>0</v>
      </c>
      <c r="U131" s="11"/>
      <c r="V131" s="11"/>
      <c r="W131" s="11"/>
      <c r="X131" s="11"/>
      <c r="Y131" s="11"/>
      <c r="Z131" s="11"/>
      <c r="AA131" s="11"/>
      <c r="AB131" s="11"/>
      <c r="AC131" s="11"/>
    </row>
    <row r="132" spans="1:29" ht="15.75" thickBot="1">
      <c r="A132" s="11" t="s">
        <v>180</v>
      </c>
      <c r="B132" s="11" t="s">
        <v>310</v>
      </c>
      <c r="C132" s="11" t="s">
        <v>305</v>
      </c>
      <c r="D132" s="11" t="s">
        <v>152</v>
      </c>
      <c r="E132" s="11" t="s">
        <v>307</v>
      </c>
      <c r="F132" s="2">
        <v>42.332500000000003</v>
      </c>
      <c r="G132" s="52">
        <v>3.2832699999999999</v>
      </c>
      <c r="H132" s="36">
        <v>45204</v>
      </c>
      <c r="I132" s="11" t="s">
        <v>198</v>
      </c>
      <c r="J132" s="13" t="s">
        <v>311</v>
      </c>
      <c r="K132" s="11">
        <v>22</v>
      </c>
      <c r="L132" s="11" t="s">
        <v>199</v>
      </c>
      <c r="M132" s="11">
        <v>20</v>
      </c>
      <c r="N132" s="11">
        <v>3</v>
      </c>
      <c r="O132" s="11">
        <v>23</v>
      </c>
      <c r="P132" s="11">
        <v>5</v>
      </c>
      <c r="Q132" s="30">
        <f t="shared" si="5"/>
        <v>51</v>
      </c>
      <c r="R132" s="30">
        <f t="shared" si="9"/>
        <v>31</v>
      </c>
      <c r="S132" s="30">
        <f t="shared" si="10"/>
        <v>60.784313725490193</v>
      </c>
      <c r="T132" s="11">
        <f t="shared" si="8"/>
        <v>15.686274509803921</v>
      </c>
      <c r="U132" s="11"/>
      <c r="V132" s="11"/>
      <c r="W132" s="11"/>
      <c r="X132" s="11"/>
      <c r="Y132" s="11"/>
      <c r="Z132" s="11"/>
      <c r="AA132" s="11"/>
      <c r="AB132" s="11"/>
      <c r="AC132" s="11"/>
    </row>
    <row r="133" spans="1:29" s="2" customFormat="1" ht="15.75" thickBot="1">
      <c r="A133" s="11" t="s">
        <v>207</v>
      </c>
      <c r="B133" s="11" t="s">
        <v>208</v>
      </c>
      <c r="C133" s="11" t="s">
        <v>305</v>
      </c>
      <c r="D133" s="11" t="s">
        <v>152</v>
      </c>
      <c r="E133" s="11" t="s">
        <v>309</v>
      </c>
      <c r="F133" s="2">
        <v>42.335430000000002</v>
      </c>
      <c r="G133" s="52">
        <v>3.28057</v>
      </c>
      <c r="H133" s="39">
        <v>45204</v>
      </c>
      <c r="I133" s="11" t="s">
        <v>235</v>
      </c>
      <c r="J133" s="13" t="s">
        <v>232</v>
      </c>
      <c r="K133" s="11">
        <v>28</v>
      </c>
      <c r="L133" s="11" t="s">
        <v>199</v>
      </c>
      <c r="M133" s="11">
        <v>67</v>
      </c>
      <c r="N133" s="11">
        <v>4</v>
      </c>
      <c r="O133" s="11">
        <v>26</v>
      </c>
      <c r="P133" s="11">
        <v>4</v>
      </c>
      <c r="Q133" s="30">
        <f t="shared" si="5"/>
        <v>101</v>
      </c>
      <c r="R133" s="30">
        <f t="shared" si="9"/>
        <v>34</v>
      </c>
      <c r="S133" s="30">
        <f t="shared" si="10"/>
        <v>33.663366336633665</v>
      </c>
      <c r="T133" s="11">
        <f t="shared" si="8"/>
        <v>7.9207920792079207</v>
      </c>
      <c r="U133" s="11"/>
      <c r="V133" s="11"/>
      <c r="W133" s="11"/>
      <c r="X133" s="11"/>
      <c r="Y133" s="11"/>
      <c r="Z133" s="11"/>
      <c r="AA133" s="11"/>
      <c r="AB133" s="11"/>
      <c r="AC133" s="11"/>
    </row>
    <row r="134" spans="1:29" s="2" customFormat="1" ht="15.75" thickBot="1">
      <c r="A134" s="11" t="s">
        <v>207</v>
      </c>
      <c r="B134" s="11" t="s">
        <v>208</v>
      </c>
      <c r="C134" s="11" t="s">
        <v>305</v>
      </c>
      <c r="D134" s="11" t="s">
        <v>152</v>
      </c>
      <c r="E134" s="11" t="s">
        <v>309</v>
      </c>
      <c r="F134" s="2">
        <v>42.335430000000002</v>
      </c>
      <c r="G134" s="52">
        <v>3.28057</v>
      </c>
      <c r="H134" s="39">
        <v>45204</v>
      </c>
      <c r="I134" s="11" t="s">
        <v>235</v>
      </c>
      <c r="J134" s="13" t="s">
        <v>232</v>
      </c>
      <c r="K134" s="11">
        <v>25</v>
      </c>
      <c r="L134" s="11" t="s">
        <v>199</v>
      </c>
      <c r="M134" s="11">
        <v>57</v>
      </c>
      <c r="N134" s="11">
        <v>24</v>
      </c>
      <c r="O134" s="11">
        <v>14</v>
      </c>
      <c r="P134" s="11">
        <v>5</v>
      </c>
      <c r="Q134" s="30">
        <f t="shared" si="5"/>
        <v>100</v>
      </c>
      <c r="R134" s="30">
        <f t="shared" si="9"/>
        <v>43</v>
      </c>
      <c r="S134" s="30">
        <f t="shared" si="10"/>
        <v>43</v>
      </c>
      <c r="T134" s="11">
        <f t="shared" si="8"/>
        <v>28.999999999999996</v>
      </c>
      <c r="U134" s="11"/>
      <c r="V134" s="11"/>
      <c r="W134" s="11"/>
      <c r="X134" s="11"/>
      <c r="Y134" s="11"/>
      <c r="Z134" s="11"/>
      <c r="AA134" s="11"/>
      <c r="AB134" s="11"/>
      <c r="AC134" s="11"/>
    </row>
    <row r="135" spans="1:29" s="2" customFormat="1" ht="15.75" thickBot="1">
      <c r="A135" s="11" t="s">
        <v>207</v>
      </c>
      <c r="B135" s="11" t="s">
        <v>208</v>
      </c>
      <c r="C135" s="11" t="s">
        <v>305</v>
      </c>
      <c r="D135" s="11" t="s">
        <v>152</v>
      </c>
      <c r="E135" s="11" t="s">
        <v>309</v>
      </c>
      <c r="F135" s="2">
        <v>42.335430000000002</v>
      </c>
      <c r="G135" s="52">
        <v>3.28057</v>
      </c>
      <c r="H135" s="39">
        <v>45204</v>
      </c>
      <c r="I135" s="11" t="s">
        <v>235</v>
      </c>
      <c r="J135" s="13" t="s">
        <v>232</v>
      </c>
      <c r="K135" s="11">
        <v>15</v>
      </c>
      <c r="L135" s="11" t="s">
        <v>199</v>
      </c>
      <c r="M135" s="11">
        <v>10</v>
      </c>
      <c r="N135" s="11">
        <v>15</v>
      </c>
      <c r="O135" s="11">
        <v>63</v>
      </c>
      <c r="P135" s="11">
        <v>13</v>
      </c>
      <c r="Q135" s="30">
        <f t="shared" si="5"/>
        <v>101</v>
      </c>
      <c r="R135" s="30">
        <f t="shared" si="9"/>
        <v>91</v>
      </c>
      <c r="S135" s="30">
        <f t="shared" si="10"/>
        <v>90.099009900990097</v>
      </c>
      <c r="T135" s="11">
        <f t="shared" si="8"/>
        <v>27.722772277227726</v>
      </c>
      <c r="U135" s="11"/>
      <c r="V135" s="11"/>
      <c r="W135" s="11"/>
      <c r="X135" s="11"/>
      <c r="Y135" s="11"/>
      <c r="Z135" s="11"/>
      <c r="AA135" s="11"/>
      <c r="AB135" s="11"/>
      <c r="AC135" s="11"/>
    </row>
    <row r="136" spans="1:29" ht="15.75" thickBot="1">
      <c r="A136" s="11" t="s">
        <v>180</v>
      </c>
      <c r="B136" s="11" t="s">
        <v>306</v>
      </c>
      <c r="C136" s="11" t="s">
        <v>305</v>
      </c>
      <c r="D136" s="11" t="s">
        <v>152</v>
      </c>
      <c r="E136" s="11" t="s">
        <v>312</v>
      </c>
      <c r="F136" s="2">
        <v>42.332799999999999</v>
      </c>
      <c r="G136" s="52">
        <v>3.2841100000000001</v>
      </c>
      <c r="H136" s="36">
        <v>45204</v>
      </c>
      <c r="I136" s="11" t="s">
        <v>198</v>
      </c>
      <c r="J136" s="13" t="s">
        <v>139</v>
      </c>
      <c r="K136" s="11">
        <v>17</v>
      </c>
      <c r="L136" s="11" t="s">
        <v>199</v>
      </c>
      <c r="M136" s="11">
        <v>14</v>
      </c>
      <c r="N136" s="11">
        <v>0</v>
      </c>
      <c r="O136" s="11">
        <v>19</v>
      </c>
      <c r="P136" s="11">
        <v>27</v>
      </c>
      <c r="Q136" s="30">
        <f t="shared" si="5"/>
        <v>60</v>
      </c>
      <c r="R136" s="30">
        <f t="shared" si="9"/>
        <v>46</v>
      </c>
      <c r="S136" s="30">
        <f t="shared" si="10"/>
        <v>76.666666666666671</v>
      </c>
      <c r="T136" s="11">
        <f t="shared" si="8"/>
        <v>45</v>
      </c>
      <c r="U136" s="11"/>
      <c r="V136" s="11"/>
      <c r="W136" s="11"/>
      <c r="X136" s="11"/>
      <c r="Y136" s="11"/>
      <c r="Z136" s="11"/>
      <c r="AA136" s="11"/>
      <c r="AB136" s="11"/>
      <c r="AC136" s="11"/>
    </row>
    <row r="137" spans="1:29" ht="15.75" thickBot="1">
      <c r="A137" s="11" t="s">
        <v>180</v>
      </c>
      <c r="B137" s="11" t="s">
        <v>306</v>
      </c>
      <c r="C137" s="11" t="s">
        <v>305</v>
      </c>
      <c r="D137" s="11" t="s">
        <v>152</v>
      </c>
      <c r="E137" s="11" t="s">
        <v>312</v>
      </c>
      <c r="F137" s="2">
        <v>42.332799999999999</v>
      </c>
      <c r="G137" s="52">
        <v>3.2841100000000001</v>
      </c>
      <c r="H137" s="36">
        <v>45204</v>
      </c>
      <c r="I137" s="11" t="s">
        <v>198</v>
      </c>
      <c r="J137" s="13" t="s">
        <v>139</v>
      </c>
      <c r="K137" s="11">
        <v>14</v>
      </c>
      <c r="L137" s="11" t="s">
        <v>199</v>
      </c>
      <c r="M137" s="11">
        <v>3</v>
      </c>
      <c r="N137" s="11">
        <v>0</v>
      </c>
      <c r="O137" s="11">
        <v>3</v>
      </c>
      <c r="P137" s="11">
        <v>15</v>
      </c>
      <c r="Q137" s="30">
        <f t="shared" ref="Q137:Q173" si="11">SUM(M137:P137)</f>
        <v>21</v>
      </c>
      <c r="R137" s="30">
        <f t="shared" ref="R137:R173" si="12">SUM(N137:P137)</f>
        <v>18</v>
      </c>
      <c r="S137" s="30">
        <f t="shared" ref="S137:S173" si="13">(R137/Q137)*100</f>
        <v>85.714285714285708</v>
      </c>
      <c r="T137" s="11">
        <f t="shared" ref="T137:T173" si="14">((N137+P137)/Q137)*100</f>
        <v>71.428571428571431</v>
      </c>
      <c r="U137" s="11"/>
      <c r="V137" s="11"/>
      <c r="W137" s="11"/>
      <c r="X137" s="11"/>
      <c r="Y137" s="11"/>
      <c r="Z137" s="11"/>
      <c r="AA137" s="11"/>
      <c r="AB137" s="11"/>
      <c r="AC137" s="11"/>
    </row>
    <row r="138" spans="1:29" ht="15.75" thickBot="1">
      <c r="A138" s="11" t="s">
        <v>180</v>
      </c>
      <c r="B138" s="11" t="s">
        <v>306</v>
      </c>
      <c r="C138" s="11" t="s">
        <v>305</v>
      </c>
      <c r="D138" s="11" t="s">
        <v>152</v>
      </c>
      <c r="E138" s="11" t="s">
        <v>312</v>
      </c>
      <c r="F138" s="2">
        <v>42.332799999999999</v>
      </c>
      <c r="G138" s="52">
        <v>3.2841100000000001</v>
      </c>
      <c r="H138" s="36">
        <v>45204</v>
      </c>
      <c r="I138" s="11" t="s">
        <v>198</v>
      </c>
      <c r="J138" s="13" t="s">
        <v>139</v>
      </c>
      <c r="K138" s="11">
        <v>20</v>
      </c>
      <c r="L138" s="11" t="s">
        <v>185</v>
      </c>
      <c r="M138" s="11">
        <v>15</v>
      </c>
      <c r="N138" s="11">
        <v>0</v>
      </c>
      <c r="O138" s="11">
        <v>20</v>
      </c>
      <c r="P138" s="11">
        <v>25</v>
      </c>
      <c r="Q138" s="30">
        <f t="shared" si="11"/>
        <v>60</v>
      </c>
      <c r="R138" s="30">
        <f t="shared" si="12"/>
        <v>45</v>
      </c>
      <c r="S138" s="30">
        <f t="shared" si="13"/>
        <v>75</v>
      </c>
      <c r="T138" s="11">
        <f t="shared" si="14"/>
        <v>41.666666666666671</v>
      </c>
      <c r="U138" s="11"/>
      <c r="V138" s="11"/>
      <c r="W138" s="11"/>
      <c r="X138" s="11"/>
      <c r="Y138" s="11"/>
      <c r="Z138" s="11"/>
      <c r="AA138" s="11"/>
      <c r="AB138" s="11"/>
      <c r="AC138" s="11"/>
    </row>
    <row r="139" spans="1:29" ht="15.75" thickBot="1">
      <c r="A139" s="11" t="s">
        <v>180</v>
      </c>
      <c r="B139" s="11" t="s">
        <v>306</v>
      </c>
      <c r="C139" s="11" t="s">
        <v>305</v>
      </c>
      <c r="D139" s="11" t="s">
        <v>152</v>
      </c>
      <c r="E139" s="11" t="s">
        <v>312</v>
      </c>
      <c r="F139" s="2">
        <v>42.332799999999999</v>
      </c>
      <c r="G139" s="52">
        <v>3.2841100000000001</v>
      </c>
      <c r="H139" s="36">
        <v>45204</v>
      </c>
      <c r="I139" s="11" t="s">
        <v>198</v>
      </c>
      <c r="J139" s="13" t="s">
        <v>139</v>
      </c>
      <c r="K139" s="11">
        <v>20</v>
      </c>
      <c r="L139" s="11" t="s">
        <v>199</v>
      </c>
      <c r="M139" s="11">
        <v>15</v>
      </c>
      <c r="N139" s="11">
        <v>0</v>
      </c>
      <c r="O139" s="11">
        <v>2</v>
      </c>
      <c r="P139" s="11">
        <v>0</v>
      </c>
      <c r="Q139" s="30">
        <f t="shared" si="11"/>
        <v>17</v>
      </c>
      <c r="R139" s="30">
        <f t="shared" si="12"/>
        <v>2</v>
      </c>
      <c r="S139" s="30">
        <f t="shared" si="13"/>
        <v>11.76470588235294</v>
      </c>
      <c r="T139" s="11">
        <f t="shared" si="14"/>
        <v>0</v>
      </c>
      <c r="U139" s="11"/>
      <c r="V139" s="11"/>
      <c r="W139" s="11"/>
      <c r="X139" s="11"/>
      <c r="Y139" s="11"/>
      <c r="Z139" s="11"/>
      <c r="AA139" s="11"/>
      <c r="AB139" s="11"/>
      <c r="AC139" s="11"/>
    </row>
    <row r="140" spans="1:29" ht="15.75" thickBot="1">
      <c r="A140" s="11" t="s">
        <v>207</v>
      </c>
      <c r="B140" s="11" t="s">
        <v>139</v>
      </c>
      <c r="C140" s="11" t="s">
        <v>305</v>
      </c>
      <c r="D140" s="11" t="s">
        <v>152</v>
      </c>
      <c r="E140" s="11" t="s">
        <v>309</v>
      </c>
      <c r="F140" s="2">
        <v>42.335430000000002</v>
      </c>
      <c r="G140" s="52">
        <v>3.28057</v>
      </c>
      <c r="H140" s="36">
        <v>45204</v>
      </c>
      <c r="I140" s="11" t="s">
        <v>235</v>
      </c>
      <c r="J140" s="13" t="s">
        <v>306</v>
      </c>
      <c r="K140" s="11">
        <v>28</v>
      </c>
      <c r="L140" s="11" t="s">
        <v>185</v>
      </c>
      <c r="M140" s="11">
        <v>35</v>
      </c>
      <c r="N140" s="11">
        <v>6</v>
      </c>
      <c r="O140" s="11">
        <v>14</v>
      </c>
      <c r="P140" s="11">
        <v>10</v>
      </c>
      <c r="Q140" s="30">
        <f t="shared" si="11"/>
        <v>65</v>
      </c>
      <c r="R140" s="30">
        <f t="shared" si="12"/>
        <v>30</v>
      </c>
      <c r="S140" s="30">
        <f t="shared" si="13"/>
        <v>46.153846153846153</v>
      </c>
      <c r="T140" s="11">
        <f t="shared" si="14"/>
        <v>24.615384615384617</v>
      </c>
      <c r="U140" s="11"/>
      <c r="V140" s="11"/>
      <c r="W140" s="11"/>
      <c r="X140" s="11"/>
      <c r="Y140" s="11"/>
      <c r="Z140" s="11"/>
      <c r="AA140" s="11"/>
      <c r="AB140" s="11"/>
      <c r="AC140" s="11"/>
    </row>
    <row r="141" spans="1:29" ht="15.75" thickBot="1">
      <c r="A141" s="11" t="s">
        <v>180</v>
      </c>
      <c r="B141" s="11" t="s">
        <v>306</v>
      </c>
      <c r="C141" s="11" t="s">
        <v>305</v>
      </c>
      <c r="D141" s="11" t="s">
        <v>152</v>
      </c>
      <c r="E141" s="11" t="s">
        <v>309</v>
      </c>
      <c r="F141" s="2">
        <v>42.335430000000002</v>
      </c>
      <c r="G141" s="52">
        <v>3.28057</v>
      </c>
      <c r="H141" s="36">
        <v>45204</v>
      </c>
      <c r="I141" s="11" t="s">
        <v>235</v>
      </c>
      <c r="J141" s="13" t="s">
        <v>139</v>
      </c>
      <c r="K141" s="11">
        <v>15</v>
      </c>
      <c r="L141" s="11" t="s">
        <v>199</v>
      </c>
      <c r="M141" s="11">
        <v>30</v>
      </c>
      <c r="N141" s="11">
        <v>0</v>
      </c>
      <c r="O141" s="11">
        <v>0</v>
      </c>
      <c r="P141" s="11">
        <v>25</v>
      </c>
      <c r="Q141" s="30">
        <f t="shared" si="11"/>
        <v>55</v>
      </c>
      <c r="R141" s="30">
        <f t="shared" si="12"/>
        <v>25</v>
      </c>
      <c r="S141" s="30">
        <f t="shared" si="13"/>
        <v>45.454545454545453</v>
      </c>
      <c r="T141" s="11">
        <f t="shared" si="14"/>
        <v>45.454545454545453</v>
      </c>
      <c r="U141" s="11"/>
      <c r="V141" s="11"/>
      <c r="W141" s="11"/>
      <c r="X141" s="11"/>
      <c r="Y141" s="11"/>
      <c r="Z141" s="11"/>
      <c r="AA141" s="11"/>
      <c r="AB141" s="11"/>
      <c r="AC141" s="11"/>
    </row>
    <row r="142" spans="1:29" ht="15.75" thickBot="1">
      <c r="A142" s="11" t="s">
        <v>207</v>
      </c>
      <c r="B142" s="11" t="s">
        <v>139</v>
      </c>
      <c r="C142" s="11" t="s">
        <v>305</v>
      </c>
      <c r="D142" s="11" t="s">
        <v>152</v>
      </c>
      <c r="E142" s="11" t="s">
        <v>312</v>
      </c>
      <c r="F142" s="2">
        <v>42.332799999999999</v>
      </c>
      <c r="G142" s="52">
        <v>3.2841100000000001</v>
      </c>
      <c r="H142" s="36">
        <v>45204</v>
      </c>
      <c r="I142" s="11" t="s">
        <v>198</v>
      </c>
      <c r="J142" s="13" t="s">
        <v>306</v>
      </c>
      <c r="K142" s="11">
        <v>23</v>
      </c>
      <c r="L142" s="11" t="s">
        <v>185</v>
      </c>
      <c r="M142" s="11">
        <v>28</v>
      </c>
      <c r="N142" s="11">
        <v>3</v>
      </c>
      <c r="O142" s="11">
        <v>26</v>
      </c>
      <c r="P142" s="11">
        <v>12</v>
      </c>
      <c r="Q142" s="30">
        <f t="shared" si="11"/>
        <v>69</v>
      </c>
      <c r="R142" s="30">
        <f t="shared" si="12"/>
        <v>41</v>
      </c>
      <c r="S142" s="30">
        <f t="shared" si="13"/>
        <v>59.420289855072461</v>
      </c>
      <c r="T142" s="11">
        <f t="shared" si="14"/>
        <v>21.739130434782609</v>
      </c>
      <c r="U142" s="11"/>
      <c r="V142" s="11"/>
      <c r="W142" s="11"/>
      <c r="X142" s="11"/>
      <c r="Y142" s="11"/>
      <c r="Z142" s="11"/>
      <c r="AA142" s="11"/>
      <c r="AB142" s="11"/>
      <c r="AC142" s="11"/>
    </row>
    <row r="143" spans="1:29" ht="15.75" thickBot="1">
      <c r="A143" s="11" t="s">
        <v>207</v>
      </c>
      <c r="B143" s="11" t="s">
        <v>139</v>
      </c>
      <c r="C143" s="11" t="s">
        <v>305</v>
      </c>
      <c r="D143" s="11" t="s">
        <v>152</v>
      </c>
      <c r="E143" s="11" t="s">
        <v>312</v>
      </c>
      <c r="F143" s="2">
        <v>42.332799999999999</v>
      </c>
      <c r="G143" s="52">
        <v>3.2841100000000001</v>
      </c>
      <c r="H143" s="36">
        <v>45204</v>
      </c>
      <c r="I143" s="11" t="s">
        <v>198</v>
      </c>
      <c r="J143" s="13" t="s">
        <v>306</v>
      </c>
      <c r="K143" s="11">
        <v>15</v>
      </c>
      <c r="L143" s="11" t="s">
        <v>199</v>
      </c>
      <c r="M143" s="11">
        <v>6</v>
      </c>
      <c r="N143" s="14">
        <v>10</v>
      </c>
      <c r="O143" s="11">
        <v>22</v>
      </c>
      <c r="P143" s="11">
        <v>11</v>
      </c>
      <c r="Q143" s="30">
        <f t="shared" si="11"/>
        <v>49</v>
      </c>
      <c r="R143" s="30">
        <f t="shared" si="12"/>
        <v>43</v>
      </c>
      <c r="S143" s="30">
        <f t="shared" si="13"/>
        <v>87.755102040816325</v>
      </c>
      <c r="T143" s="11">
        <f t="shared" si="14"/>
        <v>42.857142857142854</v>
      </c>
      <c r="U143" s="11"/>
      <c r="V143" s="11"/>
      <c r="W143" s="11"/>
      <c r="X143" s="11"/>
      <c r="Y143" s="11"/>
      <c r="Z143" s="11"/>
      <c r="AA143" s="11"/>
      <c r="AB143" s="11"/>
      <c r="AC143" s="11"/>
    </row>
    <row r="144" spans="1:29" ht="15.75" thickBot="1">
      <c r="A144" s="11" t="s">
        <v>180</v>
      </c>
      <c r="B144" s="11" t="s">
        <v>311</v>
      </c>
      <c r="C144" s="11" t="s">
        <v>305</v>
      </c>
      <c r="D144" s="11" t="s">
        <v>152</v>
      </c>
      <c r="E144" s="11" t="s">
        <v>307</v>
      </c>
      <c r="F144" s="2">
        <v>42.332500000000003</v>
      </c>
      <c r="G144" s="52">
        <v>3.2832699999999999</v>
      </c>
      <c r="H144" s="36">
        <v>45204</v>
      </c>
      <c r="I144" s="11" t="s">
        <v>198</v>
      </c>
      <c r="J144" s="13" t="s">
        <v>313</v>
      </c>
      <c r="K144" s="11">
        <v>20</v>
      </c>
      <c r="L144" s="11" t="s">
        <v>199</v>
      </c>
      <c r="M144" s="11">
        <v>35</v>
      </c>
      <c r="N144" s="11">
        <v>11</v>
      </c>
      <c r="O144" s="11">
        <v>10</v>
      </c>
      <c r="P144" s="11">
        <v>10</v>
      </c>
      <c r="Q144" s="30">
        <f t="shared" si="11"/>
        <v>66</v>
      </c>
      <c r="R144" s="30">
        <f t="shared" si="12"/>
        <v>31</v>
      </c>
      <c r="S144" s="30">
        <f t="shared" si="13"/>
        <v>46.969696969696969</v>
      </c>
      <c r="T144" s="11">
        <f t="shared" si="14"/>
        <v>31.818181818181817</v>
      </c>
      <c r="U144" s="11"/>
      <c r="V144" s="11"/>
      <c r="W144" s="11"/>
      <c r="X144" s="11"/>
      <c r="Y144" s="11"/>
      <c r="Z144" s="11"/>
      <c r="AA144" s="11"/>
      <c r="AB144" s="11"/>
      <c r="AC144" s="11"/>
    </row>
    <row r="145" spans="1:29" ht="15.75" thickBot="1">
      <c r="A145" s="11" t="s">
        <v>180</v>
      </c>
      <c r="B145" s="11" t="s">
        <v>311</v>
      </c>
      <c r="C145" s="11" t="s">
        <v>305</v>
      </c>
      <c r="D145" s="11" t="s">
        <v>152</v>
      </c>
      <c r="E145" s="11" t="s">
        <v>307</v>
      </c>
      <c r="F145" s="2">
        <v>42.332500000000003</v>
      </c>
      <c r="G145" s="52">
        <v>3.2832699999999999</v>
      </c>
      <c r="H145" s="36">
        <v>45204</v>
      </c>
      <c r="I145" s="11" t="s">
        <v>198</v>
      </c>
      <c r="J145" s="13" t="s">
        <v>313</v>
      </c>
      <c r="K145" s="11">
        <v>20</v>
      </c>
      <c r="L145" s="11" t="s">
        <v>185</v>
      </c>
      <c r="M145" s="11">
        <v>0</v>
      </c>
      <c r="N145" s="11">
        <v>2</v>
      </c>
      <c r="O145" s="11">
        <v>7</v>
      </c>
      <c r="P145" s="11">
        <v>2</v>
      </c>
      <c r="Q145" s="30">
        <f t="shared" si="11"/>
        <v>11</v>
      </c>
      <c r="R145" s="30">
        <f t="shared" si="12"/>
        <v>11</v>
      </c>
      <c r="S145" s="30">
        <f t="shared" si="13"/>
        <v>100</v>
      </c>
      <c r="T145" s="11">
        <f t="shared" si="14"/>
        <v>36.363636363636367</v>
      </c>
      <c r="U145" s="11"/>
      <c r="V145" s="11"/>
      <c r="W145" s="11"/>
      <c r="X145" s="11"/>
      <c r="Y145" s="11"/>
      <c r="Z145" s="11"/>
      <c r="AA145" s="11"/>
      <c r="AB145" s="11"/>
      <c r="AC145" s="11"/>
    </row>
    <row r="146" spans="1:29" ht="15.75" thickBot="1">
      <c r="A146" s="11" t="s">
        <v>180</v>
      </c>
      <c r="B146" s="11" t="s">
        <v>311</v>
      </c>
      <c r="C146" s="11" t="s">
        <v>305</v>
      </c>
      <c r="D146" s="11" t="s">
        <v>152</v>
      </c>
      <c r="E146" s="11" t="s">
        <v>307</v>
      </c>
      <c r="F146" s="2">
        <v>42.332500000000003</v>
      </c>
      <c r="G146" s="52">
        <v>3.2832699999999999</v>
      </c>
      <c r="H146" s="36">
        <v>45204</v>
      </c>
      <c r="I146" s="11" t="s">
        <v>198</v>
      </c>
      <c r="J146" s="13" t="s">
        <v>313</v>
      </c>
      <c r="K146" s="11">
        <v>15</v>
      </c>
      <c r="L146" s="11" t="s">
        <v>199</v>
      </c>
      <c r="M146" s="11">
        <v>14</v>
      </c>
      <c r="N146" s="11">
        <v>5</v>
      </c>
      <c r="O146" s="11">
        <v>15</v>
      </c>
      <c r="P146" s="11">
        <v>20</v>
      </c>
      <c r="Q146" s="30">
        <f t="shared" si="11"/>
        <v>54</v>
      </c>
      <c r="R146" s="30">
        <f t="shared" si="12"/>
        <v>40</v>
      </c>
      <c r="S146" s="30">
        <f t="shared" si="13"/>
        <v>74.074074074074076</v>
      </c>
      <c r="T146" s="11">
        <f t="shared" si="14"/>
        <v>46.296296296296298</v>
      </c>
      <c r="U146" s="11"/>
      <c r="V146" s="11"/>
      <c r="W146" s="11"/>
      <c r="X146" s="11"/>
      <c r="Y146" s="11"/>
      <c r="Z146" s="11"/>
      <c r="AA146" s="11"/>
      <c r="AB146" s="11"/>
      <c r="AC146" s="11"/>
    </row>
    <row r="147" spans="1:29" ht="15.75" thickBot="1">
      <c r="A147" s="11" t="s">
        <v>180</v>
      </c>
      <c r="B147" s="11" t="s">
        <v>314</v>
      </c>
      <c r="C147" s="11" t="s">
        <v>305</v>
      </c>
      <c r="D147" s="11" t="s">
        <v>152</v>
      </c>
      <c r="E147" s="11" t="s">
        <v>309</v>
      </c>
      <c r="F147" s="2">
        <v>42.335430000000002</v>
      </c>
      <c r="G147" s="52">
        <v>3.28057</v>
      </c>
      <c r="H147" s="36">
        <v>45204</v>
      </c>
      <c r="I147" s="11" t="s">
        <v>235</v>
      </c>
      <c r="J147" s="13" t="s">
        <v>315</v>
      </c>
      <c r="K147" s="11">
        <v>28</v>
      </c>
      <c r="L147" s="11" t="s">
        <v>185</v>
      </c>
      <c r="M147" s="11">
        <v>11</v>
      </c>
      <c r="N147" s="11">
        <v>0</v>
      </c>
      <c r="O147" s="11">
        <v>12</v>
      </c>
      <c r="P147" s="11">
        <v>3</v>
      </c>
      <c r="Q147" s="30">
        <f t="shared" si="11"/>
        <v>26</v>
      </c>
      <c r="R147" s="30">
        <f t="shared" si="12"/>
        <v>15</v>
      </c>
      <c r="S147" s="30">
        <f t="shared" si="13"/>
        <v>57.692307692307686</v>
      </c>
      <c r="T147" s="11">
        <f t="shared" si="14"/>
        <v>11.538461538461538</v>
      </c>
      <c r="U147" s="11"/>
      <c r="V147" s="11"/>
      <c r="W147" s="11"/>
      <c r="X147" s="11"/>
      <c r="Y147" s="11"/>
      <c r="Z147" s="11"/>
      <c r="AA147" s="11"/>
      <c r="AB147" s="11"/>
      <c r="AC147" s="11"/>
    </row>
    <row r="148" spans="1:29" ht="15.75" thickBot="1">
      <c r="A148" s="11" t="s">
        <v>180</v>
      </c>
      <c r="B148" s="11" t="s">
        <v>314</v>
      </c>
      <c r="C148" s="11" t="s">
        <v>305</v>
      </c>
      <c r="D148" s="11" t="s">
        <v>152</v>
      </c>
      <c r="E148" s="11" t="s">
        <v>309</v>
      </c>
      <c r="F148" s="2">
        <v>42.335430000000002</v>
      </c>
      <c r="G148" s="52">
        <v>3.28057</v>
      </c>
      <c r="H148" s="36">
        <v>45204</v>
      </c>
      <c r="I148" s="11" t="s">
        <v>235</v>
      </c>
      <c r="J148" s="13" t="s">
        <v>315</v>
      </c>
      <c r="K148" s="11">
        <v>14</v>
      </c>
      <c r="L148" s="11" t="s">
        <v>199</v>
      </c>
      <c r="M148" s="11">
        <v>10</v>
      </c>
      <c r="N148" s="11">
        <v>11</v>
      </c>
      <c r="O148" s="11">
        <v>5</v>
      </c>
      <c r="P148" s="11">
        <v>7</v>
      </c>
      <c r="Q148" s="30">
        <f t="shared" si="11"/>
        <v>33</v>
      </c>
      <c r="R148" s="30">
        <f t="shared" si="12"/>
        <v>23</v>
      </c>
      <c r="S148" s="30">
        <f t="shared" si="13"/>
        <v>69.696969696969703</v>
      </c>
      <c r="T148" s="11">
        <f t="shared" si="14"/>
        <v>54.54545454545454</v>
      </c>
      <c r="U148" s="11"/>
      <c r="V148" s="11"/>
      <c r="W148" s="11"/>
      <c r="X148" s="11"/>
      <c r="Y148" s="11"/>
      <c r="Z148" s="11"/>
      <c r="AA148" s="11"/>
      <c r="AB148" s="11"/>
      <c r="AC148" s="11"/>
    </row>
    <row r="149" spans="1:29" ht="15.75" thickBot="1">
      <c r="A149" s="11" t="s">
        <v>180</v>
      </c>
      <c r="B149" s="11" t="s">
        <v>314</v>
      </c>
      <c r="C149" s="11" t="s">
        <v>305</v>
      </c>
      <c r="D149" s="11" t="s">
        <v>152</v>
      </c>
      <c r="E149" s="11" t="s">
        <v>312</v>
      </c>
      <c r="F149" s="2">
        <v>42.332799999999999</v>
      </c>
      <c r="G149" s="52">
        <v>3.2841100000000001</v>
      </c>
      <c r="H149" s="36">
        <v>45204</v>
      </c>
      <c r="I149" s="11" t="s">
        <v>198</v>
      </c>
      <c r="J149" s="13" t="s">
        <v>315</v>
      </c>
      <c r="K149" s="11">
        <v>23</v>
      </c>
      <c r="L149" s="11" t="s">
        <v>185</v>
      </c>
      <c r="M149" s="11">
        <v>23</v>
      </c>
      <c r="N149" s="11">
        <v>2</v>
      </c>
      <c r="O149" s="11">
        <v>16</v>
      </c>
      <c r="P149" s="11">
        <v>18</v>
      </c>
      <c r="Q149" s="30">
        <f t="shared" si="11"/>
        <v>59</v>
      </c>
      <c r="R149" s="30">
        <f t="shared" si="12"/>
        <v>36</v>
      </c>
      <c r="S149" s="30">
        <f t="shared" si="13"/>
        <v>61.016949152542374</v>
      </c>
      <c r="T149" s="11">
        <f t="shared" si="14"/>
        <v>33.898305084745758</v>
      </c>
      <c r="U149" s="11"/>
      <c r="V149" s="11"/>
      <c r="W149" s="11"/>
      <c r="X149" s="11"/>
      <c r="Y149" s="11"/>
      <c r="Z149" s="11"/>
      <c r="AA149" s="11"/>
      <c r="AB149" s="11"/>
      <c r="AC149" s="11"/>
    </row>
    <row r="150" spans="1:29" ht="15.75" thickBot="1">
      <c r="A150" s="11" t="s">
        <v>180</v>
      </c>
      <c r="B150" s="11" t="s">
        <v>314</v>
      </c>
      <c r="C150" s="11" t="s">
        <v>305</v>
      </c>
      <c r="D150" s="11" t="s">
        <v>152</v>
      </c>
      <c r="E150" s="11" t="s">
        <v>312</v>
      </c>
      <c r="F150" s="2">
        <v>42.332799999999999</v>
      </c>
      <c r="G150" s="52">
        <v>3.2841100000000001</v>
      </c>
      <c r="H150" s="36">
        <v>45204</v>
      </c>
      <c r="I150" s="11" t="s">
        <v>198</v>
      </c>
      <c r="J150" s="13" t="s">
        <v>315</v>
      </c>
      <c r="K150" s="11">
        <v>14</v>
      </c>
      <c r="L150" s="11" t="s">
        <v>199</v>
      </c>
      <c r="M150" s="11">
        <v>1</v>
      </c>
      <c r="N150" s="11">
        <v>3</v>
      </c>
      <c r="O150" s="11">
        <v>20</v>
      </c>
      <c r="P150" s="11">
        <v>11</v>
      </c>
      <c r="Q150" s="30">
        <f t="shared" si="11"/>
        <v>35</v>
      </c>
      <c r="R150" s="30">
        <f t="shared" si="12"/>
        <v>34</v>
      </c>
      <c r="S150" s="30">
        <f t="shared" si="13"/>
        <v>97.142857142857139</v>
      </c>
      <c r="T150" s="11">
        <f t="shared" si="14"/>
        <v>40</v>
      </c>
      <c r="U150" s="11"/>
      <c r="V150" s="11"/>
      <c r="W150" s="11"/>
      <c r="X150" s="11"/>
      <c r="Y150" s="11"/>
      <c r="Z150" s="11"/>
      <c r="AA150" s="11"/>
      <c r="AB150" s="11"/>
      <c r="AC150" s="11"/>
    </row>
    <row r="151" spans="1:29" ht="15.75" thickBot="1">
      <c r="A151" s="11" t="s">
        <v>180</v>
      </c>
      <c r="B151" s="11" t="s">
        <v>311</v>
      </c>
      <c r="C151" s="11" t="s">
        <v>305</v>
      </c>
      <c r="D151" s="11" t="s">
        <v>152</v>
      </c>
      <c r="E151" s="11" t="s">
        <v>309</v>
      </c>
      <c r="F151" s="2">
        <v>42.335430000000002</v>
      </c>
      <c r="G151" s="52">
        <v>3.28057</v>
      </c>
      <c r="H151" s="36">
        <v>45204</v>
      </c>
      <c r="I151" s="11" t="s">
        <v>235</v>
      </c>
      <c r="J151" s="13" t="s">
        <v>313</v>
      </c>
      <c r="K151" s="11">
        <v>20</v>
      </c>
      <c r="L151" s="11" t="s">
        <v>199</v>
      </c>
      <c r="M151" s="11">
        <v>15</v>
      </c>
      <c r="N151" s="11">
        <v>5</v>
      </c>
      <c r="O151" s="11">
        <v>17</v>
      </c>
      <c r="P151" s="11">
        <v>5</v>
      </c>
      <c r="Q151" s="30">
        <f t="shared" si="11"/>
        <v>42</v>
      </c>
      <c r="R151" s="30">
        <f t="shared" si="12"/>
        <v>27</v>
      </c>
      <c r="S151" s="30">
        <f t="shared" si="13"/>
        <v>64.285714285714292</v>
      </c>
      <c r="T151" s="11">
        <f t="shared" si="14"/>
        <v>23.809523809523807</v>
      </c>
      <c r="U151" s="11"/>
      <c r="V151" s="11"/>
      <c r="W151" s="11"/>
      <c r="X151" s="11"/>
      <c r="Y151" s="11"/>
      <c r="Z151" s="11"/>
      <c r="AA151" s="11"/>
      <c r="AB151" s="11"/>
      <c r="AC151" s="11"/>
    </row>
    <row r="152" spans="1:29" ht="15.75" thickBot="1">
      <c r="A152" s="11" t="s">
        <v>180</v>
      </c>
      <c r="B152" s="11" t="s">
        <v>311</v>
      </c>
      <c r="C152" s="11" t="s">
        <v>305</v>
      </c>
      <c r="D152" s="11" t="s">
        <v>152</v>
      </c>
      <c r="E152" s="11" t="s">
        <v>309</v>
      </c>
      <c r="F152" s="2">
        <v>42.335430000000002</v>
      </c>
      <c r="G152" s="52">
        <v>3.28057</v>
      </c>
      <c r="H152" s="36">
        <v>45204</v>
      </c>
      <c r="I152" s="11" t="s">
        <v>235</v>
      </c>
      <c r="J152" s="13" t="s">
        <v>313</v>
      </c>
      <c r="K152" s="11">
        <v>15</v>
      </c>
      <c r="L152" s="11" t="s">
        <v>199</v>
      </c>
      <c r="M152" s="11">
        <v>5</v>
      </c>
      <c r="N152" s="11">
        <v>0</v>
      </c>
      <c r="O152" s="11">
        <v>10</v>
      </c>
      <c r="P152" s="11">
        <v>15</v>
      </c>
      <c r="Q152" s="30">
        <f t="shared" si="11"/>
        <v>30</v>
      </c>
      <c r="R152" s="30">
        <f t="shared" si="12"/>
        <v>25</v>
      </c>
      <c r="S152" s="30">
        <f t="shared" si="13"/>
        <v>83.333333333333343</v>
      </c>
      <c r="T152" s="11">
        <f t="shared" si="14"/>
        <v>50</v>
      </c>
      <c r="U152" s="11"/>
      <c r="V152" s="11"/>
      <c r="W152" s="11"/>
      <c r="X152" s="11"/>
      <c r="Y152" s="11"/>
      <c r="Z152" s="11"/>
      <c r="AA152" s="11"/>
      <c r="AB152" s="11"/>
      <c r="AC152" s="11"/>
    </row>
    <row r="153" spans="1:29" ht="15.75" thickBot="1">
      <c r="A153" s="11" t="s">
        <v>180</v>
      </c>
      <c r="B153" s="11" t="s">
        <v>311</v>
      </c>
      <c r="C153" s="11" t="s">
        <v>305</v>
      </c>
      <c r="D153" s="11" t="s">
        <v>152</v>
      </c>
      <c r="E153" s="11" t="s">
        <v>309</v>
      </c>
      <c r="F153" s="2">
        <v>42.335430000000002</v>
      </c>
      <c r="G153" s="52">
        <v>3.28057</v>
      </c>
      <c r="H153" s="36">
        <v>45204</v>
      </c>
      <c r="I153" s="11" t="s">
        <v>235</v>
      </c>
      <c r="J153" s="13" t="s">
        <v>313</v>
      </c>
      <c r="K153" s="11">
        <v>28</v>
      </c>
      <c r="L153" s="11" t="s">
        <v>199</v>
      </c>
      <c r="M153" s="11">
        <v>55</v>
      </c>
      <c r="N153" s="11">
        <v>1</v>
      </c>
      <c r="O153" s="11">
        <v>2</v>
      </c>
      <c r="P153" s="11">
        <v>0</v>
      </c>
      <c r="Q153" s="30">
        <f t="shared" si="11"/>
        <v>58</v>
      </c>
      <c r="R153" s="30">
        <f t="shared" si="12"/>
        <v>3</v>
      </c>
      <c r="S153" s="30">
        <f t="shared" si="13"/>
        <v>5.1724137931034484</v>
      </c>
      <c r="T153" s="11">
        <f t="shared" si="14"/>
        <v>1.7241379310344827</v>
      </c>
      <c r="U153" s="11"/>
      <c r="V153" s="11"/>
      <c r="W153" s="11"/>
      <c r="X153" s="11"/>
      <c r="Y153" s="11"/>
      <c r="Z153" s="11"/>
      <c r="AA153" s="11"/>
      <c r="AB153" s="11"/>
      <c r="AC153" s="11"/>
    </row>
    <row r="154" spans="1:29" ht="15.75" thickBot="1">
      <c r="A154" s="11" t="s">
        <v>180</v>
      </c>
      <c r="B154" s="11" t="s">
        <v>311</v>
      </c>
      <c r="C154" s="11" t="s">
        <v>305</v>
      </c>
      <c r="D154" s="11" t="s">
        <v>152</v>
      </c>
      <c r="E154" s="11" t="s">
        <v>309</v>
      </c>
      <c r="F154" s="2">
        <v>42.335430000000002</v>
      </c>
      <c r="G154" s="52">
        <v>3.28057</v>
      </c>
      <c r="H154" s="36">
        <v>45204</v>
      </c>
      <c r="I154" s="11" t="s">
        <v>235</v>
      </c>
      <c r="J154" s="13" t="s">
        <v>313</v>
      </c>
      <c r="K154" s="11">
        <v>28</v>
      </c>
      <c r="L154" s="11" t="s">
        <v>185</v>
      </c>
      <c r="M154" s="11">
        <v>25</v>
      </c>
      <c r="N154" s="11">
        <v>1</v>
      </c>
      <c r="O154" s="11">
        <v>2</v>
      </c>
      <c r="P154" s="11">
        <v>0</v>
      </c>
      <c r="Q154" s="30">
        <f t="shared" si="11"/>
        <v>28</v>
      </c>
      <c r="R154" s="30">
        <f t="shared" si="12"/>
        <v>3</v>
      </c>
      <c r="S154" s="30">
        <f t="shared" si="13"/>
        <v>10.714285714285714</v>
      </c>
      <c r="T154" s="11">
        <f t="shared" si="14"/>
        <v>3.5714285714285712</v>
      </c>
      <c r="U154" s="11"/>
      <c r="V154" s="11"/>
      <c r="W154" s="11"/>
      <c r="X154" s="11"/>
      <c r="Y154" s="11"/>
      <c r="Z154" s="11"/>
      <c r="AA154" s="11"/>
      <c r="AB154" s="11"/>
      <c r="AC154" s="11"/>
    </row>
    <row r="155" spans="1:29" ht="15.75" thickBot="1">
      <c r="A155" s="11" t="s">
        <v>180</v>
      </c>
      <c r="B155" s="11" t="s">
        <v>310</v>
      </c>
      <c r="C155" s="11" t="s">
        <v>305</v>
      </c>
      <c r="D155" s="11" t="s">
        <v>152</v>
      </c>
      <c r="E155" s="11" t="s">
        <v>307</v>
      </c>
      <c r="F155" s="2">
        <v>42.332500000000003</v>
      </c>
      <c r="G155" s="52">
        <v>3.2832699999999999</v>
      </c>
      <c r="H155" s="36">
        <v>45204</v>
      </c>
      <c r="I155" s="11" t="s">
        <v>198</v>
      </c>
      <c r="J155" s="13" t="s">
        <v>311</v>
      </c>
      <c r="K155" s="11">
        <v>15</v>
      </c>
      <c r="L155" s="11" t="s">
        <v>199</v>
      </c>
      <c r="M155" s="11">
        <v>15</v>
      </c>
      <c r="N155" s="11">
        <v>8</v>
      </c>
      <c r="O155" s="11">
        <v>20</v>
      </c>
      <c r="P155" s="11">
        <v>7</v>
      </c>
      <c r="Q155" s="30">
        <f t="shared" si="11"/>
        <v>50</v>
      </c>
      <c r="R155" s="30">
        <f t="shared" si="12"/>
        <v>35</v>
      </c>
      <c r="S155" s="30">
        <f t="shared" si="13"/>
        <v>70</v>
      </c>
      <c r="T155" s="11">
        <f t="shared" si="14"/>
        <v>30</v>
      </c>
      <c r="U155" s="11"/>
      <c r="V155" s="11"/>
      <c r="W155" s="11"/>
      <c r="X155" s="11"/>
      <c r="Y155" s="11"/>
      <c r="Z155" s="11"/>
      <c r="AA155" s="11"/>
      <c r="AB155" s="11"/>
      <c r="AC155" s="11"/>
    </row>
    <row r="156" spans="1:29" ht="15.75" thickBot="1">
      <c r="A156" s="11" t="s">
        <v>180</v>
      </c>
      <c r="B156" s="11" t="s">
        <v>310</v>
      </c>
      <c r="C156" s="11" t="s">
        <v>305</v>
      </c>
      <c r="D156" s="11" t="s">
        <v>152</v>
      </c>
      <c r="E156" s="11" t="s">
        <v>307</v>
      </c>
      <c r="F156" s="2">
        <v>42.332500000000003</v>
      </c>
      <c r="G156" s="52">
        <v>3.2832699999999999</v>
      </c>
      <c r="H156" s="36">
        <v>45204</v>
      </c>
      <c r="I156" s="11" t="s">
        <v>198</v>
      </c>
      <c r="J156" s="13" t="s">
        <v>311</v>
      </c>
      <c r="K156" s="11">
        <v>20</v>
      </c>
      <c r="L156" s="11" t="s">
        <v>199</v>
      </c>
      <c r="M156" s="11">
        <v>19</v>
      </c>
      <c r="N156" s="11">
        <v>11</v>
      </c>
      <c r="O156" s="11">
        <v>20</v>
      </c>
      <c r="P156" s="11">
        <v>5</v>
      </c>
      <c r="Q156" s="30">
        <f t="shared" si="11"/>
        <v>55</v>
      </c>
      <c r="R156" s="30">
        <f t="shared" si="12"/>
        <v>36</v>
      </c>
      <c r="S156" s="30">
        <f t="shared" si="13"/>
        <v>65.454545454545453</v>
      </c>
      <c r="T156" s="11">
        <f t="shared" si="14"/>
        <v>29.09090909090909</v>
      </c>
      <c r="U156" s="11"/>
      <c r="V156" s="11"/>
      <c r="W156" s="11"/>
      <c r="X156" s="11"/>
      <c r="Y156" s="11"/>
      <c r="Z156" s="11"/>
      <c r="AA156" s="11"/>
      <c r="AB156" s="11"/>
      <c r="AC156" s="11"/>
    </row>
    <row r="157" spans="1:29" ht="15.75" thickBot="1">
      <c r="A157" s="11" t="s">
        <v>180</v>
      </c>
      <c r="B157" s="11" t="s">
        <v>310</v>
      </c>
      <c r="C157" s="11" t="s">
        <v>305</v>
      </c>
      <c r="D157" s="11" t="s">
        <v>152</v>
      </c>
      <c r="E157" s="11" t="s">
        <v>307</v>
      </c>
      <c r="F157" s="2">
        <v>42.332500000000003</v>
      </c>
      <c r="G157" s="52">
        <v>3.2832699999999999</v>
      </c>
      <c r="H157" s="36">
        <v>45204</v>
      </c>
      <c r="I157" s="11" t="s">
        <v>198</v>
      </c>
      <c r="J157" s="13" t="s">
        <v>311</v>
      </c>
      <c r="K157" s="11">
        <v>21</v>
      </c>
      <c r="L157" s="11" t="s">
        <v>185</v>
      </c>
      <c r="M157" s="11">
        <v>25</v>
      </c>
      <c r="N157" s="11">
        <v>9</v>
      </c>
      <c r="O157" s="11">
        <v>9</v>
      </c>
      <c r="P157" s="11">
        <v>6</v>
      </c>
      <c r="Q157" s="30">
        <f t="shared" si="11"/>
        <v>49</v>
      </c>
      <c r="R157" s="30">
        <f t="shared" si="12"/>
        <v>24</v>
      </c>
      <c r="S157" s="30">
        <f t="shared" si="13"/>
        <v>48.979591836734691</v>
      </c>
      <c r="T157" s="11">
        <f t="shared" si="14"/>
        <v>30.612244897959183</v>
      </c>
      <c r="U157" s="11"/>
      <c r="V157" s="11"/>
      <c r="W157" s="11"/>
      <c r="X157" s="11"/>
      <c r="Y157" s="11"/>
      <c r="Z157" s="11"/>
      <c r="AA157" s="11"/>
      <c r="AB157" s="11"/>
      <c r="AC157" s="11"/>
    </row>
    <row r="158" spans="1:29" ht="15.75" thickBot="1">
      <c r="A158" s="11" t="s">
        <v>180</v>
      </c>
      <c r="B158" s="11" t="s">
        <v>316</v>
      </c>
      <c r="C158" s="11" t="s">
        <v>305</v>
      </c>
      <c r="D158" s="11" t="s">
        <v>152</v>
      </c>
      <c r="E158" s="11" t="s">
        <v>309</v>
      </c>
      <c r="F158" s="2">
        <v>42.335430000000002</v>
      </c>
      <c r="G158" s="52">
        <v>3.28057</v>
      </c>
      <c r="H158" s="36">
        <v>45204</v>
      </c>
      <c r="I158" s="11" t="s">
        <v>235</v>
      </c>
      <c r="J158" s="13" t="s">
        <v>317</v>
      </c>
      <c r="K158" s="11">
        <v>28</v>
      </c>
      <c r="L158" s="11" t="s">
        <v>185</v>
      </c>
      <c r="M158" s="11">
        <v>8</v>
      </c>
      <c r="N158" s="11">
        <v>0</v>
      </c>
      <c r="O158" s="11">
        <v>5</v>
      </c>
      <c r="P158" s="11">
        <v>2</v>
      </c>
      <c r="Q158" s="30">
        <f t="shared" si="11"/>
        <v>15</v>
      </c>
      <c r="R158" s="30">
        <f t="shared" si="12"/>
        <v>7</v>
      </c>
      <c r="S158" s="30">
        <f t="shared" si="13"/>
        <v>46.666666666666664</v>
      </c>
      <c r="T158" s="11">
        <f t="shared" si="14"/>
        <v>13.333333333333334</v>
      </c>
      <c r="U158" s="11"/>
      <c r="V158" s="11"/>
      <c r="W158" s="11"/>
      <c r="X158" s="11"/>
      <c r="Y158" s="11"/>
      <c r="Z158" s="11"/>
      <c r="AA158" s="11"/>
      <c r="AB158" s="11"/>
      <c r="AC158" s="11"/>
    </row>
    <row r="159" spans="1:29" ht="15.75" thickBot="1">
      <c r="A159" s="11" t="s">
        <v>180</v>
      </c>
      <c r="B159" s="11" t="s">
        <v>316</v>
      </c>
      <c r="C159" s="11" t="s">
        <v>305</v>
      </c>
      <c r="D159" s="11" t="s">
        <v>152</v>
      </c>
      <c r="E159" s="11" t="s">
        <v>309</v>
      </c>
      <c r="F159" s="2">
        <v>42.335430000000002</v>
      </c>
      <c r="G159" s="52">
        <v>3.28057</v>
      </c>
      <c r="H159" s="36">
        <v>45204</v>
      </c>
      <c r="I159" s="11" t="s">
        <v>235</v>
      </c>
      <c r="J159" s="13" t="s">
        <v>317</v>
      </c>
      <c r="K159" s="11">
        <v>15</v>
      </c>
      <c r="L159" s="11" t="s">
        <v>199</v>
      </c>
      <c r="M159" s="11">
        <v>25</v>
      </c>
      <c r="N159" s="11">
        <v>0</v>
      </c>
      <c r="O159" s="11">
        <v>9</v>
      </c>
      <c r="P159" s="11">
        <v>0</v>
      </c>
      <c r="Q159" s="30">
        <f t="shared" si="11"/>
        <v>34</v>
      </c>
      <c r="R159" s="30">
        <f t="shared" si="12"/>
        <v>9</v>
      </c>
      <c r="S159" s="30">
        <f t="shared" si="13"/>
        <v>26.47058823529412</v>
      </c>
      <c r="T159" s="11">
        <f t="shared" si="14"/>
        <v>0</v>
      </c>
      <c r="U159" s="11"/>
      <c r="V159" s="11"/>
      <c r="W159" s="11"/>
      <c r="X159" s="11"/>
      <c r="Y159" s="11"/>
      <c r="Z159" s="11"/>
      <c r="AA159" s="11"/>
      <c r="AB159" s="11"/>
      <c r="AC159" s="11"/>
    </row>
    <row r="160" spans="1:29" ht="15.75" thickBot="1">
      <c r="A160" s="11" t="s">
        <v>180</v>
      </c>
      <c r="B160" s="11" t="s">
        <v>316</v>
      </c>
      <c r="C160" s="11" t="s">
        <v>305</v>
      </c>
      <c r="D160" s="11" t="s">
        <v>152</v>
      </c>
      <c r="E160" s="11" t="s">
        <v>312</v>
      </c>
      <c r="F160" s="2">
        <v>42.332799999999999</v>
      </c>
      <c r="G160" s="52">
        <v>3.2841100000000001</v>
      </c>
      <c r="H160" s="36">
        <v>45204</v>
      </c>
      <c r="I160" s="11" t="s">
        <v>198</v>
      </c>
      <c r="J160" s="13" t="s">
        <v>317</v>
      </c>
      <c r="K160" s="11">
        <v>21</v>
      </c>
      <c r="L160" s="11" t="s">
        <v>185</v>
      </c>
      <c r="M160" s="11">
        <v>38</v>
      </c>
      <c r="N160" s="11">
        <v>2</v>
      </c>
      <c r="O160" s="11">
        <v>29</v>
      </c>
      <c r="P160" s="11">
        <v>0</v>
      </c>
      <c r="Q160" s="30">
        <f t="shared" si="11"/>
        <v>69</v>
      </c>
      <c r="R160" s="30">
        <f t="shared" si="12"/>
        <v>31</v>
      </c>
      <c r="S160" s="30">
        <f t="shared" si="13"/>
        <v>44.927536231884055</v>
      </c>
      <c r="T160" s="11">
        <f t="shared" si="14"/>
        <v>2.8985507246376812</v>
      </c>
      <c r="U160" s="11"/>
      <c r="V160" s="11"/>
      <c r="W160" s="11"/>
      <c r="X160" s="11"/>
      <c r="Y160" s="11"/>
      <c r="Z160" s="11"/>
      <c r="AA160" s="11"/>
      <c r="AB160" s="11"/>
      <c r="AC160" s="11"/>
    </row>
    <row r="161" spans="1:29" ht="15.75" thickBot="1">
      <c r="A161" s="11" t="s">
        <v>180</v>
      </c>
      <c r="B161" s="11" t="s">
        <v>316</v>
      </c>
      <c r="C161" s="11" t="s">
        <v>305</v>
      </c>
      <c r="D161" s="11" t="s">
        <v>152</v>
      </c>
      <c r="E161" s="11" t="s">
        <v>312</v>
      </c>
      <c r="F161" s="2">
        <v>42.332799999999999</v>
      </c>
      <c r="G161" s="52">
        <v>3.2841100000000001</v>
      </c>
      <c r="H161" s="36">
        <v>45204</v>
      </c>
      <c r="I161" s="11" t="s">
        <v>198</v>
      </c>
      <c r="J161" s="13" t="s">
        <v>317</v>
      </c>
      <c r="K161" s="11">
        <v>13</v>
      </c>
      <c r="L161" s="11" t="s">
        <v>199</v>
      </c>
      <c r="M161" s="11">
        <v>1</v>
      </c>
      <c r="N161" s="11">
        <v>0</v>
      </c>
      <c r="O161" s="11">
        <v>20</v>
      </c>
      <c r="P161" s="11">
        <v>2</v>
      </c>
      <c r="Q161" s="30">
        <f t="shared" si="11"/>
        <v>23</v>
      </c>
      <c r="R161" s="30">
        <f t="shared" si="12"/>
        <v>22</v>
      </c>
      <c r="S161" s="30">
        <f t="shared" si="13"/>
        <v>95.652173913043484</v>
      </c>
      <c r="T161" s="11">
        <f t="shared" si="14"/>
        <v>8.695652173913043</v>
      </c>
      <c r="U161" s="11"/>
      <c r="V161" s="11"/>
      <c r="W161" s="11"/>
      <c r="X161" s="11"/>
      <c r="Y161" s="11"/>
      <c r="Z161" s="11"/>
      <c r="AA161" s="11"/>
      <c r="AB161" s="11"/>
      <c r="AC161" s="11"/>
    </row>
    <row r="162" spans="1:29" ht="15.75" thickBot="1">
      <c r="A162" s="11" t="s">
        <v>180</v>
      </c>
      <c r="B162" s="44" t="s">
        <v>323</v>
      </c>
      <c r="C162" s="11" t="s">
        <v>181</v>
      </c>
      <c r="D162" s="11" t="s">
        <v>319</v>
      </c>
      <c r="E162" s="42" t="s">
        <v>320</v>
      </c>
      <c r="F162" s="57">
        <v>42.319380000000002</v>
      </c>
      <c r="G162" s="58">
        <v>3.3313100000000002</v>
      </c>
      <c r="H162" s="36">
        <v>45213</v>
      </c>
      <c r="I162" s="11" t="s">
        <v>322</v>
      </c>
      <c r="J162" s="44" t="s">
        <v>323</v>
      </c>
      <c r="K162" s="11">
        <v>24</v>
      </c>
      <c r="L162" s="42" t="s">
        <v>185</v>
      </c>
      <c r="M162" s="47">
        <f>41+34</f>
        <v>75</v>
      </c>
      <c r="N162" s="47">
        <f>16+7</f>
        <v>23</v>
      </c>
      <c r="O162" s="47">
        <f>3+4</f>
        <v>7</v>
      </c>
      <c r="P162" s="47">
        <f>0+1</f>
        <v>1</v>
      </c>
      <c r="Q162" s="30">
        <f t="shared" si="11"/>
        <v>106</v>
      </c>
      <c r="R162" s="30">
        <f t="shared" si="12"/>
        <v>31</v>
      </c>
      <c r="S162" s="30">
        <f t="shared" si="13"/>
        <v>29.245283018867923</v>
      </c>
      <c r="T162" s="11">
        <f t="shared" si="14"/>
        <v>22.641509433962266</v>
      </c>
      <c r="U162" s="11"/>
      <c r="V162" s="11"/>
      <c r="W162" s="11"/>
      <c r="X162" s="11"/>
      <c r="Y162" s="11"/>
      <c r="Z162" s="11"/>
      <c r="AA162" s="11"/>
      <c r="AB162" s="11"/>
      <c r="AC162" s="11"/>
    </row>
    <row r="163" spans="1:29" ht="15.75" thickBot="1">
      <c r="A163" s="11" t="s">
        <v>180</v>
      </c>
      <c r="B163" s="45" t="s">
        <v>324</v>
      </c>
      <c r="C163" s="11" t="s">
        <v>181</v>
      </c>
      <c r="D163" s="11" t="s">
        <v>319</v>
      </c>
      <c r="E163" t="s">
        <v>320</v>
      </c>
      <c r="F163" s="57">
        <v>42.319380000000002</v>
      </c>
      <c r="G163" s="58">
        <v>3.3313100000000002</v>
      </c>
      <c r="H163" s="36">
        <v>45213</v>
      </c>
      <c r="I163" s="11" t="s">
        <v>322</v>
      </c>
      <c r="J163" s="45" t="s">
        <v>324</v>
      </c>
      <c r="K163" s="11">
        <v>27</v>
      </c>
      <c r="L163" t="s">
        <v>185</v>
      </c>
      <c r="M163" s="48">
        <f>19+50</f>
        <v>69</v>
      </c>
      <c r="N163" s="48">
        <f>10+11</f>
        <v>21</v>
      </c>
      <c r="O163" s="48">
        <f>5</f>
        <v>5</v>
      </c>
      <c r="P163" s="48">
        <f>0</f>
        <v>0</v>
      </c>
      <c r="Q163" s="30">
        <f t="shared" si="11"/>
        <v>95</v>
      </c>
      <c r="R163" s="30">
        <f t="shared" si="12"/>
        <v>26</v>
      </c>
      <c r="S163" s="30">
        <f t="shared" si="13"/>
        <v>27.368421052631582</v>
      </c>
      <c r="T163" s="11">
        <f t="shared" si="14"/>
        <v>22.105263157894736</v>
      </c>
      <c r="U163" s="11"/>
      <c r="V163" s="11"/>
      <c r="W163" s="11"/>
      <c r="X163" s="11"/>
      <c r="Y163" s="11"/>
      <c r="Z163" s="11"/>
      <c r="AA163" s="11"/>
      <c r="AB163" s="11"/>
      <c r="AC163" s="11"/>
    </row>
    <row r="164" spans="1:29" ht="15.75" thickBot="1">
      <c r="A164" s="11" t="s">
        <v>180</v>
      </c>
      <c r="B164" s="45" t="s">
        <v>325</v>
      </c>
      <c r="C164" s="11" t="s">
        <v>181</v>
      </c>
      <c r="D164" s="11" t="s">
        <v>319</v>
      </c>
      <c r="E164" t="s">
        <v>320</v>
      </c>
      <c r="F164" s="57">
        <v>42.319380000000002</v>
      </c>
      <c r="G164" s="58">
        <v>3.3313100000000002</v>
      </c>
      <c r="H164" s="36">
        <v>45213</v>
      </c>
      <c r="I164" s="11" t="s">
        <v>322</v>
      </c>
      <c r="J164" s="45" t="s">
        <v>325</v>
      </c>
      <c r="K164">
        <v>24</v>
      </c>
      <c r="L164" t="s">
        <v>185</v>
      </c>
      <c r="M164" s="48">
        <f>30+25+14</f>
        <v>69</v>
      </c>
      <c r="N164" s="48">
        <f>15+12+9</f>
        <v>36</v>
      </c>
      <c r="O164" s="48">
        <f>1+9+12</f>
        <v>22</v>
      </c>
      <c r="P164" s="48">
        <f>0+8</f>
        <v>8</v>
      </c>
      <c r="Q164" s="30">
        <f t="shared" si="11"/>
        <v>135</v>
      </c>
      <c r="R164" s="30">
        <f t="shared" si="12"/>
        <v>66</v>
      </c>
      <c r="S164" s="30">
        <f t="shared" si="13"/>
        <v>48.888888888888886</v>
      </c>
      <c r="T164" s="11">
        <f t="shared" si="14"/>
        <v>32.592592592592595</v>
      </c>
      <c r="U164" s="11"/>
      <c r="V164" s="11"/>
      <c r="W164" s="11"/>
      <c r="X164" s="11"/>
      <c r="Y164" s="11"/>
      <c r="Z164" s="11"/>
      <c r="AA164" s="11"/>
      <c r="AB164" s="11"/>
      <c r="AC164" s="11"/>
    </row>
    <row r="165" spans="1:29" ht="15.75" thickBot="1">
      <c r="A165" s="11" t="s">
        <v>330</v>
      </c>
      <c r="B165" s="45" t="s">
        <v>326</v>
      </c>
      <c r="C165" s="11" t="s">
        <v>181</v>
      </c>
      <c r="D165" s="11" t="s">
        <v>319</v>
      </c>
      <c r="E165" t="s">
        <v>320</v>
      </c>
      <c r="F165" s="57">
        <v>42.319380000000002</v>
      </c>
      <c r="G165" s="58">
        <v>3.3313100000000002</v>
      </c>
      <c r="H165" s="36">
        <v>45213</v>
      </c>
      <c r="I165" s="11" t="s">
        <v>322</v>
      </c>
      <c r="J165" s="45" t="s">
        <v>326</v>
      </c>
      <c r="K165">
        <v>17</v>
      </c>
      <c r="L165" t="s">
        <v>185</v>
      </c>
      <c r="M165" s="48">
        <f>2+4+9</f>
        <v>15</v>
      </c>
      <c r="N165" s="48">
        <f>22+8+22</f>
        <v>52</v>
      </c>
      <c r="O165" s="48">
        <f>7+13+4</f>
        <v>24</v>
      </c>
      <c r="P165" s="48">
        <f>12+13+15</f>
        <v>40</v>
      </c>
      <c r="Q165" s="30">
        <f t="shared" si="11"/>
        <v>131</v>
      </c>
      <c r="R165" s="30">
        <f t="shared" si="12"/>
        <v>116</v>
      </c>
      <c r="S165" s="30">
        <f t="shared" si="13"/>
        <v>88.549618320610691</v>
      </c>
      <c r="T165" s="11">
        <f t="shared" si="14"/>
        <v>70.229007633587784</v>
      </c>
      <c r="U165" s="11"/>
      <c r="V165" s="11"/>
      <c r="W165" s="11"/>
      <c r="X165" s="11"/>
      <c r="Y165" s="11"/>
      <c r="Z165" s="11"/>
      <c r="AA165" s="11"/>
      <c r="AB165" s="11"/>
      <c r="AC165" s="11"/>
    </row>
    <row r="166" spans="1:29" ht="15.75" thickBot="1">
      <c r="A166" s="11" t="s">
        <v>180</v>
      </c>
      <c r="B166" s="44" t="s">
        <v>327</v>
      </c>
      <c r="C166" s="11" t="s">
        <v>181</v>
      </c>
      <c r="D166" s="11" t="s">
        <v>319</v>
      </c>
      <c r="E166" s="42" t="s">
        <v>321</v>
      </c>
      <c r="F166" s="57">
        <v>42.313499999999998</v>
      </c>
      <c r="G166" s="58">
        <v>3.3160099999999999</v>
      </c>
      <c r="H166" s="36">
        <v>45213</v>
      </c>
      <c r="I166" s="11" t="s">
        <v>198</v>
      </c>
      <c r="J166" s="44" t="s">
        <v>327</v>
      </c>
      <c r="K166">
        <v>20</v>
      </c>
      <c r="L166" s="42" t="s">
        <v>199</v>
      </c>
      <c r="M166" s="47">
        <f>7+13</f>
        <v>20</v>
      </c>
      <c r="N166" s="47">
        <f>6+6</f>
        <v>12</v>
      </c>
      <c r="O166" s="47">
        <f>35+18</f>
        <v>53</v>
      </c>
      <c r="P166" s="47">
        <f>13+13</f>
        <v>26</v>
      </c>
      <c r="Q166" s="30">
        <f t="shared" si="11"/>
        <v>111</v>
      </c>
      <c r="R166" s="30">
        <f t="shared" si="12"/>
        <v>91</v>
      </c>
      <c r="S166" s="30">
        <f t="shared" si="13"/>
        <v>81.981981981981974</v>
      </c>
      <c r="T166" s="11">
        <f t="shared" si="14"/>
        <v>34.234234234234236</v>
      </c>
      <c r="U166" s="11"/>
      <c r="V166" s="11"/>
      <c r="W166" s="11"/>
      <c r="X166" s="11"/>
      <c r="Y166" s="11"/>
      <c r="Z166" s="11"/>
      <c r="AA166" s="11"/>
      <c r="AB166" s="11"/>
      <c r="AC166" s="11"/>
    </row>
    <row r="167" spans="1:29" ht="15.75" thickBot="1">
      <c r="A167" s="11" t="s">
        <v>180</v>
      </c>
      <c r="B167" s="45" t="s">
        <v>328</v>
      </c>
      <c r="C167" s="11" t="s">
        <v>181</v>
      </c>
      <c r="D167" s="11" t="s">
        <v>319</v>
      </c>
      <c r="E167" t="s">
        <v>321</v>
      </c>
      <c r="F167" s="57">
        <v>42.313499999999998</v>
      </c>
      <c r="G167" s="58">
        <v>3.3160099999999999</v>
      </c>
      <c r="H167" s="36">
        <v>45213</v>
      </c>
      <c r="I167" s="11" t="s">
        <v>198</v>
      </c>
      <c r="J167" s="45" t="s">
        <v>328</v>
      </c>
      <c r="K167">
        <v>20</v>
      </c>
      <c r="L167" t="s">
        <v>199</v>
      </c>
      <c r="M167" s="48">
        <f>19+20</f>
        <v>39</v>
      </c>
      <c r="N167" s="48">
        <f>7+4</f>
        <v>11</v>
      </c>
      <c r="O167" s="48">
        <f>22+8</f>
        <v>30</v>
      </c>
      <c r="P167" s="48">
        <f>12+12</f>
        <v>24</v>
      </c>
      <c r="Q167" s="30">
        <f t="shared" si="11"/>
        <v>104</v>
      </c>
      <c r="R167" s="30">
        <f t="shared" si="12"/>
        <v>65</v>
      </c>
      <c r="S167" s="30">
        <f t="shared" si="13"/>
        <v>62.5</v>
      </c>
      <c r="T167" s="11">
        <f t="shared" si="14"/>
        <v>33.653846153846153</v>
      </c>
      <c r="U167" s="11"/>
      <c r="V167" s="11"/>
      <c r="W167" s="11"/>
      <c r="X167" s="11"/>
      <c r="Y167" s="11"/>
      <c r="Z167" s="11"/>
      <c r="AA167" s="11"/>
      <c r="AB167" s="11"/>
      <c r="AC167" s="11"/>
    </row>
    <row r="168" spans="1:29" ht="15.75" thickBot="1">
      <c r="A168" s="11" t="s">
        <v>180</v>
      </c>
      <c r="B168" s="45" t="s">
        <v>329</v>
      </c>
      <c r="C168" s="11" t="s">
        <v>181</v>
      </c>
      <c r="D168" s="11" t="s">
        <v>319</v>
      </c>
      <c r="E168" t="s">
        <v>321</v>
      </c>
      <c r="F168" s="57">
        <v>42.313499999999998</v>
      </c>
      <c r="G168" s="58">
        <v>3.3160099999999999</v>
      </c>
      <c r="H168" s="36">
        <v>45213</v>
      </c>
      <c r="I168" s="11" t="s">
        <v>198</v>
      </c>
      <c r="J168" s="45" t="s">
        <v>329</v>
      </c>
      <c r="K168">
        <v>17</v>
      </c>
      <c r="L168" t="s">
        <v>199</v>
      </c>
      <c r="M168" s="48">
        <f>0+0</f>
        <v>0</v>
      </c>
      <c r="N168" s="48">
        <f>2+2</f>
        <v>4</v>
      </c>
      <c r="O168" s="48">
        <f>50+60</f>
        <v>110</v>
      </c>
      <c r="P168" s="48">
        <f>2+3</f>
        <v>5</v>
      </c>
      <c r="Q168" s="30">
        <f t="shared" si="11"/>
        <v>119</v>
      </c>
      <c r="R168" s="30">
        <f t="shared" si="12"/>
        <v>119</v>
      </c>
      <c r="S168" s="30">
        <f t="shared" si="13"/>
        <v>100</v>
      </c>
      <c r="T168" s="11">
        <f t="shared" si="14"/>
        <v>7.5630252100840334</v>
      </c>
      <c r="U168" s="11"/>
      <c r="V168" s="11"/>
      <c r="W168" s="11"/>
      <c r="X168" s="11"/>
      <c r="Y168" s="11"/>
      <c r="Z168" s="11"/>
      <c r="AA168" s="11"/>
      <c r="AB168" s="11"/>
      <c r="AC168" s="11"/>
    </row>
    <row r="169" spans="1:29" ht="15.75" thickBot="1">
      <c r="A169" s="11" t="s">
        <v>180</v>
      </c>
      <c r="B169" s="45" t="s">
        <v>327</v>
      </c>
      <c r="C169" s="11" t="s">
        <v>181</v>
      </c>
      <c r="D169" s="11" t="s">
        <v>319</v>
      </c>
      <c r="E169" t="s">
        <v>321</v>
      </c>
      <c r="F169" s="57">
        <v>42.313499999999998</v>
      </c>
      <c r="G169" s="58">
        <v>3.3160099999999999</v>
      </c>
      <c r="H169" s="36">
        <v>45213</v>
      </c>
      <c r="I169" s="11" t="s">
        <v>198</v>
      </c>
      <c r="J169" s="45" t="s">
        <v>327</v>
      </c>
      <c r="K169">
        <v>15</v>
      </c>
      <c r="L169" t="s">
        <v>199</v>
      </c>
      <c r="M169" s="48">
        <f>4+12</f>
        <v>16</v>
      </c>
      <c r="N169" s="48">
        <f>1+9</f>
        <v>10</v>
      </c>
      <c r="O169" s="48">
        <f>45+8</f>
        <v>53</v>
      </c>
      <c r="P169" s="48">
        <f>1+20</f>
        <v>21</v>
      </c>
      <c r="Q169" s="30">
        <f t="shared" si="11"/>
        <v>100</v>
      </c>
      <c r="R169" s="30">
        <f t="shared" si="12"/>
        <v>84</v>
      </c>
      <c r="S169" s="30">
        <f t="shared" si="13"/>
        <v>84</v>
      </c>
      <c r="T169" s="11">
        <f t="shared" si="14"/>
        <v>31</v>
      </c>
      <c r="U169" s="11"/>
      <c r="V169" s="11"/>
      <c r="W169" s="11"/>
      <c r="X169" s="11"/>
      <c r="Y169" s="11"/>
      <c r="Z169" s="11"/>
      <c r="AA169" s="11"/>
      <c r="AB169" s="11"/>
      <c r="AC169" s="11"/>
    </row>
    <row r="170" spans="1:29" ht="15.75" thickBot="1">
      <c r="A170" s="11" t="s">
        <v>180</v>
      </c>
      <c r="B170" s="45" t="s">
        <v>328</v>
      </c>
      <c r="C170" s="11" t="s">
        <v>181</v>
      </c>
      <c r="D170" s="11" t="s">
        <v>319</v>
      </c>
      <c r="E170" t="s">
        <v>321</v>
      </c>
      <c r="F170" s="57">
        <v>42.313499999999998</v>
      </c>
      <c r="G170" s="58">
        <v>3.3160099999999999</v>
      </c>
      <c r="H170" s="36">
        <v>45213</v>
      </c>
      <c r="I170" s="11" t="s">
        <v>198</v>
      </c>
      <c r="J170" s="45" t="s">
        <v>328</v>
      </c>
      <c r="K170">
        <v>15</v>
      </c>
      <c r="L170" t="s">
        <v>199</v>
      </c>
      <c r="M170" s="48">
        <f>17+32</f>
        <v>49</v>
      </c>
      <c r="N170" s="48">
        <f>6+6</f>
        <v>12</v>
      </c>
      <c r="O170" s="48">
        <f>25+10</f>
        <v>35</v>
      </c>
      <c r="P170" s="48">
        <f>12+18</f>
        <v>30</v>
      </c>
      <c r="Q170" s="30">
        <f t="shared" si="11"/>
        <v>126</v>
      </c>
      <c r="R170" s="30">
        <f t="shared" si="12"/>
        <v>77</v>
      </c>
      <c r="S170" s="30">
        <f t="shared" si="13"/>
        <v>61.111111111111114</v>
      </c>
      <c r="T170" s="11">
        <f t="shared" si="14"/>
        <v>33.333333333333329</v>
      </c>
      <c r="U170" s="11"/>
      <c r="V170" s="11"/>
      <c r="W170" s="11"/>
      <c r="X170" s="11"/>
      <c r="Y170" s="11"/>
      <c r="Z170" s="11"/>
      <c r="AA170" s="11"/>
      <c r="AB170" s="11"/>
      <c r="AC170" s="11"/>
    </row>
    <row r="171" spans="1:29" ht="15.75" thickBot="1">
      <c r="A171" s="11" t="s">
        <v>180</v>
      </c>
      <c r="B171" s="45" t="s">
        <v>329</v>
      </c>
      <c r="C171" s="11" t="s">
        <v>181</v>
      </c>
      <c r="D171" s="11" t="s">
        <v>319</v>
      </c>
      <c r="E171" t="s">
        <v>321</v>
      </c>
      <c r="F171" s="57">
        <v>42.313499999999998</v>
      </c>
      <c r="G171" s="58">
        <v>3.3160099999999999</v>
      </c>
      <c r="H171" s="36">
        <v>45213</v>
      </c>
      <c r="I171" s="11" t="s">
        <v>198</v>
      </c>
      <c r="J171" s="45" t="s">
        <v>329</v>
      </c>
      <c r="K171">
        <v>13</v>
      </c>
      <c r="L171" t="s">
        <v>199</v>
      </c>
      <c r="M171" s="48">
        <f>0</f>
        <v>0</v>
      </c>
      <c r="N171" s="48">
        <f>1+22+3</f>
        <v>26</v>
      </c>
      <c r="O171" s="48">
        <f>6+18</f>
        <v>24</v>
      </c>
      <c r="P171" s="48">
        <f>30+35</f>
        <v>65</v>
      </c>
      <c r="Q171" s="30">
        <f t="shared" si="11"/>
        <v>115</v>
      </c>
      <c r="R171" s="30">
        <f t="shared" si="12"/>
        <v>115</v>
      </c>
      <c r="S171" s="30">
        <f t="shared" si="13"/>
        <v>100</v>
      </c>
      <c r="T171" s="11">
        <f t="shared" si="14"/>
        <v>79.130434782608688</v>
      </c>
      <c r="U171" s="11"/>
      <c r="V171" s="11"/>
      <c r="W171" s="11"/>
      <c r="X171" s="11"/>
      <c r="Y171" s="11"/>
      <c r="Z171" s="11"/>
      <c r="AA171" s="11"/>
      <c r="AB171" s="11"/>
      <c r="AC171" s="11"/>
    </row>
    <row r="172" spans="1:29" ht="15.75" thickBot="1">
      <c r="A172" s="11" t="s">
        <v>180</v>
      </c>
      <c r="B172" s="45" t="s">
        <v>328</v>
      </c>
      <c r="C172" s="11" t="s">
        <v>181</v>
      </c>
      <c r="D172" s="11" t="s">
        <v>319</v>
      </c>
      <c r="E172" t="s">
        <v>321</v>
      </c>
      <c r="F172" s="57">
        <v>42.313499999999998</v>
      </c>
      <c r="G172" s="58">
        <v>3.3160099999999999</v>
      </c>
      <c r="H172" s="36">
        <v>45213</v>
      </c>
      <c r="I172" s="11" t="s">
        <v>198</v>
      </c>
      <c r="J172" s="45" t="s">
        <v>328</v>
      </c>
      <c r="K172">
        <v>10</v>
      </c>
      <c r="L172" t="s">
        <v>199</v>
      </c>
      <c r="M172" s="48">
        <f>6+15</f>
        <v>21</v>
      </c>
      <c r="N172" s="48">
        <f>8+8</f>
        <v>16</v>
      </c>
      <c r="O172" s="48">
        <f>30+15</f>
        <v>45</v>
      </c>
      <c r="P172" s="48">
        <f>16+32</f>
        <v>48</v>
      </c>
      <c r="Q172" s="30">
        <f t="shared" si="11"/>
        <v>130</v>
      </c>
      <c r="R172" s="30">
        <f t="shared" si="12"/>
        <v>109</v>
      </c>
      <c r="S172" s="30">
        <f t="shared" si="13"/>
        <v>83.846153846153854</v>
      </c>
      <c r="T172" s="11">
        <f t="shared" si="14"/>
        <v>49.230769230769234</v>
      </c>
      <c r="U172" s="11"/>
      <c r="V172" s="11"/>
      <c r="W172" s="11"/>
      <c r="X172" s="11"/>
      <c r="Y172" s="11"/>
      <c r="Z172" s="11"/>
      <c r="AA172" s="11"/>
      <c r="AB172" s="11"/>
      <c r="AC172" s="11"/>
    </row>
    <row r="173" spans="1:29" ht="15.75" thickBot="1">
      <c r="A173" s="11" t="s">
        <v>207</v>
      </c>
      <c r="B173" s="46" t="s">
        <v>267</v>
      </c>
      <c r="C173" s="11" t="s">
        <v>181</v>
      </c>
      <c r="D173" s="11" t="s">
        <v>319</v>
      </c>
      <c r="E173" s="43" t="s">
        <v>321</v>
      </c>
      <c r="F173" s="57">
        <v>42.313499999999998</v>
      </c>
      <c r="G173" s="58">
        <v>3.3160099999999999</v>
      </c>
      <c r="H173" s="36">
        <v>45213</v>
      </c>
      <c r="I173" s="11" t="s">
        <v>198</v>
      </c>
      <c r="J173" s="13"/>
      <c r="K173">
        <v>9</v>
      </c>
      <c r="L173" s="43" t="s">
        <v>199</v>
      </c>
      <c r="M173" s="49">
        <f>4</f>
        <v>4</v>
      </c>
      <c r="N173" s="49">
        <f>0</f>
        <v>0</v>
      </c>
      <c r="O173" s="49">
        <f>68</f>
        <v>68</v>
      </c>
      <c r="P173" s="49">
        <f>10</f>
        <v>10</v>
      </c>
      <c r="Q173" s="30">
        <f t="shared" si="11"/>
        <v>82</v>
      </c>
      <c r="R173" s="30">
        <f t="shared" si="12"/>
        <v>78</v>
      </c>
      <c r="S173" s="30">
        <f t="shared" si="13"/>
        <v>95.121951219512198</v>
      </c>
      <c r="T173" s="11">
        <f t="shared" si="14"/>
        <v>12.195121951219512</v>
      </c>
      <c r="U173" s="11"/>
      <c r="V173" s="11"/>
      <c r="W173" s="11"/>
      <c r="X173" s="11"/>
      <c r="Y173" s="11"/>
      <c r="Z173" s="11"/>
      <c r="AA173" s="11"/>
      <c r="AB173" s="11"/>
      <c r="AC173" s="11"/>
    </row>
    <row r="174" spans="1:29" ht="15.75" thickBot="1">
      <c r="A174" s="11"/>
      <c r="B174" s="11"/>
      <c r="C174" s="11"/>
      <c r="D174" s="11"/>
      <c r="E174" s="11"/>
      <c r="F174" s="59"/>
      <c r="G174" s="59"/>
      <c r="H174" s="11"/>
      <c r="I174" s="11"/>
      <c r="J174" s="13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 spans="1:29" ht="15.75" thickBot="1">
      <c r="A175" s="11"/>
      <c r="B175" s="11"/>
      <c r="C175" s="11"/>
      <c r="D175" s="11"/>
      <c r="E175" s="11"/>
      <c r="F175" s="52"/>
      <c r="G175" s="52"/>
      <c r="H175" s="11"/>
      <c r="I175" s="11"/>
      <c r="J175" s="13"/>
      <c r="K175" s="11"/>
      <c r="L175" s="11" t="s">
        <v>331</v>
      </c>
      <c r="M175" s="11">
        <f>SUM(M2:M173)</f>
        <v>4326</v>
      </c>
      <c r="N175" s="11">
        <f t="shared" ref="N175:P175" si="15">SUM(N2:N173)</f>
        <v>958</v>
      </c>
      <c r="O175" s="11">
        <f t="shared" si="15"/>
        <v>3875</v>
      </c>
      <c r="P175" s="11">
        <f t="shared" si="15"/>
        <v>1340</v>
      </c>
      <c r="Q175" s="11">
        <f>SUM(Q2:Q173)</f>
        <v>10499</v>
      </c>
      <c r="R175" s="11">
        <f>SUM(R2:R173)</f>
        <v>6173</v>
      </c>
      <c r="S175" s="11">
        <f>SUM(S2:S173)</f>
        <v>9798.3622637596054</v>
      </c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 spans="1:29" ht="15.75" thickBot="1">
      <c r="A176" s="11"/>
      <c r="B176" s="11"/>
      <c r="C176" s="11"/>
      <c r="D176" s="11"/>
      <c r="E176" s="11"/>
      <c r="F176" s="52"/>
      <c r="G176" s="52"/>
      <c r="H176" s="11"/>
      <c r="I176" s="11"/>
      <c r="J176" s="13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 spans="1:29" ht="15.75" thickBot="1">
      <c r="A177" s="11"/>
      <c r="B177" s="11"/>
      <c r="C177" s="11"/>
      <c r="D177" s="11"/>
      <c r="E177" s="11"/>
      <c r="F177" s="52"/>
      <c r="G177" s="52"/>
      <c r="H177" s="11"/>
      <c r="I177" s="11"/>
      <c r="J177" s="13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 spans="1:29" ht="15.75" thickBot="1">
      <c r="A178" s="11"/>
      <c r="B178" s="11"/>
      <c r="C178" s="11"/>
      <c r="D178" s="11"/>
      <c r="E178" s="11"/>
      <c r="F178" s="52"/>
      <c r="G178" s="52"/>
      <c r="H178" s="11"/>
      <c r="I178" s="11"/>
      <c r="J178" s="13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 spans="1:29" ht="15.75" thickBot="1">
      <c r="A179" s="11"/>
      <c r="B179" s="11"/>
      <c r="C179" s="11"/>
      <c r="D179" s="11"/>
      <c r="E179" s="11"/>
      <c r="F179" s="52"/>
      <c r="G179" s="52"/>
      <c r="H179" s="11"/>
      <c r="I179" s="11"/>
      <c r="J179" s="13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 spans="1:29" ht="15.75" thickBot="1">
      <c r="A180" s="11"/>
      <c r="B180" s="11"/>
      <c r="C180" s="11"/>
      <c r="D180" s="11"/>
      <c r="E180" s="11"/>
      <c r="F180" s="52"/>
      <c r="G180" s="52"/>
      <c r="H180" s="11"/>
      <c r="I180" s="11"/>
      <c r="J180" s="13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 spans="1:29" ht="15.75" thickBot="1">
      <c r="A181" s="11"/>
      <c r="B181" s="11"/>
      <c r="C181" s="11"/>
      <c r="D181" s="11"/>
      <c r="E181" s="11"/>
      <c r="F181" s="52"/>
      <c r="G181" s="52"/>
      <c r="H181" s="11"/>
      <c r="I181" s="11"/>
      <c r="J181" s="13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 spans="1:29" ht="15.75" thickBot="1">
      <c r="A182" s="11"/>
      <c r="B182" s="11"/>
      <c r="C182" s="11"/>
      <c r="D182" s="11"/>
      <c r="E182" s="11"/>
      <c r="F182" s="52"/>
      <c r="G182" s="52"/>
      <c r="H182" s="11"/>
      <c r="I182" s="11"/>
      <c r="J182" s="13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 spans="1:29" ht="15.75" thickBot="1">
      <c r="A183" s="11"/>
      <c r="B183" s="11"/>
      <c r="C183" s="11"/>
      <c r="D183" s="11"/>
      <c r="E183" s="11"/>
      <c r="F183" s="52"/>
      <c r="G183" s="52"/>
      <c r="H183" s="11"/>
      <c r="I183" s="11"/>
      <c r="J183" s="13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 spans="1:29" ht="15.75" thickBot="1">
      <c r="A184" s="11"/>
      <c r="B184" s="11"/>
      <c r="C184" s="11"/>
      <c r="D184" s="11"/>
      <c r="E184" s="11"/>
      <c r="F184" s="52"/>
      <c r="G184" s="52"/>
      <c r="H184" s="11"/>
      <c r="I184" s="11"/>
      <c r="J184" s="13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 spans="1:29" ht="15.75" thickBot="1">
      <c r="A185" s="11"/>
      <c r="B185" s="11"/>
      <c r="C185" s="11"/>
      <c r="D185" s="11"/>
      <c r="E185" s="11"/>
      <c r="F185" s="52"/>
      <c r="G185" s="52"/>
      <c r="H185" s="11"/>
      <c r="I185" s="11"/>
      <c r="J185" s="13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 spans="1:29" ht="15.75" thickBot="1">
      <c r="A186" s="11"/>
      <c r="B186" s="11"/>
      <c r="C186" s="11"/>
      <c r="D186" s="11"/>
      <c r="E186" s="11"/>
      <c r="F186" s="52"/>
      <c r="G186" s="52"/>
      <c r="H186" s="11"/>
      <c r="I186" s="11"/>
      <c r="J186" s="13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 spans="1:29" ht="15.75" thickBot="1">
      <c r="A187" s="11"/>
      <c r="B187" s="11"/>
      <c r="C187" s="11"/>
      <c r="D187" s="11"/>
      <c r="E187" s="11"/>
      <c r="F187" s="52"/>
      <c r="G187" s="52"/>
      <c r="H187" s="11"/>
      <c r="I187" s="11"/>
      <c r="J187" s="13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 spans="1:29" ht="15.75" thickBot="1">
      <c r="A188" s="11"/>
      <c r="B188" s="11"/>
      <c r="C188" s="11"/>
      <c r="D188" s="11"/>
      <c r="E188" s="11"/>
      <c r="F188" s="52"/>
      <c r="G188" s="52"/>
      <c r="H188" s="11"/>
      <c r="I188" s="11"/>
      <c r="J188" s="13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 spans="1:29" ht="15.75" thickBot="1">
      <c r="A189" s="11"/>
      <c r="B189" s="11"/>
      <c r="C189" s="11"/>
      <c r="D189" s="11"/>
      <c r="E189" s="11"/>
      <c r="F189" s="52"/>
      <c r="G189" s="52"/>
      <c r="H189" s="11"/>
      <c r="I189" s="11"/>
      <c r="J189" s="13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 spans="1:29" ht="15.75" thickBot="1">
      <c r="A190" s="11"/>
      <c r="B190" s="11"/>
      <c r="C190" s="11"/>
      <c r="D190" s="11"/>
      <c r="E190" s="11"/>
      <c r="F190" s="52"/>
      <c r="G190" s="52"/>
      <c r="H190" s="11"/>
      <c r="I190" s="11"/>
      <c r="J190" s="13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 spans="1:29" ht="15.75" thickBot="1">
      <c r="A191" s="11"/>
      <c r="B191" s="11"/>
      <c r="C191" s="11"/>
      <c r="D191" s="11"/>
      <c r="E191" s="11"/>
      <c r="F191" s="52"/>
      <c r="G191" s="52"/>
      <c r="H191" s="11"/>
      <c r="I191" s="11"/>
      <c r="J191" s="13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spans="1:29" ht="15.75" thickBot="1">
      <c r="A192" s="11"/>
      <c r="B192" s="11"/>
      <c r="C192" s="11"/>
      <c r="D192" s="11"/>
      <c r="E192" s="11"/>
      <c r="F192" s="52"/>
      <c r="G192" s="52"/>
      <c r="H192" s="11"/>
      <c r="I192" s="11"/>
      <c r="J192" s="13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 spans="1:29" ht="15.75" thickBot="1">
      <c r="A193" s="11"/>
      <c r="B193" s="11"/>
      <c r="C193" s="11"/>
      <c r="D193" s="11"/>
      <c r="E193" s="11"/>
      <c r="F193" s="52"/>
      <c r="G193" s="52"/>
      <c r="H193" s="11"/>
      <c r="I193" s="11"/>
      <c r="J193" s="13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 spans="1:29" ht="15.75" thickBot="1">
      <c r="A194" s="11"/>
      <c r="B194" s="11"/>
      <c r="C194" s="11"/>
      <c r="D194" s="11"/>
      <c r="E194" s="11"/>
      <c r="F194" s="52"/>
      <c r="G194" s="52"/>
      <c r="H194" s="11"/>
      <c r="I194" s="11"/>
      <c r="J194" s="13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 spans="1:29" ht="15.75" thickBot="1">
      <c r="A195" s="11"/>
      <c r="B195" s="11"/>
      <c r="C195" s="11"/>
      <c r="D195" s="11"/>
      <c r="E195" s="11"/>
      <c r="F195" s="52"/>
      <c r="G195" s="52"/>
      <c r="H195" s="11"/>
      <c r="I195" s="11"/>
      <c r="J195" s="13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 spans="1:29" ht="15.75" thickBot="1">
      <c r="A196" s="11"/>
      <c r="B196" s="11"/>
      <c r="C196" s="11"/>
      <c r="D196" s="11"/>
      <c r="E196" s="11"/>
      <c r="F196" s="52"/>
      <c r="G196" s="52"/>
      <c r="H196" s="11"/>
      <c r="I196" s="11"/>
      <c r="J196" s="13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 spans="1:29" ht="15.75" thickBot="1">
      <c r="A197" s="11"/>
      <c r="B197" s="11"/>
      <c r="C197" s="11"/>
      <c r="D197" s="11"/>
      <c r="E197" s="11"/>
      <c r="F197" s="52"/>
      <c r="G197" s="52"/>
      <c r="H197" s="11"/>
      <c r="I197" s="11"/>
      <c r="J197" s="13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 spans="1:29" ht="15.75" thickBot="1">
      <c r="A198" s="11"/>
      <c r="B198" s="11"/>
      <c r="C198" s="11"/>
      <c r="D198" s="11"/>
      <c r="E198" s="11"/>
      <c r="F198" s="52"/>
      <c r="G198" s="52"/>
      <c r="H198" s="11"/>
      <c r="I198" s="11"/>
      <c r="J198" s="13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 spans="1:29" ht="15.75" thickBot="1">
      <c r="A199" s="11"/>
      <c r="B199" s="11"/>
      <c r="C199" s="11"/>
      <c r="D199" s="11"/>
      <c r="E199" s="11"/>
      <c r="F199" s="52"/>
      <c r="G199" s="52"/>
      <c r="H199" s="11"/>
      <c r="I199" s="11"/>
      <c r="J199" s="13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 spans="1:29" ht="15.75" thickBot="1">
      <c r="A200" s="11"/>
      <c r="B200" s="11"/>
      <c r="C200" s="11"/>
      <c r="D200" s="11"/>
      <c r="E200" s="11"/>
      <c r="F200" s="52"/>
      <c r="G200" s="52"/>
      <c r="H200" s="11"/>
      <c r="I200" s="11"/>
      <c r="J200" s="13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 spans="1:29" ht="15.75" thickBot="1">
      <c r="A201" s="11"/>
      <c r="B201" s="11"/>
      <c r="C201" s="11"/>
      <c r="D201" s="11"/>
      <c r="E201" s="11"/>
      <c r="F201" s="52"/>
      <c r="G201" s="52"/>
      <c r="H201" s="11"/>
      <c r="I201" s="11"/>
      <c r="J201" s="13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 spans="1:29" ht="15.75" thickBot="1">
      <c r="A202" s="11"/>
      <c r="B202" s="11"/>
      <c r="C202" s="11"/>
      <c r="D202" s="11"/>
      <c r="E202" s="11"/>
      <c r="F202" s="52"/>
      <c r="G202" s="52"/>
      <c r="H202" s="11"/>
      <c r="I202" s="11"/>
      <c r="J202" s="13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 spans="1:29" ht="15.75" thickBot="1">
      <c r="A203" s="11"/>
      <c r="B203" s="11"/>
      <c r="C203" s="11"/>
      <c r="D203" s="11"/>
      <c r="E203" s="11"/>
      <c r="F203" s="52"/>
      <c r="G203" s="52"/>
      <c r="H203" s="11"/>
      <c r="I203" s="11"/>
      <c r="J203" s="13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 spans="1:29" ht="15.75" thickBot="1">
      <c r="A204" s="11"/>
      <c r="B204" s="11"/>
      <c r="C204" s="11"/>
      <c r="D204" s="11"/>
      <c r="E204" s="11"/>
      <c r="F204" s="52"/>
      <c r="G204" s="52"/>
      <c r="H204" s="11"/>
      <c r="I204" s="11"/>
      <c r="J204" s="13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 spans="1:29" ht="15.75" thickBot="1">
      <c r="A205" s="11"/>
      <c r="B205" s="11"/>
      <c r="C205" s="11"/>
      <c r="D205" s="11"/>
      <c r="E205" s="11"/>
      <c r="F205" s="52"/>
      <c r="G205" s="52"/>
      <c r="H205" s="11"/>
      <c r="I205" s="11"/>
      <c r="J205" s="13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 spans="1:29" ht="15.75" thickBot="1">
      <c r="A206" s="11"/>
      <c r="B206" s="11"/>
      <c r="C206" s="11"/>
      <c r="D206" s="11"/>
      <c r="E206" s="11"/>
      <c r="F206" s="52"/>
      <c r="G206" s="52"/>
      <c r="H206" s="11"/>
      <c r="I206" s="11"/>
      <c r="J206" s="13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 spans="1:29" ht="15.75" thickBot="1">
      <c r="A207" s="11"/>
      <c r="B207" s="11"/>
      <c r="C207" s="11"/>
      <c r="D207" s="11"/>
      <c r="E207" s="11"/>
      <c r="F207" s="52"/>
      <c r="G207" s="52"/>
      <c r="H207" s="11"/>
      <c r="I207" s="11"/>
      <c r="J207" s="13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 spans="1:29" ht="15.75" thickBot="1">
      <c r="A208" s="11"/>
      <c r="B208" s="11"/>
      <c r="C208" s="11"/>
      <c r="D208" s="11"/>
      <c r="E208" s="11"/>
      <c r="F208" s="52"/>
      <c r="G208" s="52"/>
      <c r="H208" s="11"/>
      <c r="I208" s="11"/>
      <c r="J208" s="13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 spans="1:29" ht="15.75" thickBot="1">
      <c r="A209" s="11"/>
      <c r="B209" s="11"/>
      <c r="C209" s="11"/>
      <c r="D209" s="11"/>
      <c r="E209" s="11"/>
      <c r="F209" s="52"/>
      <c r="G209" s="52"/>
      <c r="H209" s="11"/>
      <c r="I209" s="11"/>
      <c r="J209" s="13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 spans="1:29" ht="15.75" thickBot="1">
      <c r="A210" s="11"/>
      <c r="B210" s="11"/>
      <c r="C210" s="11"/>
      <c r="D210" s="11"/>
      <c r="E210" s="11"/>
      <c r="F210" s="52"/>
      <c r="G210" s="52"/>
      <c r="H210" s="11"/>
      <c r="I210" s="11"/>
      <c r="J210" s="13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 spans="1:29" ht="15.75" thickBot="1">
      <c r="A211" s="11"/>
      <c r="B211" s="11"/>
      <c r="C211" s="11"/>
      <c r="D211" s="11"/>
      <c r="E211" s="11"/>
      <c r="F211" s="52"/>
      <c r="G211" s="52"/>
      <c r="H211" s="11"/>
      <c r="I211" s="11"/>
      <c r="J211" s="13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 spans="1:29" ht="15.75" thickBot="1">
      <c r="A212" s="11"/>
      <c r="B212" s="11"/>
      <c r="C212" s="11"/>
      <c r="D212" s="11"/>
      <c r="E212" s="11"/>
      <c r="F212" s="52"/>
      <c r="G212" s="52"/>
      <c r="H212" s="11"/>
      <c r="I212" s="11"/>
      <c r="J212" s="13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 spans="1:29" ht="15.75" thickBot="1">
      <c r="A213" s="11"/>
      <c r="B213" s="11"/>
      <c r="C213" s="11"/>
      <c r="D213" s="11"/>
      <c r="E213" s="11"/>
      <c r="F213" s="52"/>
      <c r="G213" s="52"/>
      <c r="H213" s="11"/>
      <c r="I213" s="11"/>
      <c r="J213" s="13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 spans="1:29" ht="15.75" thickBot="1">
      <c r="A214" s="11"/>
      <c r="B214" s="11"/>
      <c r="C214" s="11"/>
      <c r="D214" s="11"/>
      <c r="E214" s="11"/>
      <c r="F214" s="52"/>
      <c r="G214" s="52"/>
      <c r="H214" s="11"/>
      <c r="I214" s="11"/>
      <c r="J214" s="13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 spans="1:29" ht="15.75" thickBot="1">
      <c r="A215" s="11"/>
      <c r="B215" s="11"/>
      <c r="C215" s="11"/>
      <c r="D215" s="11"/>
      <c r="E215" s="11"/>
      <c r="F215" s="52"/>
      <c r="G215" s="52"/>
      <c r="H215" s="11"/>
      <c r="I215" s="11"/>
      <c r="J215" s="13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 spans="1:29" ht="15.75" thickBot="1">
      <c r="A216" s="11"/>
      <c r="B216" s="11"/>
      <c r="C216" s="11"/>
      <c r="D216" s="11"/>
      <c r="E216" s="11"/>
      <c r="F216" s="52"/>
      <c r="G216" s="52"/>
      <c r="H216" s="11"/>
      <c r="I216" s="11"/>
      <c r="J216" s="13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 spans="1:29" ht="15.75" thickBot="1">
      <c r="A217" s="11"/>
      <c r="B217" s="11"/>
      <c r="C217" s="11"/>
      <c r="D217" s="11"/>
      <c r="E217" s="11"/>
      <c r="F217" s="52"/>
      <c r="G217" s="52"/>
      <c r="H217" s="11"/>
      <c r="I217" s="11"/>
      <c r="J217" s="13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 spans="1:29" ht="15.75" thickBot="1">
      <c r="A218" s="11"/>
      <c r="B218" s="11"/>
      <c r="C218" s="11"/>
      <c r="D218" s="11"/>
      <c r="E218" s="11"/>
      <c r="F218" s="52"/>
      <c r="G218" s="52"/>
      <c r="H218" s="11"/>
      <c r="I218" s="11"/>
      <c r="J218" s="13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 spans="1:29" ht="15.75" thickBot="1">
      <c r="A219" s="11"/>
      <c r="B219" s="11"/>
      <c r="C219" s="11"/>
      <c r="D219" s="11"/>
      <c r="E219" s="11"/>
      <c r="F219" s="52"/>
      <c r="G219" s="52"/>
      <c r="H219" s="11"/>
      <c r="I219" s="11"/>
      <c r="J219" s="13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 spans="1:29" ht="15.75" thickBot="1">
      <c r="A220" s="11"/>
      <c r="B220" s="11"/>
      <c r="C220" s="11"/>
      <c r="D220" s="11"/>
      <c r="E220" s="11"/>
      <c r="F220" s="52"/>
      <c r="G220" s="52"/>
      <c r="H220" s="11"/>
      <c r="I220" s="11"/>
      <c r="J220" s="13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 spans="1:29" ht="15.75" thickBot="1">
      <c r="A221" s="11"/>
      <c r="B221" s="11"/>
      <c r="C221" s="11"/>
      <c r="D221" s="11"/>
      <c r="E221" s="11"/>
      <c r="F221" s="52"/>
      <c r="G221" s="52"/>
      <c r="H221" s="11"/>
      <c r="I221" s="11"/>
      <c r="J221" s="13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 spans="1:29" ht="15.75" thickBot="1">
      <c r="A222" s="11"/>
      <c r="B222" s="11"/>
      <c r="C222" s="11"/>
      <c r="D222" s="11"/>
      <c r="E222" s="11"/>
      <c r="F222" s="52"/>
      <c r="G222" s="52"/>
      <c r="H222" s="11"/>
      <c r="I222" s="11"/>
      <c r="J222" s="13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 spans="1:29" ht="15.75" thickBot="1">
      <c r="A223" s="11"/>
      <c r="B223" s="11"/>
      <c r="C223" s="11"/>
      <c r="D223" s="11"/>
      <c r="E223" s="11"/>
      <c r="F223" s="52"/>
      <c r="G223" s="52"/>
      <c r="H223" s="11"/>
      <c r="I223" s="11"/>
      <c r="J223" s="13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 spans="1:29" ht="15.75" thickBot="1">
      <c r="A224" s="11"/>
      <c r="B224" s="11"/>
      <c r="C224" s="11"/>
      <c r="D224" s="11"/>
      <c r="E224" s="11"/>
      <c r="F224" s="52"/>
      <c r="G224" s="52"/>
      <c r="H224" s="11"/>
      <c r="I224" s="11"/>
      <c r="J224" s="13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 spans="1:29" ht="15.75" thickBot="1">
      <c r="A225" s="11"/>
      <c r="B225" s="11"/>
      <c r="C225" s="11"/>
      <c r="D225" s="11"/>
      <c r="E225" s="11"/>
      <c r="F225" s="52"/>
      <c r="G225" s="52"/>
      <c r="H225" s="11"/>
      <c r="I225" s="11"/>
      <c r="J225" s="13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 spans="1:29" ht="15.75" thickBot="1">
      <c r="A226" s="11"/>
      <c r="B226" s="11"/>
      <c r="C226" s="11"/>
      <c r="D226" s="11"/>
      <c r="E226" s="11"/>
      <c r="F226" s="52"/>
      <c r="G226" s="52"/>
      <c r="H226" s="11"/>
      <c r="I226" s="11"/>
      <c r="J226" s="13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 spans="1:29" ht="15.75" thickBot="1">
      <c r="A227" s="11"/>
      <c r="B227" s="11"/>
      <c r="C227" s="11"/>
      <c r="D227" s="11"/>
      <c r="E227" s="11"/>
      <c r="F227" s="52"/>
      <c r="G227" s="52"/>
      <c r="H227" s="11"/>
      <c r="I227" s="11"/>
      <c r="J227" s="13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 spans="1:29" ht="15.75" thickBot="1">
      <c r="A228" s="11"/>
      <c r="B228" s="11"/>
      <c r="C228" s="11"/>
      <c r="D228" s="11"/>
      <c r="E228" s="11"/>
      <c r="F228" s="52"/>
      <c r="G228" s="52"/>
      <c r="H228" s="11"/>
      <c r="I228" s="11"/>
      <c r="J228" s="13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 spans="1:29" ht="15.75" thickBot="1">
      <c r="A229" s="11"/>
      <c r="B229" s="11"/>
      <c r="C229" s="11"/>
      <c r="D229" s="11"/>
      <c r="E229" s="11"/>
      <c r="F229" s="52"/>
      <c r="G229" s="52"/>
      <c r="H229" s="11"/>
      <c r="I229" s="11"/>
      <c r="J229" s="13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 spans="1:29" ht="15.75" thickBot="1">
      <c r="A230" s="11"/>
      <c r="B230" s="11"/>
      <c r="C230" s="11"/>
      <c r="D230" s="11"/>
      <c r="E230" s="11"/>
      <c r="F230" s="52"/>
      <c r="G230" s="52"/>
      <c r="H230" s="11"/>
      <c r="I230" s="11"/>
      <c r="J230" s="13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 spans="1:29" ht="15.75" thickBot="1">
      <c r="A231" s="11"/>
      <c r="B231" s="11"/>
      <c r="C231" s="11"/>
      <c r="D231" s="11"/>
      <c r="E231" s="11"/>
      <c r="F231" s="52"/>
      <c r="G231" s="52"/>
      <c r="H231" s="11"/>
      <c r="I231" s="11"/>
      <c r="J231" s="13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 spans="1:29" ht="15.75" thickBot="1">
      <c r="A232" s="11"/>
      <c r="B232" s="11"/>
      <c r="C232" s="11"/>
      <c r="D232" s="11"/>
      <c r="E232" s="11"/>
      <c r="F232" s="52"/>
      <c r="G232" s="52"/>
      <c r="H232" s="11"/>
      <c r="I232" s="11"/>
      <c r="J232" s="13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 spans="1:29" ht="15.75" thickBot="1">
      <c r="A233" s="11"/>
      <c r="B233" s="11"/>
      <c r="C233" s="11"/>
      <c r="D233" s="11"/>
      <c r="E233" s="11"/>
      <c r="F233" s="52"/>
      <c r="G233" s="52"/>
      <c r="H233" s="11"/>
      <c r="I233" s="11"/>
      <c r="J233" s="13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 spans="1:29" ht="15.75" thickBot="1">
      <c r="A234" s="11"/>
      <c r="B234" s="11"/>
      <c r="C234" s="11"/>
      <c r="D234" s="11"/>
      <c r="E234" s="11"/>
      <c r="F234" s="52"/>
      <c r="G234" s="52"/>
      <c r="H234" s="11"/>
      <c r="I234" s="11"/>
      <c r="J234" s="13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 spans="1:29" ht="15.75" thickBot="1">
      <c r="A235" s="11"/>
      <c r="B235" s="11"/>
      <c r="C235" s="11"/>
      <c r="D235" s="11"/>
      <c r="E235" s="11"/>
      <c r="F235" s="52"/>
      <c r="G235" s="52"/>
      <c r="H235" s="11"/>
      <c r="I235" s="11"/>
      <c r="J235" s="13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 spans="1:29" ht="15.75" thickBot="1">
      <c r="A236" s="11"/>
      <c r="B236" s="11"/>
      <c r="C236" s="11"/>
      <c r="D236" s="11"/>
      <c r="E236" s="11"/>
      <c r="F236" s="52"/>
      <c r="G236" s="52"/>
      <c r="H236" s="11"/>
      <c r="I236" s="11"/>
      <c r="J236" s="13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 spans="1:29" ht="15.75" thickBot="1">
      <c r="A237" s="11"/>
      <c r="B237" s="11"/>
      <c r="C237" s="11"/>
      <c r="D237" s="11"/>
      <c r="E237" s="11"/>
      <c r="F237" s="52"/>
      <c r="G237" s="52"/>
      <c r="H237" s="11"/>
      <c r="I237" s="11"/>
      <c r="J237" s="13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 spans="1:29" ht="15.75" thickBot="1">
      <c r="A238" s="11"/>
      <c r="B238" s="11"/>
      <c r="C238" s="11"/>
      <c r="D238" s="11"/>
      <c r="E238" s="11"/>
      <c r="F238" s="52"/>
      <c r="G238" s="52"/>
      <c r="H238" s="11"/>
      <c r="I238" s="11"/>
      <c r="J238" s="13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 spans="1:29" ht="15.75" thickBot="1">
      <c r="A239" s="11"/>
      <c r="B239" s="11"/>
      <c r="C239" s="11"/>
      <c r="D239" s="11"/>
      <c r="E239" s="11"/>
      <c r="F239" s="52"/>
      <c r="G239" s="52"/>
      <c r="H239" s="11"/>
      <c r="I239" s="11"/>
      <c r="J239" s="13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 spans="1:29" ht="15.75" thickBot="1">
      <c r="A240" s="11"/>
      <c r="B240" s="11"/>
      <c r="C240" s="11"/>
      <c r="D240" s="11"/>
      <c r="E240" s="11"/>
      <c r="F240" s="52"/>
      <c r="G240" s="52"/>
      <c r="H240" s="11"/>
      <c r="I240" s="11"/>
      <c r="J240" s="13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 spans="1:29" ht="15.75" thickBot="1">
      <c r="A241" s="11"/>
      <c r="B241" s="11"/>
      <c r="C241" s="11"/>
      <c r="D241" s="11"/>
      <c r="E241" s="11"/>
      <c r="F241" s="52"/>
      <c r="G241" s="52"/>
      <c r="H241" s="11"/>
      <c r="I241" s="11"/>
      <c r="J241" s="13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 spans="1:29" ht="15.75" thickBot="1">
      <c r="A242" s="11"/>
      <c r="B242" s="11"/>
      <c r="C242" s="11"/>
      <c r="D242" s="11"/>
      <c r="E242" s="11"/>
      <c r="F242" s="52"/>
      <c r="G242" s="52"/>
      <c r="H242" s="11"/>
      <c r="I242" s="11"/>
      <c r="J242" s="13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 spans="1:29" ht="15.75" thickBot="1">
      <c r="A243" s="11"/>
      <c r="B243" s="11"/>
      <c r="C243" s="11"/>
      <c r="D243" s="11"/>
      <c r="E243" s="11"/>
      <c r="F243" s="52"/>
      <c r="G243" s="52"/>
      <c r="H243" s="11"/>
      <c r="I243" s="11"/>
      <c r="J243" s="13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 spans="1:29" ht="15.75" thickBot="1">
      <c r="A244" s="11"/>
      <c r="B244" s="11"/>
      <c r="C244" s="11"/>
      <c r="D244" s="11"/>
      <c r="E244" s="11"/>
      <c r="F244" s="52"/>
      <c r="G244" s="52"/>
      <c r="H244" s="11"/>
      <c r="I244" s="11"/>
      <c r="J244" s="13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 spans="1:29" ht="15.75" thickBot="1">
      <c r="A245" s="11"/>
      <c r="B245" s="11"/>
      <c r="C245" s="11"/>
      <c r="D245" s="11"/>
      <c r="E245" s="11"/>
      <c r="F245" s="52"/>
      <c r="G245" s="52"/>
      <c r="H245" s="11"/>
      <c r="I245" s="11"/>
      <c r="J245" s="13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 spans="1:29" ht="15.75" thickBot="1">
      <c r="A246" s="11"/>
      <c r="B246" s="11"/>
      <c r="C246" s="11"/>
      <c r="D246" s="11"/>
      <c r="E246" s="11"/>
      <c r="F246" s="52"/>
      <c r="G246" s="52"/>
      <c r="H246" s="11"/>
      <c r="I246" s="11"/>
      <c r="J246" s="13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 spans="1:29" ht="15.75" thickBot="1">
      <c r="A247" s="11"/>
      <c r="B247" s="11"/>
      <c r="C247" s="11"/>
      <c r="D247" s="11"/>
      <c r="E247" s="11"/>
      <c r="F247" s="52"/>
      <c r="G247" s="52"/>
      <c r="H247" s="11"/>
      <c r="I247" s="11"/>
      <c r="J247" s="13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 spans="1:29" ht="15.75" thickBot="1">
      <c r="A248" s="11"/>
      <c r="B248" s="11"/>
      <c r="C248" s="11"/>
      <c r="D248" s="11"/>
      <c r="E248" s="11"/>
      <c r="F248" s="52"/>
      <c r="G248" s="52"/>
      <c r="H248" s="11"/>
      <c r="I248" s="11"/>
      <c r="J248" s="13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 spans="1:29" ht="15.75" thickBot="1">
      <c r="A249" s="11"/>
      <c r="B249" s="11"/>
      <c r="C249" s="11"/>
      <c r="D249" s="11"/>
      <c r="E249" s="11"/>
      <c r="F249" s="52"/>
      <c r="G249" s="52"/>
      <c r="H249" s="11"/>
      <c r="I249" s="11"/>
      <c r="J249" s="13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 spans="1:29" ht="15.75" thickBot="1">
      <c r="A250" s="11"/>
      <c r="B250" s="11"/>
      <c r="C250" s="11"/>
      <c r="D250" s="11"/>
      <c r="E250" s="11"/>
      <c r="F250" s="52"/>
      <c r="G250" s="52"/>
      <c r="H250" s="11"/>
      <c r="I250" s="11"/>
      <c r="J250" s="13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 spans="1:29" ht="15.75" thickBot="1">
      <c r="A251" s="11"/>
      <c r="B251" s="11"/>
      <c r="C251" s="11"/>
      <c r="D251" s="11"/>
      <c r="E251" s="11"/>
      <c r="F251" s="52"/>
      <c r="G251" s="52"/>
      <c r="H251" s="11"/>
      <c r="I251" s="11"/>
      <c r="J251" s="13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 spans="1:29" ht="15.75" thickBot="1">
      <c r="A252" s="11"/>
      <c r="B252" s="11"/>
      <c r="C252" s="11"/>
      <c r="D252" s="11"/>
      <c r="E252" s="11"/>
      <c r="F252" s="52"/>
      <c r="G252" s="52"/>
      <c r="H252" s="11"/>
      <c r="I252" s="11"/>
      <c r="J252" s="13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 spans="1:29" ht="15.75" thickBot="1">
      <c r="A253" s="11"/>
      <c r="B253" s="11"/>
      <c r="C253" s="11"/>
      <c r="D253" s="11"/>
      <c r="E253" s="11"/>
      <c r="F253" s="52"/>
      <c r="G253" s="52"/>
      <c r="H253" s="11"/>
      <c r="I253" s="11"/>
      <c r="J253" s="13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 spans="1:29" ht="15.75" thickBot="1">
      <c r="A254" s="11"/>
      <c r="B254" s="11"/>
      <c r="C254" s="11"/>
      <c r="D254" s="11"/>
      <c r="E254" s="11"/>
      <c r="F254" s="52"/>
      <c r="G254" s="52"/>
      <c r="H254" s="11"/>
      <c r="I254" s="11"/>
      <c r="J254" s="13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 spans="1:29" ht="15.75" thickBot="1">
      <c r="A255" s="11"/>
      <c r="B255" s="11"/>
      <c r="C255" s="11"/>
      <c r="D255" s="11"/>
      <c r="E255" s="11"/>
      <c r="F255" s="52"/>
      <c r="G255" s="52"/>
      <c r="H255" s="11"/>
      <c r="I255" s="11"/>
      <c r="J255" s="13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 spans="1:29" ht="15.75" thickBot="1">
      <c r="A256" s="11"/>
      <c r="B256" s="11"/>
      <c r="C256" s="11"/>
      <c r="D256" s="11"/>
      <c r="E256" s="11"/>
      <c r="F256" s="52"/>
      <c r="G256" s="52"/>
      <c r="H256" s="11"/>
      <c r="I256" s="11"/>
      <c r="J256" s="13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 spans="1:29" ht="15.75" thickBot="1">
      <c r="A257" s="11"/>
      <c r="B257" s="11"/>
      <c r="C257" s="11"/>
      <c r="D257" s="11"/>
      <c r="E257" s="11"/>
      <c r="F257" s="52"/>
      <c r="G257" s="52"/>
      <c r="H257" s="11"/>
      <c r="I257" s="11"/>
      <c r="J257" s="13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 spans="1:29" ht="15.75" thickBot="1">
      <c r="A258" s="11"/>
      <c r="B258" s="11"/>
      <c r="C258" s="11"/>
      <c r="D258" s="11"/>
      <c r="E258" s="11"/>
      <c r="F258" s="52"/>
      <c r="G258" s="52"/>
      <c r="H258" s="11"/>
      <c r="I258" s="11"/>
      <c r="J258" s="13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 spans="1:29" ht="15.75" thickBot="1">
      <c r="A259" s="11"/>
      <c r="B259" s="11"/>
      <c r="C259" s="11"/>
      <c r="D259" s="11"/>
      <c r="E259" s="11"/>
      <c r="F259" s="52"/>
      <c r="G259" s="52"/>
      <c r="H259" s="11"/>
      <c r="I259" s="11"/>
      <c r="J259" s="13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 spans="1:29" ht="15.75" thickBot="1">
      <c r="A260" s="11"/>
      <c r="B260" s="11"/>
      <c r="C260" s="11"/>
      <c r="D260" s="11"/>
      <c r="E260" s="11"/>
      <c r="F260" s="52"/>
      <c r="G260" s="52"/>
      <c r="H260" s="11"/>
      <c r="I260" s="11"/>
      <c r="J260" s="13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 spans="1:29" ht="15.75" thickBot="1">
      <c r="A261" s="11"/>
      <c r="B261" s="11"/>
      <c r="C261" s="11"/>
      <c r="D261" s="11"/>
      <c r="E261" s="11"/>
      <c r="F261" s="52"/>
      <c r="G261" s="52"/>
      <c r="H261" s="11"/>
      <c r="I261" s="11"/>
      <c r="J261" s="13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 spans="1:29" ht="15.75" thickBot="1">
      <c r="A262" s="11"/>
      <c r="B262" s="11"/>
      <c r="C262" s="11"/>
      <c r="D262" s="11"/>
      <c r="E262" s="11"/>
      <c r="F262" s="52"/>
      <c r="G262" s="52"/>
      <c r="H262" s="11"/>
      <c r="I262" s="11"/>
      <c r="J262" s="13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 spans="1:29" ht="15.75" thickBot="1">
      <c r="A263" s="11"/>
      <c r="B263" s="11"/>
      <c r="C263" s="11"/>
      <c r="D263" s="11"/>
      <c r="E263" s="11"/>
      <c r="F263" s="52"/>
      <c r="G263" s="52"/>
      <c r="H263" s="11"/>
      <c r="I263" s="11"/>
      <c r="J263" s="13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 spans="1:29" ht="15.75" thickBot="1">
      <c r="A264" s="11"/>
      <c r="B264" s="11"/>
      <c r="C264" s="11"/>
      <c r="D264" s="11"/>
      <c r="E264" s="11"/>
      <c r="F264" s="52"/>
      <c r="G264" s="52"/>
      <c r="H264" s="11"/>
      <c r="I264" s="11"/>
      <c r="J264" s="13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 spans="1:29" ht="15.75" thickBot="1">
      <c r="A265" s="11"/>
      <c r="B265" s="11"/>
      <c r="C265" s="11"/>
      <c r="D265" s="11"/>
      <c r="E265" s="11"/>
      <c r="F265" s="52"/>
      <c r="G265" s="52"/>
      <c r="H265" s="11"/>
      <c r="I265" s="11"/>
      <c r="J265" s="13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 spans="1:29" ht="15.75" thickBot="1">
      <c r="A266" s="11"/>
      <c r="B266" s="11"/>
      <c r="C266" s="11"/>
      <c r="D266" s="11"/>
      <c r="E266" s="11"/>
      <c r="F266" s="52"/>
      <c r="G266" s="52"/>
      <c r="H266" s="11"/>
      <c r="I266" s="11"/>
      <c r="J266" s="13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 spans="1:29" ht="15.75" thickBot="1">
      <c r="A267" s="11"/>
      <c r="B267" s="11"/>
      <c r="C267" s="11"/>
      <c r="D267" s="11"/>
      <c r="E267" s="11"/>
      <c r="F267" s="52"/>
      <c r="G267" s="52"/>
      <c r="H267" s="11"/>
      <c r="I267" s="11"/>
      <c r="J267" s="13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 spans="1:29" ht="15.75" thickBot="1">
      <c r="A268" s="11"/>
      <c r="B268" s="11"/>
      <c r="C268" s="11"/>
      <c r="D268" s="11"/>
      <c r="E268" s="11"/>
      <c r="F268" s="52"/>
      <c r="G268" s="52"/>
      <c r="H268" s="11"/>
      <c r="I268" s="11"/>
      <c r="J268" s="13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 spans="1:29" ht="15.75" thickBot="1">
      <c r="A269" s="11"/>
      <c r="B269" s="11"/>
      <c r="C269" s="11"/>
      <c r="D269" s="11"/>
      <c r="E269" s="11"/>
      <c r="F269" s="52"/>
      <c r="G269" s="52"/>
      <c r="H269" s="11"/>
      <c r="I269" s="11"/>
      <c r="J269" s="13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 spans="1:29" ht="15.75" thickBot="1">
      <c r="A270" s="11"/>
      <c r="B270" s="11"/>
      <c r="C270" s="11"/>
      <c r="D270" s="11"/>
      <c r="E270" s="11"/>
      <c r="F270" s="52"/>
      <c r="G270" s="52"/>
      <c r="H270" s="11"/>
      <c r="I270" s="11"/>
      <c r="J270" s="13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 spans="1:29" ht="15.75" thickBot="1">
      <c r="A271" s="11"/>
      <c r="B271" s="11"/>
      <c r="C271" s="11"/>
      <c r="D271" s="11"/>
      <c r="E271" s="11"/>
      <c r="F271" s="52"/>
      <c r="G271" s="52"/>
      <c r="H271" s="11"/>
      <c r="I271" s="11"/>
      <c r="J271" s="13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 spans="1:29" ht="15.75" thickBot="1">
      <c r="A272" s="11"/>
      <c r="B272" s="11"/>
      <c r="C272" s="11"/>
      <c r="D272" s="11"/>
      <c r="E272" s="11"/>
      <c r="F272" s="52"/>
      <c r="G272" s="52"/>
      <c r="H272" s="11"/>
      <c r="I272" s="11"/>
      <c r="J272" s="13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 spans="1:29" ht="15.75" thickBot="1">
      <c r="A273" s="11"/>
      <c r="B273" s="11"/>
      <c r="C273" s="11"/>
      <c r="D273" s="11"/>
      <c r="E273" s="11"/>
      <c r="F273" s="52"/>
      <c r="G273" s="52"/>
      <c r="H273" s="11"/>
      <c r="I273" s="11"/>
      <c r="J273" s="13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 spans="1:29" ht="15.75" thickBot="1">
      <c r="A274" s="11"/>
      <c r="B274" s="11"/>
      <c r="C274" s="11"/>
      <c r="D274" s="11"/>
      <c r="E274" s="11"/>
      <c r="F274" s="52"/>
      <c r="G274" s="52"/>
      <c r="H274" s="11"/>
      <c r="I274" s="11"/>
      <c r="J274" s="13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 spans="1:29" ht="15.75" thickBot="1">
      <c r="A275" s="11"/>
      <c r="B275" s="11"/>
      <c r="C275" s="11"/>
      <c r="D275" s="11"/>
      <c r="E275" s="11"/>
      <c r="F275" s="52"/>
      <c r="G275" s="52"/>
      <c r="H275" s="11"/>
      <c r="I275" s="11"/>
      <c r="J275" s="13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 spans="1:29" ht="15.75" thickBot="1">
      <c r="A276" s="11"/>
      <c r="B276" s="11"/>
      <c r="C276" s="11"/>
      <c r="D276" s="11"/>
      <c r="E276" s="11"/>
      <c r="F276" s="52"/>
      <c r="G276" s="52"/>
      <c r="H276" s="11"/>
      <c r="I276" s="11"/>
      <c r="J276" s="13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 spans="1:29" ht="15.75" thickBot="1">
      <c r="A277" s="11"/>
      <c r="B277" s="11"/>
      <c r="C277" s="11"/>
      <c r="D277" s="11"/>
      <c r="E277" s="11"/>
      <c r="F277" s="52"/>
      <c r="G277" s="52"/>
      <c r="H277" s="11"/>
      <c r="I277" s="11"/>
      <c r="J277" s="13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 spans="1:29" ht="15.75" thickBot="1">
      <c r="A278" s="11"/>
      <c r="B278" s="11"/>
      <c r="C278" s="11"/>
      <c r="D278" s="11"/>
      <c r="E278" s="11"/>
      <c r="F278" s="52"/>
      <c r="G278" s="52"/>
      <c r="H278" s="11"/>
      <c r="I278" s="11"/>
      <c r="J278" s="13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 spans="1:29" ht="15.75" thickBot="1">
      <c r="A279" s="11"/>
      <c r="B279" s="11"/>
      <c r="C279" s="11"/>
      <c r="D279" s="11"/>
      <c r="E279" s="11"/>
      <c r="F279" s="52"/>
      <c r="G279" s="52"/>
      <c r="H279" s="11"/>
      <c r="I279" s="11"/>
      <c r="J279" s="13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 spans="1:29" ht="15.75" thickBot="1">
      <c r="A280" s="11"/>
      <c r="B280" s="11"/>
      <c r="C280" s="11"/>
      <c r="D280" s="11"/>
      <c r="E280" s="11"/>
      <c r="F280" s="52"/>
      <c r="G280" s="52"/>
      <c r="H280" s="11"/>
      <c r="I280" s="11"/>
      <c r="J280" s="13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 spans="1:29" ht="15.75" thickBot="1">
      <c r="A281" s="11"/>
      <c r="B281" s="11"/>
      <c r="C281" s="11"/>
      <c r="D281" s="11"/>
      <c r="E281" s="11"/>
      <c r="F281" s="52"/>
      <c r="G281" s="52"/>
      <c r="H281" s="11"/>
      <c r="I281" s="11"/>
      <c r="J281" s="13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 spans="1:29" ht="15.75" thickBot="1">
      <c r="A282" s="11"/>
      <c r="B282" s="11"/>
      <c r="C282" s="11"/>
      <c r="D282" s="11"/>
      <c r="E282" s="11"/>
      <c r="F282" s="52"/>
      <c r="G282" s="52"/>
      <c r="H282" s="11"/>
      <c r="I282" s="11"/>
      <c r="J282" s="13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 spans="1:29" ht="15.75" thickBot="1">
      <c r="A283" s="11"/>
      <c r="B283" s="11"/>
      <c r="C283" s="11"/>
      <c r="D283" s="11"/>
      <c r="E283" s="11"/>
      <c r="F283" s="52"/>
      <c r="G283" s="52"/>
      <c r="H283" s="11"/>
      <c r="I283" s="11"/>
      <c r="J283" s="13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 spans="1:29" ht="15.75" thickBot="1">
      <c r="A284" s="11"/>
      <c r="B284" s="11"/>
      <c r="C284" s="11"/>
      <c r="D284" s="11"/>
      <c r="E284" s="11"/>
      <c r="F284" s="52"/>
      <c r="G284" s="52"/>
      <c r="H284" s="11"/>
      <c r="I284" s="11"/>
      <c r="J284" s="13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 spans="1:29" ht="15.75" thickBot="1">
      <c r="A285" s="11"/>
      <c r="B285" s="11"/>
      <c r="C285" s="11"/>
      <c r="D285" s="11"/>
      <c r="E285" s="11"/>
      <c r="F285" s="52"/>
      <c r="G285" s="52"/>
      <c r="H285" s="11"/>
      <c r="I285" s="11"/>
      <c r="J285" s="13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 spans="1:29" ht="15.75" thickBot="1">
      <c r="A286" s="11"/>
      <c r="B286" s="11"/>
      <c r="C286" s="11"/>
      <c r="D286" s="11"/>
      <c r="E286" s="11"/>
      <c r="F286" s="52"/>
      <c r="G286" s="52"/>
      <c r="H286" s="11"/>
      <c r="I286" s="11"/>
      <c r="J286" s="13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 spans="1:29" ht="15.75" thickBot="1">
      <c r="A287" s="11"/>
      <c r="B287" s="11"/>
      <c r="C287" s="11"/>
      <c r="D287" s="11"/>
      <c r="E287" s="11"/>
      <c r="F287" s="52"/>
      <c r="G287" s="52"/>
      <c r="H287" s="11"/>
      <c r="I287" s="11"/>
      <c r="J287" s="13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 spans="1:29" ht="15.75" thickBot="1">
      <c r="A288" s="11"/>
      <c r="B288" s="11"/>
      <c r="C288" s="11"/>
      <c r="D288" s="11"/>
      <c r="E288" s="11"/>
      <c r="F288" s="52"/>
      <c r="G288" s="52"/>
      <c r="H288" s="11"/>
      <c r="I288" s="11"/>
      <c r="J288" s="13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 spans="1:29" ht="15.75" thickBot="1">
      <c r="A289" s="11"/>
      <c r="B289" s="11"/>
      <c r="C289" s="11"/>
      <c r="D289" s="11"/>
      <c r="E289" s="11"/>
      <c r="F289" s="52"/>
      <c r="G289" s="52"/>
      <c r="H289" s="11"/>
      <c r="I289" s="11"/>
      <c r="J289" s="13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 spans="1:29" ht="15.75" thickBot="1">
      <c r="A290" s="11"/>
      <c r="B290" s="11"/>
      <c r="C290" s="11"/>
      <c r="D290" s="11"/>
      <c r="E290" s="11"/>
      <c r="F290" s="52"/>
      <c r="G290" s="52"/>
      <c r="H290" s="11"/>
      <c r="I290" s="11"/>
      <c r="J290" s="13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 spans="1:29" ht="15.75" thickBot="1">
      <c r="A291" s="11"/>
      <c r="B291" s="11"/>
      <c r="C291" s="11"/>
      <c r="D291" s="11"/>
      <c r="E291" s="11"/>
      <c r="F291" s="52"/>
      <c r="G291" s="52"/>
      <c r="H291" s="11"/>
      <c r="I291" s="11"/>
      <c r="J291" s="13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 spans="1:29" ht="15.75" thickBot="1">
      <c r="A292" s="11"/>
      <c r="B292" s="11"/>
      <c r="C292" s="11"/>
      <c r="D292" s="11"/>
      <c r="E292" s="11"/>
      <c r="F292" s="52"/>
      <c r="G292" s="52"/>
      <c r="H292" s="11"/>
      <c r="I292" s="11"/>
      <c r="J292" s="13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 spans="1:29" ht="15.75" thickBot="1">
      <c r="A293" s="11"/>
      <c r="B293" s="11"/>
      <c r="C293" s="11"/>
      <c r="D293" s="11"/>
      <c r="E293" s="11"/>
      <c r="F293" s="52"/>
      <c r="G293" s="52"/>
      <c r="H293" s="11"/>
      <c r="I293" s="11"/>
      <c r="J293" s="13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 spans="1:29" ht="15.75" thickBot="1">
      <c r="A294" s="11"/>
      <c r="B294" s="11"/>
      <c r="C294" s="11"/>
      <c r="D294" s="11"/>
      <c r="E294" s="11"/>
      <c r="F294" s="52"/>
      <c r="G294" s="52"/>
      <c r="H294" s="11"/>
      <c r="I294" s="11"/>
      <c r="J294" s="13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 spans="1:29" ht="15.75" thickBot="1">
      <c r="A295" s="11"/>
      <c r="B295" s="11"/>
      <c r="C295" s="11"/>
      <c r="D295" s="11"/>
      <c r="E295" s="11"/>
      <c r="F295" s="52"/>
      <c r="G295" s="52"/>
      <c r="H295" s="11"/>
      <c r="I295" s="11"/>
      <c r="J295" s="13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 spans="1:29" ht="15.75" thickBot="1">
      <c r="A296" s="11"/>
      <c r="B296" s="11"/>
      <c r="C296" s="11"/>
      <c r="D296" s="11"/>
      <c r="E296" s="11"/>
      <c r="F296" s="52"/>
      <c r="G296" s="52"/>
      <c r="H296" s="11"/>
      <c r="I296" s="11"/>
      <c r="J296" s="13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 spans="1:29" ht="15.75" thickBot="1">
      <c r="A297" s="11"/>
      <c r="B297" s="11"/>
      <c r="C297" s="11"/>
      <c r="D297" s="11"/>
      <c r="E297" s="11"/>
      <c r="F297" s="52"/>
      <c r="G297" s="52"/>
      <c r="H297" s="11"/>
      <c r="I297" s="11"/>
      <c r="J297" s="13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 spans="1:29" ht="15.75" thickBot="1">
      <c r="A298" s="11"/>
      <c r="B298" s="11"/>
      <c r="C298" s="11"/>
      <c r="D298" s="11"/>
      <c r="E298" s="11"/>
      <c r="F298" s="52"/>
      <c r="G298" s="52"/>
      <c r="H298" s="11"/>
      <c r="I298" s="11"/>
      <c r="J298" s="13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 spans="1:29" ht="15.75" thickBot="1">
      <c r="A299" s="11"/>
      <c r="B299" s="11"/>
      <c r="C299" s="11"/>
      <c r="D299" s="11"/>
      <c r="E299" s="11"/>
      <c r="F299" s="52"/>
      <c r="G299" s="52"/>
      <c r="H299" s="11"/>
      <c r="I299" s="11"/>
      <c r="J299" s="13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 spans="1:29" ht="15.75" thickBot="1">
      <c r="A300" s="11"/>
      <c r="B300" s="11"/>
      <c r="C300" s="11"/>
      <c r="D300" s="11"/>
      <c r="E300" s="11"/>
      <c r="F300" s="52"/>
      <c r="G300" s="52"/>
      <c r="H300" s="11"/>
      <c r="I300" s="11"/>
      <c r="J300" s="13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 spans="1:29" ht="15.75" thickBot="1">
      <c r="A301" s="11"/>
      <c r="B301" s="11"/>
      <c r="C301" s="11"/>
      <c r="D301" s="11"/>
      <c r="E301" s="11"/>
      <c r="F301" s="52"/>
      <c r="G301" s="52"/>
      <c r="H301" s="11"/>
      <c r="I301" s="11"/>
      <c r="J301" s="13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 spans="1:29" ht="15.75" thickBot="1">
      <c r="A302" s="11"/>
      <c r="B302" s="11"/>
      <c r="C302" s="11"/>
      <c r="D302" s="11"/>
      <c r="E302" s="11"/>
      <c r="F302" s="52"/>
      <c r="G302" s="52"/>
      <c r="H302" s="11"/>
      <c r="I302" s="11"/>
      <c r="J302" s="13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 spans="1:29" ht="15.75" thickBot="1">
      <c r="A303" s="11"/>
      <c r="B303" s="11"/>
      <c r="C303" s="11"/>
      <c r="D303" s="11"/>
      <c r="E303" s="11"/>
      <c r="F303" s="52"/>
      <c r="G303" s="52"/>
      <c r="H303" s="11"/>
      <c r="I303" s="11"/>
      <c r="J303" s="13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 spans="1:29" ht="15.75" thickBot="1">
      <c r="A304" s="11"/>
      <c r="B304" s="11"/>
      <c r="C304" s="11"/>
      <c r="D304" s="11"/>
      <c r="E304" s="11"/>
      <c r="F304" s="52"/>
      <c r="G304" s="52"/>
      <c r="H304" s="11"/>
      <c r="I304" s="11"/>
      <c r="J304" s="13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 spans="1:29" ht="15.75" thickBot="1">
      <c r="A305" s="11"/>
      <c r="B305" s="11"/>
      <c r="C305" s="11"/>
      <c r="D305" s="11"/>
      <c r="E305" s="11"/>
      <c r="F305" s="52"/>
      <c r="G305" s="52"/>
      <c r="H305" s="11"/>
      <c r="I305" s="11"/>
      <c r="J305" s="13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 spans="1:29" ht="15.75" thickBot="1">
      <c r="A306" s="11"/>
      <c r="B306" s="11"/>
      <c r="C306" s="11"/>
      <c r="D306" s="11"/>
      <c r="E306" s="11"/>
      <c r="F306" s="52"/>
      <c r="G306" s="52"/>
      <c r="H306" s="11"/>
      <c r="I306" s="11"/>
      <c r="J306" s="13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 spans="1:29" ht="15.75" thickBot="1">
      <c r="A307" s="11"/>
      <c r="B307" s="11"/>
      <c r="C307" s="11"/>
      <c r="D307" s="11"/>
      <c r="E307" s="11"/>
      <c r="F307" s="52"/>
      <c r="G307" s="52"/>
      <c r="H307" s="11"/>
      <c r="I307" s="11"/>
      <c r="J307" s="13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 spans="1:29" ht="15.75" thickBot="1">
      <c r="A308" s="11"/>
      <c r="B308" s="11"/>
      <c r="C308" s="11"/>
      <c r="D308" s="11"/>
      <c r="E308" s="11"/>
      <c r="F308" s="52"/>
      <c r="G308" s="52"/>
      <c r="H308" s="11"/>
      <c r="I308" s="11"/>
      <c r="J308" s="13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 spans="1:29" ht="15.75" thickBot="1">
      <c r="A309" s="11"/>
      <c r="B309" s="11"/>
      <c r="C309" s="11"/>
      <c r="D309" s="11"/>
      <c r="E309" s="11"/>
      <c r="F309" s="52"/>
      <c r="G309" s="52"/>
      <c r="H309" s="11"/>
      <c r="I309" s="11"/>
      <c r="J309" s="13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 spans="1:29" ht="15.75" thickBot="1">
      <c r="A310" s="11"/>
      <c r="B310" s="11"/>
      <c r="C310" s="11"/>
      <c r="D310" s="11"/>
      <c r="E310" s="11"/>
      <c r="F310" s="52"/>
      <c r="G310" s="52"/>
      <c r="H310" s="11"/>
      <c r="I310" s="11"/>
      <c r="J310" s="13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 spans="1:29" ht="15.75" thickBot="1">
      <c r="A311" s="11"/>
      <c r="B311" s="11"/>
      <c r="C311" s="11"/>
      <c r="D311" s="11"/>
      <c r="E311" s="11"/>
      <c r="F311" s="52"/>
      <c r="G311" s="52"/>
      <c r="H311" s="11"/>
      <c r="I311" s="11"/>
      <c r="J311" s="13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 spans="1:29" ht="15.75" thickBot="1">
      <c r="A312" s="11"/>
      <c r="B312" s="11"/>
      <c r="C312" s="11"/>
      <c r="D312" s="11"/>
      <c r="E312" s="11"/>
      <c r="F312" s="52"/>
      <c r="G312" s="52"/>
      <c r="H312" s="11"/>
      <c r="I312" s="11"/>
      <c r="J312" s="13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 spans="1:29" ht="15.75" thickBot="1">
      <c r="A313" s="11"/>
      <c r="B313" s="11"/>
      <c r="C313" s="11"/>
      <c r="D313" s="11"/>
      <c r="E313" s="11"/>
      <c r="F313" s="52"/>
      <c r="G313" s="52"/>
      <c r="H313" s="11"/>
      <c r="I313" s="11"/>
      <c r="J313" s="13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 spans="1:29" ht="15.75" thickBot="1">
      <c r="A314" s="11"/>
      <c r="B314" s="11"/>
      <c r="C314" s="11"/>
      <c r="D314" s="11"/>
      <c r="E314" s="11"/>
      <c r="F314" s="52"/>
      <c r="G314" s="52"/>
      <c r="H314" s="11"/>
      <c r="I314" s="11"/>
      <c r="J314" s="13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 spans="1:29" ht="15.75" thickBot="1">
      <c r="A315" s="11"/>
      <c r="B315" s="11"/>
      <c r="C315" s="11"/>
      <c r="D315" s="11"/>
      <c r="E315" s="11"/>
      <c r="F315" s="52"/>
      <c r="G315" s="52"/>
      <c r="H315" s="11"/>
      <c r="I315" s="11"/>
      <c r="J315" s="13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 spans="1:29" ht="15.75" thickBot="1">
      <c r="A316" s="11"/>
      <c r="B316" s="11"/>
      <c r="C316" s="11"/>
      <c r="D316" s="11"/>
      <c r="E316" s="11"/>
      <c r="F316" s="52"/>
      <c r="G316" s="52"/>
      <c r="H316" s="11"/>
      <c r="I316" s="11"/>
      <c r="J316" s="13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 spans="1:29" ht="15.75" thickBot="1">
      <c r="A317" s="11"/>
      <c r="B317" s="11"/>
      <c r="C317" s="11"/>
      <c r="D317" s="11"/>
      <c r="E317" s="11"/>
      <c r="F317" s="52"/>
      <c r="G317" s="52"/>
      <c r="H317" s="11"/>
      <c r="I317" s="11"/>
      <c r="J317" s="13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 spans="1:29" ht="15.75" thickBot="1">
      <c r="A318" s="11"/>
      <c r="B318" s="11"/>
      <c r="C318" s="11"/>
      <c r="D318" s="11"/>
      <c r="E318" s="11"/>
      <c r="F318" s="52"/>
      <c r="G318" s="52"/>
      <c r="H318" s="11"/>
      <c r="I318" s="11"/>
      <c r="J318" s="13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 spans="1:29" ht="15.75" thickBot="1">
      <c r="A319" s="11"/>
      <c r="B319" s="11"/>
      <c r="C319" s="11"/>
      <c r="D319" s="11"/>
      <c r="E319" s="11"/>
      <c r="F319" s="52"/>
      <c r="G319" s="52"/>
      <c r="H319" s="11"/>
      <c r="I319" s="11"/>
      <c r="J319" s="13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 spans="1:29" ht="15.75" thickBot="1">
      <c r="A320" s="11"/>
      <c r="B320" s="11"/>
      <c r="C320" s="11"/>
      <c r="D320" s="11"/>
      <c r="E320" s="11"/>
      <c r="F320" s="52"/>
      <c r="G320" s="52"/>
      <c r="H320" s="11"/>
      <c r="I320" s="11"/>
      <c r="J320" s="13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 spans="1:29" ht="15.75" thickBot="1">
      <c r="A321" s="11"/>
      <c r="B321" s="11"/>
      <c r="C321" s="11"/>
      <c r="D321" s="11"/>
      <c r="E321" s="11"/>
      <c r="F321" s="52"/>
      <c r="G321" s="52"/>
      <c r="H321" s="11"/>
      <c r="I321" s="11"/>
      <c r="J321" s="13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 spans="1:29" ht="15.75" thickBot="1">
      <c r="A322" s="11"/>
      <c r="B322" s="11"/>
      <c r="C322" s="11"/>
      <c r="D322" s="11"/>
      <c r="E322" s="11"/>
      <c r="F322" s="52"/>
      <c r="G322" s="52"/>
      <c r="H322" s="11"/>
      <c r="I322" s="11"/>
      <c r="J322" s="13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 spans="1:29" ht="15.75" thickBot="1">
      <c r="A323" s="11"/>
      <c r="B323" s="11"/>
      <c r="C323" s="11"/>
      <c r="D323" s="11"/>
      <c r="E323" s="11"/>
      <c r="F323" s="52"/>
      <c r="G323" s="52"/>
      <c r="H323" s="11"/>
      <c r="I323" s="11"/>
      <c r="J323" s="13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 spans="1:29" ht="15.75" thickBot="1">
      <c r="A324" s="11"/>
      <c r="B324" s="11"/>
      <c r="C324" s="11"/>
      <c r="D324" s="11"/>
      <c r="E324" s="11"/>
      <c r="F324" s="52"/>
      <c r="G324" s="52"/>
      <c r="H324" s="11"/>
      <c r="I324" s="11"/>
      <c r="J324" s="13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 spans="1:29" ht="15.75" thickBot="1">
      <c r="A325" s="11"/>
      <c r="B325" s="11"/>
      <c r="C325" s="11"/>
      <c r="D325" s="11"/>
      <c r="E325" s="11"/>
      <c r="F325" s="52"/>
      <c r="G325" s="52"/>
      <c r="H325" s="11"/>
      <c r="I325" s="11"/>
      <c r="J325" s="13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 spans="1:29" ht="15.75" thickBot="1">
      <c r="A326" s="11"/>
      <c r="B326" s="11"/>
      <c r="C326" s="11"/>
      <c r="D326" s="11"/>
      <c r="E326" s="11"/>
      <c r="F326" s="52"/>
      <c r="G326" s="52"/>
      <c r="H326" s="11"/>
      <c r="I326" s="11"/>
      <c r="J326" s="13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 spans="1:29" ht="15.75" thickBot="1">
      <c r="A327" s="11"/>
      <c r="B327" s="11"/>
      <c r="C327" s="11"/>
      <c r="D327" s="11"/>
      <c r="E327" s="11"/>
      <c r="F327" s="52"/>
      <c r="G327" s="52"/>
      <c r="H327" s="11"/>
      <c r="I327" s="11"/>
      <c r="J327" s="13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 spans="1:29" ht="15.75" thickBot="1">
      <c r="A328" s="11"/>
      <c r="B328" s="11"/>
      <c r="C328" s="11"/>
      <c r="D328" s="11"/>
      <c r="E328" s="11"/>
      <c r="F328" s="52"/>
      <c r="G328" s="52"/>
      <c r="H328" s="11"/>
      <c r="I328" s="11"/>
      <c r="J328" s="13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 spans="1:29" ht="15.75" thickBot="1">
      <c r="A329" s="11"/>
      <c r="B329" s="11"/>
      <c r="C329" s="11"/>
      <c r="D329" s="11"/>
      <c r="E329" s="11"/>
      <c r="F329" s="52"/>
      <c r="G329" s="52"/>
      <c r="H329" s="11"/>
      <c r="I329" s="11"/>
      <c r="J329" s="13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 spans="1:29" ht="15.75" thickBot="1">
      <c r="A330" s="11"/>
      <c r="B330" s="11"/>
      <c r="C330" s="11"/>
      <c r="D330" s="11"/>
      <c r="E330" s="11"/>
      <c r="F330" s="52"/>
      <c r="G330" s="52"/>
      <c r="H330" s="11"/>
      <c r="I330" s="11"/>
      <c r="J330" s="13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 spans="1:29" ht="15.75" thickBot="1">
      <c r="A331" s="11"/>
      <c r="B331" s="11"/>
      <c r="C331" s="11"/>
      <c r="D331" s="11"/>
      <c r="E331" s="11"/>
      <c r="F331" s="52"/>
      <c r="G331" s="52"/>
      <c r="H331" s="11"/>
      <c r="I331" s="11"/>
      <c r="J331" s="13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 spans="1:29" ht="15.75" thickBot="1">
      <c r="A332" s="11"/>
      <c r="B332" s="11"/>
      <c r="C332" s="11"/>
      <c r="D332" s="11"/>
      <c r="E332" s="11"/>
      <c r="F332" s="52"/>
      <c r="G332" s="52"/>
      <c r="H332" s="11"/>
      <c r="I332" s="11"/>
      <c r="J332" s="13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 spans="1:29" ht="15.75" thickBot="1">
      <c r="A333" s="11"/>
      <c r="B333" s="11"/>
      <c r="C333" s="11"/>
      <c r="D333" s="11"/>
      <c r="E333" s="11"/>
      <c r="F333" s="52"/>
      <c r="G333" s="52"/>
      <c r="H333" s="11"/>
      <c r="I333" s="11"/>
      <c r="J333" s="13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 spans="1:29" ht="15.75" thickBot="1">
      <c r="A334" s="11"/>
      <c r="B334" s="11"/>
      <c r="C334" s="11"/>
      <c r="D334" s="11"/>
      <c r="E334" s="11"/>
      <c r="F334" s="52"/>
      <c r="G334" s="52"/>
      <c r="H334" s="11"/>
      <c r="I334" s="11"/>
      <c r="J334" s="13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 spans="1:29" ht="15.75" thickBot="1">
      <c r="A335" s="11"/>
      <c r="B335" s="11"/>
      <c r="C335" s="11"/>
      <c r="D335" s="11"/>
      <c r="E335" s="11"/>
      <c r="F335" s="52"/>
      <c r="G335" s="52"/>
      <c r="H335" s="11"/>
      <c r="I335" s="11"/>
      <c r="J335" s="13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 spans="1:29" ht="15.75" thickBot="1">
      <c r="A336" s="11"/>
      <c r="B336" s="11"/>
      <c r="C336" s="11"/>
      <c r="D336" s="11"/>
      <c r="E336" s="11"/>
      <c r="F336" s="52"/>
      <c r="G336" s="52"/>
      <c r="H336" s="11"/>
      <c r="I336" s="11"/>
      <c r="J336" s="13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 spans="1:29" ht="15.75" thickBot="1">
      <c r="A337" s="11"/>
      <c r="B337" s="11"/>
      <c r="C337" s="11"/>
      <c r="D337" s="11"/>
      <c r="E337" s="11"/>
      <c r="F337" s="52"/>
      <c r="G337" s="52"/>
      <c r="H337" s="11"/>
      <c r="I337" s="11"/>
      <c r="J337" s="13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 spans="1:29" ht="15.75" thickBot="1">
      <c r="A338" s="11"/>
      <c r="B338" s="11"/>
      <c r="C338" s="11"/>
      <c r="D338" s="11"/>
      <c r="E338" s="11"/>
      <c r="F338" s="52"/>
      <c r="G338" s="52"/>
      <c r="H338" s="11"/>
      <c r="I338" s="11"/>
      <c r="J338" s="13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 spans="1:29" ht="15.75" thickBot="1">
      <c r="A339" s="11"/>
      <c r="B339" s="11"/>
      <c r="C339" s="11"/>
      <c r="D339" s="11"/>
      <c r="E339" s="11"/>
      <c r="F339" s="52"/>
      <c r="G339" s="52"/>
      <c r="H339" s="11"/>
      <c r="I339" s="11"/>
      <c r="J339" s="13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 spans="1:29" ht="15.75" thickBot="1">
      <c r="A340" s="11"/>
      <c r="B340" s="11"/>
      <c r="C340" s="11"/>
      <c r="D340" s="11"/>
      <c r="E340" s="11"/>
      <c r="F340" s="52"/>
      <c r="G340" s="52"/>
      <c r="H340" s="11"/>
      <c r="I340" s="11"/>
      <c r="J340" s="13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 spans="1:29" ht="15.75" thickBot="1">
      <c r="A341" s="11"/>
      <c r="B341" s="11"/>
      <c r="C341" s="11"/>
      <c r="D341" s="11"/>
      <c r="E341" s="11"/>
      <c r="F341" s="52"/>
      <c r="G341" s="52"/>
      <c r="H341" s="11"/>
      <c r="I341" s="11"/>
      <c r="J341" s="13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 spans="1:29" ht="15.75" thickBot="1">
      <c r="A342" s="11"/>
      <c r="B342" s="11"/>
      <c r="C342" s="11"/>
      <c r="D342" s="11"/>
      <c r="E342" s="11"/>
      <c r="F342" s="52"/>
      <c r="G342" s="52"/>
      <c r="H342" s="11"/>
      <c r="I342" s="11"/>
      <c r="J342" s="13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 spans="1:29" ht="15.75" thickBot="1">
      <c r="A343" s="11"/>
      <c r="B343" s="11"/>
      <c r="C343" s="11"/>
      <c r="D343" s="11"/>
      <c r="E343" s="11"/>
      <c r="F343" s="52"/>
      <c r="G343" s="52"/>
      <c r="H343" s="11"/>
      <c r="I343" s="11"/>
      <c r="J343" s="13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 spans="1:29" ht="15.75" thickBot="1">
      <c r="A344" s="11"/>
      <c r="B344" s="11"/>
      <c r="C344" s="11"/>
      <c r="D344" s="11"/>
      <c r="E344" s="11"/>
      <c r="F344" s="52"/>
      <c r="G344" s="52"/>
      <c r="H344" s="11"/>
      <c r="I344" s="11"/>
      <c r="J344" s="13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 spans="1:29" ht="15.75" thickBot="1">
      <c r="A345" s="11"/>
      <c r="B345" s="11"/>
      <c r="C345" s="11"/>
      <c r="D345" s="11"/>
      <c r="E345" s="11"/>
      <c r="F345" s="52"/>
      <c r="G345" s="52"/>
      <c r="H345" s="11"/>
      <c r="I345" s="11"/>
      <c r="J345" s="13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 spans="1:29" ht="15.75" thickBot="1">
      <c r="A346" s="11"/>
      <c r="B346" s="11"/>
      <c r="C346" s="11"/>
      <c r="D346" s="11"/>
      <c r="E346" s="11"/>
      <c r="F346" s="52"/>
      <c r="G346" s="52"/>
      <c r="H346" s="11"/>
      <c r="I346" s="11"/>
      <c r="J346" s="13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 spans="1:29" ht="15.75" thickBot="1">
      <c r="A347" s="11"/>
      <c r="B347" s="11"/>
      <c r="C347" s="11"/>
      <c r="D347" s="11"/>
      <c r="E347" s="11"/>
      <c r="F347" s="52"/>
      <c r="G347" s="52"/>
      <c r="H347" s="11"/>
      <c r="I347" s="11"/>
      <c r="J347" s="13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 spans="1:29" ht="15.75" thickBot="1">
      <c r="A348" s="11"/>
      <c r="B348" s="11"/>
      <c r="C348" s="11"/>
      <c r="D348" s="11"/>
      <c r="E348" s="11"/>
      <c r="F348" s="52"/>
      <c r="G348" s="52"/>
      <c r="H348" s="11"/>
      <c r="I348" s="11"/>
      <c r="J348" s="13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 spans="1:29" ht="15.75" thickBot="1">
      <c r="A349" s="11"/>
      <c r="B349" s="11"/>
      <c r="C349" s="11"/>
      <c r="D349" s="11"/>
      <c r="E349" s="11"/>
      <c r="F349" s="52"/>
      <c r="G349" s="52"/>
      <c r="H349" s="11"/>
      <c r="I349" s="11"/>
      <c r="J349" s="13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 spans="1:29" ht="15.75" thickBot="1">
      <c r="A350" s="11"/>
      <c r="B350" s="11"/>
      <c r="C350" s="11"/>
      <c r="D350" s="11"/>
      <c r="E350" s="11"/>
      <c r="F350" s="52"/>
      <c r="G350" s="52"/>
      <c r="H350" s="11"/>
      <c r="I350" s="11"/>
      <c r="J350" s="13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 spans="1:29" ht="15.75" thickBot="1">
      <c r="A351" s="11"/>
      <c r="B351" s="11"/>
      <c r="C351" s="11"/>
      <c r="D351" s="11"/>
      <c r="E351" s="11"/>
      <c r="F351" s="52"/>
      <c r="G351" s="52"/>
      <c r="H351" s="11"/>
      <c r="I351" s="11"/>
      <c r="J351" s="13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 spans="1:29" ht="15.75" thickBot="1">
      <c r="A352" s="11"/>
      <c r="B352" s="11"/>
      <c r="C352" s="11"/>
      <c r="D352" s="11"/>
      <c r="E352" s="11"/>
      <c r="F352" s="52"/>
      <c r="G352" s="52"/>
      <c r="H352" s="11"/>
      <c r="I352" s="11"/>
      <c r="J352" s="13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 spans="1:29" ht="15.75" thickBot="1">
      <c r="A353" s="11"/>
      <c r="B353" s="11"/>
      <c r="C353" s="11"/>
      <c r="D353" s="11"/>
      <c r="E353" s="11"/>
      <c r="F353" s="52"/>
      <c r="G353" s="52"/>
      <c r="H353" s="11"/>
      <c r="I353" s="11"/>
      <c r="J353" s="13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 spans="1:29" ht="15.75" thickBot="1">
      <c r="A354" s="11"/>
      <c r="B354" s="11"/>
      <c r="C354" s="11"/>
      <c r="D354" s="11"/>
      <c r="E354" s="11"/>
      <c r="F354" s="52"/>
      <c r="G354" s="52"/>
      <c r="H354" s="11"/>
      <c r="I354" s="11"/>
      <c r="J354" s="13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 spans="1:29" ht="15.75" thickBot="1">
      <c r="A355" s="11"/>
      <c r="B355" s="11"/>
      <c r="C355" s="11"/>
      <c r="D355" s="11"/>
      <c r="E355" s="11"/>
      <c r="F355" s="52"/>
      <c r="G355" s="52"/>
      <c r="H355" s="11"/>
      <c r="I355" s="11"/>
      <c r="J355" s="13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 spans="1:29" ht="15.75" thickBot="1">
      <c r="A356" s="11"/>
      <c r="B356" s="11"/>
      <c r="C356" s="11"/>
      <c r="D356" s="11"/>
      <c r="E356" s="11"/>
      <c r="F356" s="52"/>
      <c r="G356" s="52"/>
      <c r="H356" s="11"/>
      <c r="I356" s="11"/>
      <c r="J356" s="13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 spans="1:29" ht="15.75" thickBot="1">
      <c r="A357" s="11"/>
      <c r="B357" s="11"/>
      <c r="C357" s="11"/>
      <c r="D357" s="11"/>
      <c r="E357" s="11"/>
      <c r="F357" s="52"/>
      <c r="G357" s="52"/>
      <c r="H357" s="11"/>
      <c r="I357" s="11"/>
      <c r="J357" s="13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 spans="1:29" ht="15.75" thickBot="1">
      <c r="A358" s="11"/>
      <c r="B358" s="11"/>
      <c r="C358" s="11"/>
      <c r="D358" s="11"/>
      <c r="E358" s="11"/>
      <c r="F358" s="52"/>
      <c r="G358" s="52"/>
      <c r="H358" s="11"/>
      <c r="I358" s="11"/>
      <c r="J358" s="13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 spans="1:29" ht="15.75" thickBot="1">
      <c r="A359" s="11"/>
      <c r="B359" s="11"/>
      <c r="C359" s="11"/>
      <c r="D359" s="11"/>
      <c r="E359" s="11"/>
      <c r="F359" s="52"/>
      <c r="G359" s="52"/>
      <c r="H359" s="11"/>
      <c r="I359" s="11"/>
      <c r="J359" s="13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 spans="1:29" ht="15.75" thickBot="1">
      <c r="A360" s="11"/>
      <c r="B360" s="11"/>
      <c r="C360" s="11"/>
      <c r="D360" s="11"/>
      <c r="E360" s="11"/>
      <c r="F360" s="52"/>
      <c r="G360" s="52"/>
      <c r="H360" s="11"/>
      <c r="I360" s="11"/>
      <c r="J360" s="13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 spans="1:29" ht="15.75" thickBot="1">
      <c r="A361" s="11"/>
      <c r="B361" s="11"/>
      <c r="C361" s="11"/>
      <c r="D361" s="11"/>
      <c r="E361" s="11"/>
      <c r="F361" s="52"/>
      <c r="G361" s="52"/>
      <c r="H361" s="11"/>
      <c r="I361" s="11"/>
      <c r="J361" s="13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 spans="1:29" ht="15.75" thickBot="1">
      <c r="A362" s="11"/>
      <c r="B362" s="11"/>
      <c r="C362" s="11"/>
      <c r="D362" s="11"/>
      <c r="E362" s="11"/>
      <c r="F362" s="52"/>
      <c r="G362" s="52"/>
      <c r="H362" s="11"/>
      <c r="I362" s="11"/>
      <c r="J362" s="13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 spans="1:29" ht="15.75" thickBot="1">
      <c r="A363" s="11"/>
      <c r="B363" s="11"/>
      <c r="C363" s="11"/>
      <c r="D363" s="11"/>
      <c r="E363" s="11"/>
      <c r="F363" s="52"/>
      <c r="G363" s="52"/>
      <c r="H363" s="11"/>
      <c r="I363" s="11"/>
      <c r="J363" s="13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 spans="1:29" ht="15.75" thickBot="1">
      <c r="A364" s="11"/>
      <c r="B364" s="11"/>
      <c r="C364" s="11"/>
      <c r="D364" s="11"/>
      <c r="E364" s="11"/>
      <c r="F364" s="52"/>
      <c r="G364" s="52"/>
      <c r="H364" s="11"/>
      <c r="I364" s="11"/>
      <c r="J364" s="13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 spans="1:29" ht="15.75" thickBot="1">
      <c r="A365" s="11"/>
      <c r="B365" s="11"/>
      <c r="C365" s="11"/>
      <c r="D365" s="11"/>
      <c r="E365" s="11"/>
      <c r="F365" s="52"/>
      <c r="G365" s="52"/>
      <c r="H365" s="11"/>
      <c r="I365" s="11"/>
      <c r="J365" s="13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 spans="1:29" ht="15.75" thickBot="1">
      <c r="A366" s="11"/>
      <c r="B366" s="11"/>
      <c r="C366" s="11"/>
      <c r="D366" s="11"/>
      <c r="E366" s="11"/>
      <c r="F366" s="52"/>
      <c r="G366" s="52"/>
      <c r="H366" s="11"/>
      <c r="I366" s="11"/>
      <c r="J366" s="13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 spans="1:29" ht="15.75" thickBot="1">
      <c r="A367" s="11"/>
      <c r="B367" s="11"/>
      <c r="C367" s="11"/>
      <c r="D367" s="11"/>
      <c r="E367" s="11"/>
      <c r="F367" s="52"/>
      <c r="G367" s="52"/>
      <c r="H367" s="11"/>
      <c r="I367" s="11"/>
      <c r="J367" s="13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 spans="1:29" ht="15.75" thickBot="1">
      <c r="A368" s="11"/>
      <c r="B368" s="11"/>
      <c r="C368" s="11"/>
      <c r="D368" s="11"/>
      <c r="E368" s="11"/>
      <c r="F368" s="52"/>
      <c r="G368" s="52"/>
      <c r="H368" s="11"/>
      <c r="I368" s="11"/>
      <c r="J368" s="13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 spans="1:29" ht="15.75" thickBot="1">
      <c r="A369" s="11"/>
      <c r="B369" s="11"/>
      <c r="C369" s="11"/>
      <c r="D369" s="11"/>
      <c r="E369" s="11"/>
      <c r="F369" s="52"/>
      <c r="G369" s="52"/>
      <c r="H369" s="11"/>
      <c r="I369" s="11"/>
      <c r="J369" s="13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 spans="1:29" ht="15.75" thickBot="1">
      <c r="A370" s="11"/>
      <c r="B370" s="11"/>
      <c r="C370" s="11"/>
      <c r="D370" s="11"/>
      <c r="E370" s="11"/>
      <c r="F370" s="52"/>
      <c r="G370" s="52"/>
      <c r="H370" s="11"/>
      <c r="I370" s="11"/>
      <c r="J370" s="13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 spans="1:29" ht="15.75" thickBot="1">
      <c r="A371" s="11"/>
      <c r="B371" s="11"/>
      <c r="C371" s="11"/>
      <c r="D371" s="11"/>
      <c r="E371" s="11"/>
      <c r="F371" s="52"/>
      <c r="G371" s="52"/>
      <c r="H371" s="11"/>
      <c r="I371" s="11"/>
      <c r="J371" s="13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 spans="1:29" ht="15.75" thickBot="1">
      <c r="A372" s="11"/>
      <c r="B372" s="11"/>
      <c r="C372" s="11"/>
      <c r="D372" s="11"/>
      <c r="E372" s="11"/>
      <c r="F372" s="52"/>
      <c r="G372" s="52"/>
      <c r="H372" s="11"/>
      <c r="I372" s="11"/>
      <c r="J372" s="13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 spans="1:29" ht="15.75" thickBot="1">
      <c r="A373" s="11"/>
      <c r="B373" s="11"/>
      <c r="C373" s="11"/>
      <c r="D373" s="11"/>
      <c r="E373" s="11"/>
      <c r="F373" s="52"/>
      <c r="G373" s="52"/>
      <c r="H373" s="11"/>
      <c r="I373" s="11"/>
      <c r="J373" s="13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 spans="1:29" ht="15.75" thickBot="1">
      <c r="A374" s="11"/>
      <c r="B374" s="11"/>
      <c r="C374" s="11"/>
      <c r="D374" s="11"/>
      <c r="E374" s="11"/>
      <c r="F374" s="52"/>
      <c r="G374" s="52"/>
      <c r="H374" s="11"/>
      <c r="I374" s="11"/>
      <c r="J374" s="13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 spans="1:29" ht="15.75" thickBot="1">
      <c r="A375" s="11"/>
      <c r="B375" s="11"/>
      <c r="C375" s="11"/>
      <c r="D375" s="11"/>
      <c r="E375" s="11"/>
      <c r="F375" s="52"/>
      <c r="G375" s="52"/>
      <c r="H375" s="11"/>
      <c r="I375" s="11"/>
      <c r="J375" s="13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 spans="1:29" ht="15.75" thickBot="1">
      <c r="A376" s="11"/>
      <c r="B376" s="11"/>
      <c r="C376" s="11"/>
      <c r="D376" s="11"/>
      <c r="E376" s="11"/>
      <c r="F376" s="52"/>
      <c r="G376" s="52"/>
      <c r="H376" s="11"/>
      <c r="I376" s="11"/>
      <c r="J376" s="13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 spans="1:29" ht="15.75" thickBot="1">
      <c r="A377" s="11"/>
      <c r="B377" s="11"/>
      <c r="C377" s="11"/>
      <c r="D377" s="11"/>
      <c r="E377" s="11"/>
      <c r="F377" s="52"/>
      <c r="G377" s="52"/>
      <c r="H377" s="11"/>
      <c r="I377" s="11"/>
      <c r="J377" s="13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 spans="1:29" ht="15.75" thickBot="1">
      <c r="A378" s="11"/>
      <c r="B378" s="11"/>
      <c r="C378" s="11"/>
      <c r="D378" s="11"/>
      <c r="E378" s="11"/>
      <c r="F378" s="52"/>
      <c r="G378" s="52"/>
      <c r="H378" s="11"/>
      <c r="I378" s="11"/>
      <c r="J378" s="13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 spans="1:29" ht="15.75" thickBot="1">
      <c r="A379" s="11"/>
      <c r="B379" s="11"/>
      <c r="C379" s="11"/>
      <c r="D379" s="11"/>
      <c r="E379" s="11"/>
      <c r="F379" s="52"/>
      <c r="G379" s="52"/>
      <c r="H379" s="11"/>
      <c r="I379" s="11"/>
      <c r="J379" s="13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 spans="1:29" ht="15.75" thickBot="1">
      <c r="A380" s="11"/>
      <c r="B380" s="11"/>
      <c r="C380" s="11"/>
      <c r="D380" s="11"/>
      <c r="E380" s="11"/>
      <c r="F380" s="52"/>
      <c r="G380" s="52"/>
      <c r="H380" s="11"/>
      <c r="I380" s="11"/>
      <c r="J380" s="13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 spans="1:29" ht="15.75" thickBot="1">
      <c r="A381" s="11"/>
      <c r="B381" s="11"/>
      <c r="C381" s="11"/>
      <c r="D381" s="11"/>
      <c r="E381" s="11"/>
      <c r="F381" s="52"/>
      <c r="G381" s="52"/>
      <c r="H381" s="11"/>
      <c r="I381" s="11"/>
      <c r="J381" s="13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 spans="1:29" ht="15.75" thickBot="1">
      <c r="A382" s="11"/>
      <c r="B382" s="11"/>
      <c r="C382" s="11"/>
      <c r="D382" s="11"/>
      <c r="E382" s="11"/>
      <c r="F382" s="52"/>
      <c r="G382" s="52"/>
      <c r="H382" s="11"/>
      <c r="I382" s="11"/>
      <c r="J382" s="13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 spans="1:29" ht="15.75" thickBot="1">
      <c r="A383" s="11"/>
      <c r="B383" s="11"/>
      <c r="C383" s="11"/>
      <c r="D383" s="11"/>
      <c r="E383" s="11"/>
      <c r="F383" s="52"/>
      <c r="G383" s="52"/>
      <c r="H383" s="11"/>
      <c r="I383" s="11"/>
      <c r="J383" s="13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 spans="1:29" ht="15.75" thickBot="1">
      <c r="A384" s="11"/>
      <c r="B384" s="11"/>
      <c r="C384" s="11"/>
      <c r="D384" s="11"/>
      <c r="E384" s="11"/>
      <c r="F384" s="52"/>
      <c r="G384" s="52"/>
      <c r="H384" s="11"/>
      <c r="I384" s="11"/>
      <c r="J384" s="13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 spans="1:29" ht="15.75" thickBot="1">
      <c r="A385" s="11"/>
      <c r="B385" s="11"/>
      <c r="C385" s="11"/>
      <c r="D385" s="11"/>
      <c r="E385" s="11"/>
      <c r="F385" s="52"/>
      <c r="G385" s="52"/>
      <c r="H385" s="11"/>
      <c r="I385" s="11"/>
      <c r="J385" s="13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 spans="1:29" ht="15.75" thickBot="1">
      <c r="A386" s="11"/>
      <c r="B386" s="11"/>
      <c r="C386" s="11"/>
      <c r="D386" s="11"/>
      <c r="E386" s="11"/>
      <c r="F386" s="52"/>
      <c r="G386" s="52"/>
      <c r="H386" s="11"/>
      <c r="I386" s="11"/>
      <c r="J386" s="13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 spans="1:29" ht="15.75" thickBot="1">
      <c r="A387" s="11"/>
      <c r="B387" s="11"/>
      <c r="C387" s="11"/>
      <c r="D387" s="11"/>
      <c r="E387" s="11"/>
      <c r="F387" s="52"/>
      <c r="G387" s="52"/>
      <c r="H387" s="11"/>
      <c r="I387" s="11"/>
      <c r="J387" s="13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 spans="1:29" ht="15.75" thickBot="1">
      <c r="A388" s="11"/>
      <c r="B388" s="11"/>
      <c r="C388" s="11"/>
      <c r="D388" s="11"/>
      <c r="E388" s="11"/>
      <c r="F388" s="52"/>
      <c r="G388" s="52"/>
      <c r="H388" s="11"/>
      <c r="I388" s="11"/>
      <c r="J388" s="13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 spans="1:29" ht="15.75" thickBot="1">
      <c r="A389" s="11"/>
      <c r="B389" s="11"/>
      <c r="C389" s="11"/>
      <c r="D389" s="11"/>
      <c r="E389" s="11"/>
      <c r="F389" s="52"/>
      <c r="G389" s="52"/>
      <c r="H389" s="11"/>
      <c r="I389" s="11"/>
      <c r="J389" s="13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 spans="1:29" ht="15.75" thickBot="1">
      <c r="A390" s="11"/>
      <c r="B390" s="11"/>
      <c r="C390" s="11"/>
      <c r="D390" s="11"/>
      <c r="E390" s="11"/>
      <c r="F390" s="52"/>
      <c r="G390" s="52"/>
      <c r="H390" s="11"/>
      <c r="I390" s="11"/>
      <c r="J390" s="13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 spans="1:29" ht="15.75" thickBot="1">
      <c r="A391" s="11"/>
      <c r="B391" s="11"/>
      <c r="C391" s="11"/>
      <c r="D391" s="11"/>
      <c r="E391" s="11"/>
      <c r="F391" s="52"/>
      <c r="G391" s="52"/>
      <c r="H391" s="11"/>
      <c r="I391" s="11"/>
      <c r="J391" s="13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 spans="1:29" ht="15.75" thickBot="1">
      <c r="A392" s="11"/>
      <c r="B392" s="11"/>
      <c r="C392" s="11"/>
      <c r="D392" s="11"/>
      <c r="E392" s="11"/>
      <c r="F392" s="52"/>
      <c r="G392" s="52"/>
      <c r="H392" s="11"/>
      <c r="I392" s="11"/>
      <c r="J392" s="13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 spans="1:29" ht="15.75" thickBot="1">
      <c r="A393" s="11"/>
      <c r="B393" s="11"/>
      <c r="C393" s="11"/>
      <c r="D393" s="11"/>
      <c r="E393" s="11"/>
      <c r="F393" s="52"/>
      <c r="G393" s="52"/>
      <c r="H393" s="11"/>
      <c r="I393" s="11"/>
      <c r="J393" s="13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 spans="1:29" ht="15.75" thickBot="1">
      <c r="A394" s="11"/>
      <c r="B394" s="11"/>
      <c r="C394" s="11"/>
      <c r="D394" s="11"/>
      <c r="E394" s="11"/>
      <c r="F394" s="52"/>
      <c r="G394" s="52"/>
      <c r="H394" s="11"/>
      <c r="I394" s="11"/>
      <c r="J394" s="13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 spans="1:29" ht="15.75" thickBot="1">
      <c r="A395" s="11"/>
      <c r="B395" s="11"/>
      <c r="C395" s="11"/>
      <c r="D395" s="11"/>
      <c r="E395" s="11"/>
      <c r="F395" s="52"/>
      <c r="G395" s="52"/>
      <c r="H395" s="11"/>
      <c r="I395" s="11"/>
      <c r="J395" s="13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 spans="1:29" ht="15.75" thickBot="1">
      <c r="A396" s="11"/>
      <c r="B396" s="11"/>
      <c r="C396" s="11"/>
      <c r="D396" s="11"/>
      <c r="E396" s="11"/>
      <c r="F396" s="52"/>
      <c r="G396" s="52"/>
      <c r="H396" s="11"/>
      <c r="I396" s="11"/>
      <c r="J396" s="13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 spans="1:29" ht="15.75" thickBot="1">
      <c r="A397" s="11"/>
      <c r="B397" s="11"/>
      <c r="C397" s="11"/>
      <c r="D397" s="11"/>
      <c r="E397" s="11"/>
      <c r="F397" s="52"/>
      <c r="G397" s="52"/>
      <c r="H397" s="11"/>
      <c r="I397" s="11"/>
      <c r="J397" s="13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 spans="1:29" ht="15.75" thickBot="1">
      <c r="A398" s="11"/>
      <c r="B398" s="11"/>
      <c r="C398" s="11"/>
      <c r="D398" s="11"/>
      <c r="E398" s="11"/>
      <c r="F398" s="52"/>
      <c r="G398" s="52"/>
      <c r="H398" s="11"/>
      <c r="I398" s="11"/>
      <c r="J398" s="13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 spans="1:29" ht="15.75" thickBot="1">
      <c r="A399" s="11"/>
      <c r="B399" s="11"/>
      <c r="C399" s="11"/>
      <c r="D399" s="11"/>
      <c r="E399" s="11"/>
      <c r="F399" s="52"/>
      <c r="G399" s="52"/>
      <c r="H399" s="11"/>
      <c r="I399" s="11"/>
      <c r="J399" s="13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 spans="1:29" ht="15.75" thickBot="1">
      <c r="A400" s="11"/>
      <c r="B400" s="11"/>
      <c r="C400" s="11"/>
      <c r="D400" s="11"/>
      <c r="E400" s="11"/>
      <c r="F400" s="52"/>
      <c r="G400" s="52"/>
      <c r="H400" s="11"/>
      <c r="I400" s="11"/>
      <c r="J400" s="13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 spans="1:29" ht="15.75" thickBot="1">
      <c r="A401" s="11"/>
      <c r="B401" s="11"/>
      <c r="C401" s="11"/>
      <c r="D401" s="11"/>
      <c r="E401" s="11"/>
      <c r="F401" s="52"/>
      <c r="G401" s="52"/>
      <c r="H401" s="11"/>
      <c r="I401" s="11"/>
      <c r="J401" s="13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 spans="1:29" ht="15.75" thickBot="1">
      <c r="A402" s="11"/>
      <c r="B402" s="11"/>
      <c r="C402" s="11"/>
      <c r="D402" s="11"/>
      <c r="E402" s="11"/>
      <c r="F402" s="52"/>
      <c r="G402" s="52"/>
      <c r="H402" s="11"/>
      <c r="I402" s="11"/>
      <c r="J402" s="13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 spans="1:29" ht="15.75" thickBot="1">
      <c r="A403" s="11"/>
      <c r="B403" s="11"/>
      <c r="C403" s="11"/>
      <c r="D403" s="11"/>
      <c r="E403" s="11"/>
      <c r="F403" s="52"/>
      <c r="G403" s="52"/>
      <c r="H403" s="11"/>
      <c r="I403" s="11"/>
      <c r="J403" s="13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 spans="1:29" ht="15.75" thickBot="1">
      <c r="A404" s="11"/>
      <c r="B404" s="11"/>
      <c r="C404" s="11"/>
      <c r="D404" s="11"/>
      <c r="E404" s="11"/>
      <c r="F404" s="52"/>
      <c r="G404" s="52"/>
      <c r="H404" s="11"/>
      <c r="I404" s="11"/>
      <c r="J404" s="13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 spans="1:29" ht="15.75" thickBot="1">
      <c r="A405" s="11"/>
      <c r="B405" s="11"/>
      <c r="C405" s="11"/>
      <c r="D405" s="11"/>
      <c r="E405" s="11"/>
      <c r="F405" s="52"/>
      <c r="G405" s="52"/>
      <c r="H405" s="11"/>
      <c r="I405" s="11"/>
      <c r="J405" s="13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 spans="1:29" ht="15.75" thickBot="1">
      <c r="A406" s="11"/>
      <c r="B406" s="11"/>
      <c r="C406" s="11"/>
      <c r="D406" s="11"/>
      <c r="E406" s="11"/>
      <c r="F406" s="52"/>
      <c r="G406" s="52"/>
      <c r="H406" s="11"/>
      <c r="I406" s="11"/>
      <c r="J406" s="13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 spans="1:29" ht="15.75" thickBot="1">
      <c r="A407" s="11"/>
      <c r="B407" s="11"/>
      <c r="C407" s="11"/>
      <c r="D407" s="11"/>
      <c r="E407" s="11"/>
      <c r="F407" s="52"/>
      <c r="G407" s="52"/>
      <c r="H407" s="11"/>
      <c r="I407" s="11"/>
      <c r="J407" s="13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 spans="1:29" ht="15.75" thickBot="1">
      <c r="A408" s="11"/>
      <c r="B408" s="11"/>
      <c r="C408" s="11"/>
      <c r="D408" s="11"/>
      <c r="E408" s="11"/>
      <c r="F408" s="52"/>
      <c r="G408" s="52"/>
      <c r="H408" s="11"/>
      <c r="I408" s="11"/>
      <c r="J408" s="13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 spans="1:29" ht="15.75" thickBot="1">
      <c r="A409" s="11"/>
      <c r="B409" s="11"/>
      <c r="C409" s="11"/>
      <c r="D409" s="11"/>
      <c r="E409" s="11"/>
      <c r="F409" s="52"/>
      <c r="G409" s="52"/>
      <c r="H409" s="11"/>
      <c r="I409" s="11"/>
      <c r="J409" s="13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 spans="1:29" ht="15.75" thickBot="1">
      <c r="A410" s="11"/>
      <c r="B410" s="11"/>
      <c r="C410" s="11"/>
      <c r="D410" s="11"/>
      <c r="E410" s="11"/>
      <c r="F410" s="52"/>
      <c r="G410" s="52"/>
      <c r="H410" s="11"/>
      <c r="I410" s="11"/>
      <c r="J410" s="13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 spans="1:29" ht="15.75" thickBot="1">
      <c r="A411" s="11"/>
      <c r="B411" s="11"/>
      <c r="C411" s="11"/>
      <c r="D411" s="11"/>
      <c r="E411" s="11"/>
      <c r="F411" s="52"/>
      <c r="G411" s="52"/>
      <c r="H411" s="11"/>
      <c r="I411" s="11"/>
      <c r="J411" s="13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 spans="1:29" ht="15.75" thickBot="1">
      <c r="A412" s="11"/>
      <c r="B412" s="11"/>
      <c r="C412" s="11"/>
      <c r="D412" s="11"/>
      <c r="E412" s="11"/>
      <c r="F412" s="52"/>
      <c r="G412" s="52"/>
      <c r="H412" s="11"/>
      <c r="I412" s="11"/>
      <c r="J412" s="13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 spans="1:29" ht="15.75" thickBot="1">
      <c r="A413" s="11"/>
      <c r="B413" s="11"/>
      <c r="C413" s="11"/>
      <c r="D413" s="11"/>
      <c r="E413" s="11"/>
      <c r="F413" s="52"/>
      <c r="G413" s="52"/>
      <c r="H413" s="11"/>
      <c r="I413" s="11"/>
      <c r="J413" s="13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 spans="1:29" ht="15.75" thickBot="1">
      <c r="A414" s="11"/>
      <c r="B414" s="11"/>
      <c r="C414" s="11"/>
      <c r="D414" s="11"/>
      <c r="E414" s="11"/>
      <c r="F414" s="52"/>
      <c r="G414" s="52"/>
      <c r="H414" s="11"/>
      <c r="I414" s="11"/>
      <c r="J414" s="13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 spans="1:29" ht="15.75" thickBot="1">
      <c r="A415" s="11"/>
      <c r="B415" s="11"/>
      <c r="C415" s="11"/>
      <c r="D415" s="11"/>
      <c r="E415" s="11"/>
      <c r="F415" s="52"/>
      <c r="G415" s="52"/>
      <c r="H415" s="11"/>
      <c r="I415" s="11"/>
      <c r="J415" s="13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 spans="1:29" ht="15.75" thickBot="1">
      <c r="A416" s="11"/>
      <c r="B416" s="11"/>
      <c r="C416" s="11"/>
      <c r="D416" s="11"/>
      <c r="E416" s="11"/>
      <c r="F416" s="52"/>
      <c r="G416" s="52"/>
      <c r="H416" s="11"/>
      <c r="I416" s="11"/>
      <c r="J416" s="13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 spans="1:29" ht="15.75" thickBot="1">
      <c r="A417" s="11"/>
      <c r="B417" s="11"/>
      <c r="C417" s="11"/>
      <c r="D417" s="11"/>
      <c r="E417" s="11"/>
      <c r="F417" s="52"/>
      <c r="G417" s="52"/>
      <c r="H417" s="11"/>
      <c r="I417" s="11"/>
      <c r="J417" s="13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 spans="1:29" ht="15.75" thickBot="1">
      <c r="A418" s="11"/>
      <c r="B418" s="11"/>
      <c r="C418" s="11"/>
      <c r="D418" s="11"/>
      <c r="E418" s="11"/>
      <c r="F418" s="52"/>
      <c r="G418" s="52"/>
      <c r="H418" s="11"/>
      <c r="I418" s="11"/>
      <c r="J418" s="13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 spans="1:29" ht="15.75" thickBot="1">
      <c r="A419" s="11"/>
      <c r="B419" s="11"/>
      <c r="C419" s="11"/>
      <c r="D419" s="11"/>
      <c r="E419" s="11"/>
      <c r="F419" s="52"/>
      <c r="G419" s="52"/>
      <c r="H419" s="11"/>
      <c r="I419" s="11"/>
      <c r="J419" s="13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 spans="1:29" ht="15.75" thickBot="1">
      <c r="A420" s="11"/>
      <c r="B420" s="11"/>
      <c r="C420" s="11"/>
      <c r="D420" s="11"/>
      <c r="E420" s="11"/>
      <c r="F420" s="52"/>
      <c r="G420" s="52"/>
      <c r="H420" s="11"/>
      <c r="I420" s="11"/>
      <c r="J420" s="13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 spans="1:29" ht="15.75" thickBot="1">
      <c r="A421" s="11"/>
      <c r="B421" s="11"/>
      <c r="C421" s="11"/>
      <c r="D421" s="11"/>
      <c r="E421" s="11"/>
      <c r="F421" s="52"/>
      <c r="G421" s="52"/>
      <c r="H421" s="11"/>
      <c r="I421" s="11"/>
      <c r="J421" s="13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 spans="1:29" ht="15.75" thickBot="1">
      <c r="A422" s="11"/>
      <c r="B422" s="11"/>
      <c r="C422" s="11"/>
      <c r="D422" s="11"/>
      <c r="E422" s="11"/>
      <c r="F422" s="52"/>
      <c r="G422" s="52"/>
      <c r="H422" s="11"/>
      <c r="I422" s="11"/>
      <c r="J422" s="13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 spans="1:29" ht="15.75" thickBot="1">
      <c r="A423" s="11"/>
      <c r="B423" s="11"/>
      <c r="C423" s="11"/>
      <c r="D423" s="11"/>
      <c r="E423" s="11"/>
      <c r="F423" s="52"/>
      <c r="G423" s="52"/>
      <c r="H423" s="11"/>
      <c r="I423" s="11"/>
      <c r="J423" s="13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 spans="1:29" ht="15.75" thickBot="1">
      <c r="A424" s="11"/>
      <c r="B424" s="11"/>
      <c r="C424" s="11"/>
      <c r="D424" s="11"/>
      <c r="E424" s="11"/>
      <c r="F424" s="52"/>
      <c r="G424" s="52"/>
      <c r="H424" s="11"/>
      <c r="I424" s="11"/>
      <c r="J424" s="13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 spans="1:29" ht="15.75" thickBot="1">
      <c r="A425" s="11"/>
      <c r="B425" s="11"/>
      <c r="C425" s="11"/>
      <c r="D425" s="11"/>
      <c r="E425" s="11"/>
      <c r="F425" s="52"/>
      <c r="G425" s="52"/>
      <c r="H425" s="11"/>
      <c r="I425" s="11"/>
      <c r="J425" s="13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 spans="1:29" ht="15.75" thickBot="1">
      <c r="A426" s="11"/>
      <c r="B426" s="11"/>
      <c r="C426" s="11"/>
      <c r="D426" s="11"/>
      <c r="E426" s="11"/>
      <c r="F426" s="52"/>
      <c r="G426" s="52"/>
      <c r="H426" s="11"/>
      <c r="I426" s="11"/>
      <c r="J426" s="13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 spans="1:29" ht="15.75" thickBot="1">
      <c r="A427" s="11"/>
      <c r="B427" s="11"/>
      <c r="C427" s="11"/>
      <c r="D427" s="11"/>
      <c r="E427" s="11"/>
      <c r="F427" s="52"/>
      <c r="G427" s="52"/>
      <c r="H427" s="11"/>
      <c r="I427" s="11"/>
      <c r="J427" s="13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 spans="1:29" ht="15.75" thickBot="1">
      <c r="A428" s="11"/>
      <c r="B428" s="11"/>
      <c r="C428" s="11"/>
      <c r="D428" s="11"/>
      <c r="E428" s="11"/>
      <c r="F428" s="52"/>
      <c r="G428" s="52"/>
      <c r="H428" s="11"/>
      <c r="I428" s="11"/>
      <c r="J428" s="13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 spans="1:29" ht="15.75" thickBot="1">
      <c r="A429" s="11"/>
      <c r="B429" s="11"/>
      <c r="C429" s="11"/>
      <c r="D429" s="11"/>
      <c r="E429" s="11"/>
      <c r="F429" s="52"/>
      <c r="G429" s="52"/>
      <c r="H429" s="11"/>
      <c r="I429" s="11"/>
      <c r="J429" s="13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 spans="1:29" ht="15.75" thickBot="1">
      <c r="A430" s="11"/>
      <c r="B430" s="11"/>
      <c r="C430" s="11"/>
      <c r="D430" s="11"/>
      <c r="E430" s="11"/>
      <c r="F430" s="52"/>
      <c r="G430" s="52"/>
      <c r="H430" s="11"/>
      <c r="I430" s="11"/>
      <c r="J430" s="13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 spans="1:29" ht="15.75" thickBot="1">
      <c r="A431" s="11"/>
      <c r="B431" s="11"/>
      <c r="C431" s="11"/>
      <c r="D431" s="11"/>
      <c r="E431" s="11"/>
      <c r="F431" s="52"/>
      <c r="G431" s="52"/>
      <c r="H431" s="11"/>
      <c r="I431" s="11"/>
      <c r="J431" s="13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 spans="1:29" ht="15.75" thickBot="1">
      <c r="A432" s="11"/>
      <c r="B432" s="11"/>
      <c r="C432" s="11"/>
      <c r="D432" s="11"/>
      <c r="E432" s="11"/>
      <c r="F432" s="52"/>
      <c r="G432" s="52"/>
      <c r="H432" s="11"/>
      <c r="I432" s="11"/>
      <c r="J432" s="13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 spans="1:29" ht="15.75" thickBot="1">
      <c r="A433" s="11"/>
      <c r="B433" s="11"/>
      <c r="C433" s="11"/>
      <c r="D433" s="11"/>
      <c r="E433" s="11"/>
      <c r="F433" s="52"/>
      <c r="G433" s="52"/>
      <c r="H433" s="11"/>
      <c r="I433" s="11"/>
      <c r="J433" s="13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 spans="1:29" ht="15.75" thickBot="1">
      <c r="A434" s="11"/>
      <c r="B434" s="11"/>
      <c r="C434" s="11"/>
      <c r="D434" s="11"/>
      <c r="E434" s="11"/>
      <c r="F434" s="52"/>
      <c r="G434" s="52"/>
      <c r="H434" s="11"/>
      <c r="I434" s="11"/>
      <c r="J434" s="13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 spans="1:29" ht="15.75" thickBot="1">
      <c r="A435" s="11"/>
      <c r="B435" s="11"/>
      <c r="C435" s="11"/>
      <c r="D435" s="11"/>
      <c r="E435" s="11"/>
      <c r="F435" s="52"/>
      <c r="G435" s="52"/>
      <c r="H435" s="11"/>
      <c r="I435" s="11"/>
      <c r="J435" s="13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 spans="1:29" ht="15.75" thickBot="1">
      <c r="A436" s="11"/>
      <c r="B436" s="11"/>
      <c r="C436" s="11"/>
      <c r="D436" s="11"/>
      <c r="E436" s="11"/>
      <c r="F436" s="52"/>
      <c r="G436" s="52"/>
      <c r="H436" s="11"/>
      <c r="I436" s="11"/>
      <c r="J436" s="13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 spans="1:29" ht="15.75" thickBot="1">
      <c r="A437" s="11"/>
      <c r="B437" s="11"/>
      <c r="C437" s="11"/>
      <c r="D437" s="11"/>
      <c r="E437" s="11"/>
      <c r="F437" s="52"/>
      <c r="G437" s="52"/>
      <c r="H437" s="11"/>
      <c r="I437" s="11"/>
      <c r="J437" s="13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 spans="1:29" ht="15.75" thickBot="1">
      <c r="A438" s="11"/>
      <c r="B438" s="11"/>
      <c r="C438" s="11"/>
      <c r="D438" s="11"/>
      <c r="E438" s="11"/>
      <c r="F438" s="52"/>
      <c r="G438" s="52"/>
      <c r="H438" s="11"/>
      <c r="I438" s="11"/>
      <c r="J438" s="13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 spans="1:29" ht="15.75" thickBot="1">
      <c r="A439" s="11"/>
      <c r="B439" s="11"/>
      <c r="C439" s="11"/>
      <c r="D439" s="11"/>
      <c r="E439" s="11"/>
      <c r="F439" s="52"/>
      <c r="G439" s="52"/>
      <c r="H439" s="11"/>
      <c r="I439" s="11"/>
      <c r="J439" s="13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 spans="1:29" ht="15.75" thickBot="1">
      <c r="A440" s="11"/>
      <c r="B440" s="11"/>
      <c r="C440" s="11"/>
      <c r="D440" s="11"/>
      <c r="E440" s="11"/>
      <c r="F440" s="52"/>
      <c r="G440" s="52"/>
      <c r="H440" s="11"/>
      <c r="I440" s="11"/>
      <c r="J440" s="13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 spans="1:29" ht="15.75" thickBot="1">
      <c r="A441" s="11"/>
      <c r="B441" s="11"/>
      <c r="C441" s="11"/>
      <c r="D441" s="11"/>
      <c r="E441" s="11"/>
      <c r="F441" s="52"/>
      <c r="G441" s="52"/>
      <c r="H441" s="11"/>
      <c r="I441" s="11"/>
      <c r="J441" s="13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 spans="1:29" ht="15.75" thickBot="1">
      <c r="A442" s="11"/>
      <c r="B442" s="11"/>
      <c r="C442" s="11"/>
      <c r="D442" s="11"/>
      <c r="E442" s="11"/>
      <c r="F442" s="52"/>
      <c r="G442" s="52"/>
      <c r="H442" s="11"/>
      <c r="I442" s="11"/>
      <c r="J442" s="13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 spans="1:29" ht="15.75" thickBot="1">
      <c r="A443" s="11"/>
      <c r="B443" s="11"/>
      <c r="C443" s="11"/>
      <c r="D443" s="11"/>
      <c r="E443" s="11"/>
      <c r="F443" s="52"/>
      <c r="G443" s="52"/>
      <c r="H443" s="11"/>
      <c r="I443" s="11"/>
      <c r="J443" s="13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 spans="1:29" ht="15.75" thickBot="1">
      <c r="A444" s="11"/>
      <c r="B444" s="11"/>
      <c r="C444" s="11"/>
      <c r="D444" s="11"/>
      <c r="E444" s="11"/>
      <c r="F444" s="52"/>
      <c r="G444" s="52"/>
      <c r="H444" s="11"/>
      <c r="I444" s="11"/>
      <c r="J444" s="13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 spans="1:29" ht="15.75" thickBot="1">
      <c r="A445" s="11"/>
      <c r="B445" s="11"/>
      <c r="C445" s="11"/>
      <c r="D445" s="11"/>
      <c r="E445" s="11"/>
      <c r="F445" s="52"/>
      <c r="G445" s="52"/>
      <c r="H445" s="11"/>
      <c r="I445" s="11"/>
      <c r="J445" s="13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 spans="1:29" ht="15.75" thickBot="1">
      <c r="A446" s="11"/>
      <c r="B446" s="11"/>
      <c r="C446" s="11"/>
      <c r="D446" s="11"/>
      <c r="E446" s="11"/>
      <c r="F446" s="52"/>
      <c r="G446" s="52"/>
      <c r="H446" s="11"/>
      <c r="I446" s="11"/>
      <c r="J446" s="13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 spans="1:29" ht="15.75" thickBot="1">
      <c r="A447" s="11"/>
      <c r="B447" s="11"/>
      <c r="C447" s="11"/>
      <c r="D447" s="11"/>
      <c r="E447" s="11"/>
      <c r="F447" s="52"/>
      <c r="G447" s="52"/>
      <c r="H447" s="11"/>
      <c r="I447" s="11"/>
      <c r="J447" s="13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 spans="1:29" ht="15.75" thickBot="1">
      <c r="A448" s="11"/>
      <c r="B448" s="11"/>
      <c r="C448" s="11"/>
      <c r="D448" s="11"/>
      <c r="E448" s="11"/>
      <c r="F448" s="52"/>
      <c r="G448" s="52"/>
      <c r="H448" s="11"/>
      <c r="I448" s="11"/>
      <c r="J448" s="13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 spans="1:29" ht="15.75" thickBot="1">
      <c r="A449" s="11"/>
      <c r="B449" s="11"/>
      <c r="C449" s="11"/>
      <c r="D449" s="11"/>
      <c r="E449" s="11"/>
      <c r="F449" s="52"/>
      <c r="G449" s="52"/>
      <c r="H449" s="11"/>
      <c r="I449" s="11"/>
      <c r="J449" s="13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 spans="1:29" ht="15.75" thickBot="1">
      <c r="A450" s="11"/>
      <c r="B450" s="11"/>
      <c r="C450" s="11"/>
      <c r="D450" s="11"/>
      <c r="E450" s="11"/>
      <c r="F450" s="52"/>
      <c r="G450" s="52"/>
      <c r="H450" s="11"/>
      <c r="I450" s="11"/>
      <c r="J450" s="13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 spans="1:29" ht="15.75" thickBot="1">
      <c r="A451" s="11"/>
      <c r="B451" s="11"/>
      <c r="C451" s="11"/>
      <c r="D451" s="11"/>
      <c r="E451" s="11"/>
      <c r="F451" s="52"/>
      <c r="G451" s="52"/>
      <c r="H451" s="11"/>
      <c r="I451" s="11"/>
      <c r="J451" s="13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 spans="1:29" ht="15.75" thickBot="1">
      <c r="A452" s="11"/>
      <c r="B452" s="11"/>
      <c r="C452" s="11"/>
      <c r="D452" s="11"/>
      <c r="E452" s="11"/>
      <c r="F452" s="52"/>
      <c r="G452" s="52"/>
      <c r="H452" s="11"/>
      <c r="I452" s="11"/>
      <c r="J452" s="13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 spans="1:29" ht="15.75" thickBot="1">
      <c r="A453" s="11"/>
      <c r="B453" s="11"/>
      <c r="C453" s="11"/>
      <c r="D453" s="11"/>
      <c r="E453" s="11"/>
      <c r="F453" s="52"/>
      <c r="G453" s="52"/>
      <c r="H453" s="11"/>
      <c r="I453" s="11"/>
      <c r="J453" s="13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 spans="1:29" ht="15.75" thickBot="1">
      <c r="A454" s="11"/>
      <c r="B454" s="11"/>
      <c r="C454" s="11"/>
      <c r="D454" s="11"/>
      <c r="E454" s="11"/>
      <c r="F454" s="52"/>
      <c r="G454" s="52"/>
      <c r="H454" s="11"/>
      <c r="I454" s="11"/>
      <c r="J454" s="13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 spans="1:29" ht="15.75" thickBot="1">
      <c r="A455" s="11"/>
      <c r="B455" s="11"/>
      <c r="C455" s="11"/>
      <c r="D455" s="11"/>
      <c r="E455" s="11"/>
      <c r="F455" s="52"/>
      <c r="G455" s="52"/>
      <c r="H455" s="11"/>
      <c r="I455" s="11"/>
      <c r="J455" s="13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 spans="1:29" ht="15.75" thickBot="1">
      <c r="A456" s="11"/>
      <c r="B456" s="11"/>
      <c r="C456" s="11"/>
      <c r="D456" s="11"/>
      <c r="E456" s="11"/>
      <c r="F456" s="52"/>
      <c r="G456" s="52"/>
      <c r="H456" s="11"/>
      <c r="I456" s="11"/>
      <c r="J456" s="13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 spans="1:29" ht="15.75" thickBot="1">
      <c r="A457" s="11"/>
      <c r="B457" s="11"/>
      <c r="C457" s="11"/>
      <c r="D457" s="11"/>
      <c r="E457" s="11"/>
      <c r="F457" s="52"/>
      <c r="G457" s="52"/>
      <c r="H457" s="11"/>
      <c r="I457" s="11"/>
      <c r="J457" s="13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 spans="1:29" ht="15.75" thickBot="1">
      <c r="A458" s="11"/>
      <c r="B458" s="11"/>
      <c r="C458" s="11"/>
      <c r="D458" s="11"/>
      <c r="E458" s="11"/>
      <c r="F458" s="52"/>
      <c r="G458" s="52"/>
      <c r="H458" s="11"/>
      <c r="I458" s="11"/>
      <c r="J458" s="13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 spans="1:29" ht="15.75" thickBot="1">
      <c r="A459" s="11"/>
      <c r="B459" s="11"/>
      <c r="C459" s="11"/>
      <c r="D459" s="11"/>
      <c r="E459" s="11"/>
      <c r="F459" s="52"/>
      <c r="G459" s="52"/>
      <c r="H459" s="11"/>
      <c r="I459" s="11"/>
      <c r="J459" s="13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 spans="1:29" ht="15.75" thickBot="1">
      <c r="A460" s="11"/>
      <c r="B460" s="11"/>
      <c r="C460" s="11"/>
      <c r="D460" s="11"/>
      <c r="E460" s="11"/>
      <c r="F460" s="52"/>
      <c r="G460" s="52"/>
      <c r="H460" s="11"/>
      <c r="I460" s="11"/>
      <c r="J460" s="13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 spans="1:29" ht="15.75" thickBot="1">
      <c r="A461" s="11"/>
      <c r="B461" s="11"/>
      <c r="C461" s="11"/>
      <c r="D461" s="11"/>
      <c r="E461" s="11"/>
      <c r="F461" s="52"/>
      <c r="G461" s="52"/>
      <c r="H461" s="11"/>
      <c r="I461" s="11"/>
      <c r="J461" s="13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 spans="1:29" ht="15.75" thickBot="1">
      <c r="A462" s="11"/>
      <c r="B462" s="11"/>
      <c r="C462" s="11"/>
      <c r="D462" s="11"/>
      <c r="E462" s="11"/>
      <c r="F462" s="52"/>
      <c r="G462" s="52"/>
      <c r="H462" s="11"/>
      <c r="I462" s="11"/>
      <c r="J462" s="13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 spans="1:29" ht="15.75" thickBot="1">
      <c r="A463" s="11"/>
      <c r="B463" s="11"/>
      <c r="C463" s="11"/>
      <c r="D463" s="11"/>
      <c r="E463" s="11"/>
      <c r="F463" s="52"/>
      <c r="G463" s="52"/>
      <c r="H463" s="11"/>
      <c r="I463" s="11"/>
      <c r="J463" s="13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 spans="1:29" ht="15.75" thickBot="1">
      <c r="A464" s="11"/>
      <c r="B464" s="11"/>
      <c r="C464" s="11"/>
      <c r="D464" s="11"/>
      <c r="E464" s="11"/>
      <c r="F464" s="52"/>
      <c r="G464" s="52"/>
      <c r="H464" s="11"/>
      <c r="I464" s="11"/>
      <c r="J464" s="13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 spans="1:29" ht="15.75" thickBot="1">
      <c r="A465" s="11"/>
      <c r="B465" s="11"/>
      <c r="C465" s="11"/>
      <c r="D465" s="11"/>
      <c r="E465" s="11"/>
      <c r="F465" s="52"/>
      <c r="G465" s="52"/>
      <c r="H465" s="11"/>
      <c r="I465" s="11"/>
      <c r="J465" s="13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 spans="1:29" ht="15.75" thickBot="1">
      <c r="A466" s="11"/>
      <c r="B466" s="11"/>
      <c r="C466" s="11"/>
      <c r="D466" s="11"/>
      <c r="E466" s="11"/>
      <c r="F466" s="52"/>
      <c r="G466" s="52"/>
      <c r="H466" s="11"/>
      <c r="I466" s="11"/>
      <c r="J466" s="13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 spans="1:29" ht="15.75" thickBot="1">
      <c r="A467" s="11"/>
      <c r="B467" s="11"/>
      <c r="C467" s="11"/>
      <c r="D467" s="11"/>
      <c r="E467" s="11"/>
      <c r="F467" s="52"/>
      <c r="G467" s="52"/>
      <c r="H467" s="11"/>
      <c r="I467" s="11"/>
      <c r="J467" s="13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 spans="1:29" ht="15.75" thickBot="1">
      <c r="A468" s="11"/>
      <c r="B468" s="11"/>
      <c r="C468" s="11"/>
      <c r="D468" s="11"/>
      <c r="E468" s="11"/>
      <c r="F468" s="52"/>
      <c r="G468" s="52"/>
      <c r="H468" s="11"/>
      <c r="I468" s="11"/>
      <c r="J468" s="13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 spans="1:29" ht="15.75" thickBot="1">
      <c r="A469" s="11"/>
      <c r="B469" s="11"/>
      <c r="C469" s="11"/>
      <c r="D469" s="11"/>
      <c r="E469" s="11"/>
      <c r="F469" s="52"/>
      <c r="G469" s="52"/>
      <c r="H469" s="11"/>
      <c r="I469" s="11"/>
      <c r="J469" s="13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 spans="1:29" ht="15.75" thickBot="1">
      <c r="A470" s="11"/>
      <c r="B470" s="11"/>
      <c r="C470" s="11"/>
      <c r="D470" s="11"/>
      <c r="E470" s="11"/>
      <c r="F470" s="52"/>
      <c r="G470" s="52"/>
      <c r="H470" s="11"/>
      <c r="I470" s="11"/>
      <c r="J470" s="13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:29" ht="15.75" thickBot="1">
      <c r="A471" s="11"/>
      <c r="B471" s="11"/>
      <c r="C471" s="11"/>
      <c r="D471" s="11"/>
      <c r="E471" s="11"/>
      <c r="F471" s="52"/>
      <c r="G471" s="52"/>
      <c r="H471" s="11"/>
      <c r="I471" s="11"/>
      <c r="J471" s="13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:29" ht="15.75" thickBot="1">
      <c r="A472" s="11"/>
      <c r="B472" s="11"/>
      <c r="C472" s="11"/>
      <c r="D472" s="11"/>
      <c r="E472" s="11"/>
      <c r="F472" s="52"/>
      <c r="G472" s="52"/>
      <c r="H472" s="11"/>
      <c r="I472" s="11"/>
      <c r="J472" s="13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:29" ht="15.75" thickBot="1">
      <c r="A473" s="11"/>
      <c r="B473" s="11"/>
      <c r="C473" s="11"/>
      <c r="D473" s="11"/>
      <c r="E473" s="11"/>
      <c r="F473" s="52"/>
      <c r="G473" s="52"/>
      <c r="H473" s="11"/>
      <c r="I473" s="11"/>
      <c r="J473" s="13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:29" ht="15.75" thickBot="1">
      <c r="A474" s="11"/>
      <c r="B474" s="11"/>
      <c r="C474" s="11"/>
      <c r="D474" s="11"/>
      <c r="E474" s="11"/>
      <c r="F474" s="52"/>
      <c r="G474" s="52"/>
      <c r="H474" s="11"/>
      <c r="I474" s="11"/>
      <c r="J474" s="13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:29" ht="15.75" thickBot="1">
      <c r="A475" s="11"/>
      <c r="B475" s="11"/>
      <c r="C475" s="11"/>
      <c r="D475" s="11"/>
      <c r="E475" s="11"/>
      <c r="F475" s="52"/>
      <c r="G475" s="52"/>
      <c r="H475" s="11"/>
      <c r="I475" s="11"/>
      <c r="J475" s="13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:29" ht="15.75" thickBot="1">
      <c r="A476" s="11"/>
      <c r="B476" s="11"/>
      <c r="C476" s="11"/>
      <c r="D476" s="11"/>
      <c r="E476" s="11"/>
      <c r="F476" s="52"/>
      <c r="G476" s="52"/>
      <c r="H476" s="11"/>
      <c r="I476" s="11"/>
      <c r="J476" s="13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:29" ht="15.75" thickBot="1">
      <c r="A477" s="11"/>
      <c r="B477" s="11"/>
      <c r="C477" s="11"/>
      <c r="D477" s="11"/>
      <c r="E477" s="11"/>
      <c r="F477" s="52"/>
      <c r="G477" s="52"/>
      <c r="H477" s="11"/>
      <c r="I477" s="11"/>
      <c r="J477" s="13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:29" ht="15.75" thickBot="1">
      <c r="A478" s="11"/>
      <c r="B478" s="11"/>
      <c r="C478" s="11"/>
      <c r="D478" s="11"/>
      <c r="E478" s="11"/>
      <c r="F478" s="52"/>
      <c r="G478" s="52"/>
      <c r="H478" s="11"/>
      <c r="I478" s="11"/>
      <c r="J478" s="13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:29" ht="15.75" thickBot="1">
      <c r="A479" s="11"/>
      <c r="B479" s="11"/>
      <c r="C479" s="11"/>
      <c r="D479" s="11"/>
      <c r="E479" s="11"/>
      <c r="F479" s="52"/>
      <c r="G479" s="52"/>
      <c r="H479" s="11"/>
      <c r="I479" s="11"/>
      <c r="J479" s="13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:29" ht="15.75" thickBot="1">
      <c r="A480" s="11"/>
      <c r="B480" s="11"/>
      <c r="C480" s="11"/>
      <c r="D480" s="11"/>
      <c r="E480" s="11"/>
      <c r="F480" s="52"/>
      <c r="G480" s="52"/>
      <c r="H480" s="11"/>
      <c r="I480" s="11"/>
      <c r="J480" s="13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:29" ht="15.75" thickBot="1">
      <c r="A481" s="11"/>
      <c r="B481" s="11"/>
      <c r="C481" s="11"/>
      <c r="D481" s="11"/>
      <c r="E481" s="11"/>
      <c r="F481" s="52"/>
      <c r="G481" s="52"/>
      <c r="H481" s="11"/>
      <c r="I481" s="11"/>
      <c r="J481" s="13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:29" ht="15.75" thickBot="1">
      <c r="A482" s="11"/>
      <c r="B482" s="11"/>
      <c r="C482" s="11"/>
      <c r="D482" s="11"/>
      <c r="E482" s="11"/>
      <c r="F482" s="52"/>
      <c r="G482" s="52"/>
      <c r="H482" s="11"/>
      <c r="I482" s="11"/>
      <c r="J482" s="13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:29" ht="15.75" thickBot="1">
      <c r="A483" s="11"/>
      <c r="B483" s="11"/>
      <c r="C483" s="11"/>
      <c r="D483" s="11"/>
      <c r="E483" s="11"/>
      <c r="F483" s="52"/>
      <c r="G483" s="52"/>
      <c r="H483" s="11"/>
      <c r="I483" s="11"/>
      <c r="J483" s="13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:29" ht="15.75" thickBot="1">
      <c r="A484" s="11"/>
      <c r="B484" s="11"/>
      <c r="C484" s="11"/>
      <c r="D484" s="11"/>
      <c r="E484" s="11"/>
      <c r="F484" s="52"/>
      <c r="G484" s="52"/>
      <c r="H484" s="11"/>
      <c r="I484" s="11"/>
      <c r="J484" s="13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:29" ht="15.75" thickBot="1">
      <c r="A485" s="11"/>
      <c r="B485" s="11"/>
      <c r="C485" s="11"/>
      <c r="D485" s="11"/>
      <c r="E485" s="11"/>
      <c r="F485" s="52"/>
      <c r="G485" s="52"/>
      <c r="H485" s="11"/>
      <c r="I485" s="11"/>
      <c r="J485" s="13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:29" ht="15.75" thickBot="1">
      <c r="A486" s="11"/>
      <c r="B486" s="11"/>
      <c r="C486" s="11"/>
      <c r="D486" s="11"/>
      <c r="E486" s="11"/>
      <c r="F486" s="52"/>
      <c r="G486" s="52"/>
      <c r="H486" s="11"/>
      <c r="I486" s="11"/>
      <c r="J486" s="13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:29" ht="15.75" thickBot="1">
      <c r="A487" s="11"/>
      <c r="B487" s="11"/>
      <c r="C487" s="11"/>
      <c r="D487" s="11"/>
      <c r="E487" s="11"/>
      <c r="F487" s="52"/>
      <c r="G487" s="52"/>
      <c r="H487" s="11"/>
      <c r="I487" s="11"/>
      <c r="J487" s="13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:29" ht="15.75" thickBot="1">
      <c r="A488" s="11"/>
      <c r="B488" s="11"/>
      <c r="C488" s="11"/>
      <c r="D488" s="11"/>
      <c r="E488" s="11"/>
      <c r="F488" s="52"/>
      <c r="G488" s="52"/>
      <c r="H488" s="11"/>
      <c r="I488" s="11"/>
      <c r="J488" s="13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:29" ht="15.75" thickBot="1">
      <c r="A489" s="11"/>
      <c r="B489" s="11"/>
      <c r="C489" s="11"/>
      <c r="D489" s="11"/>
      <c r="E489" s="11"/>
      <c r="F489" s="52"/>
      <c r="G489" s="52"/>
      <c r="H489" s="11"/>
      <c r="I489" s="11"/>
      <c r="J489" s="13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:29" ht="15.75" thickBot="1">
      <c r="A490" s="11"/>
      <c r="B490" s="11"/>
      <c r="C490" s="11"/>
      <c r="D490" s="11"/>
      <c r="E490" s="11"/>
      <c r="F490" s="52"/>
      <c r="G490" s="52"/>
      <c r="H490" s="11"/>
      <c r="I490" s="11"/>
      <c r="J490" s="13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:29" ht="15.75" thickBot="1">
      <c r="A491" s="11"/>
      <c r="B491" s="11"/>
      <c r="C491" s="11"/>
      <c r="D491" s="11"/>
      <c r="E491" s="11"/>
      <c r="F491" s="52"/>
      <c r="G491" s="52"/>
      <c r="H491" s="11"/>
      <c r="I491" s="11"/>
      <c r="J491" s="13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:29" ht="15.75" thickBot="1">
      <c r="A492" s="11"/>
      <c r="B492" s="11"/>
      <c r="C492" s="11"/>
      <c r="D492" s="11"/>
      <c r="E492" s="11"/>
      <c r="F492" s="52"/>
      <c r="G492" s="52"/>
      <c r="H492" s="11"/>
      <c r="I492" s="11"/>
      <c r="J492" s="13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:29" ht="15.75" thickBot="1">
      <c r="A493" s="11"/>
      <c r="B493" s="11"/>
      <c r="C493" s="11"/>
      <c r="D493" s="11"/>
      <c r="E493" s="11"/>
      <c r="F493" s="52"/>
      <c r="G493" s="52"/>
      <c r="H493" s="11"/>
      <c r="I493" s="11"/>
      <c r="J493" s="13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:29" ht="15.75" thickBot="1">
      <c r="A494" s="11"/>
      <c r="B494" s="11"/>
      <c r="C494" s="11"/>
      <c r="D494" s="11"/>
      <c r="E494" s="11"/>
      <c r="F494" s="52"/>
      <c r="G494" s="52"/>
      <c r="H494" s="11"/>
      <c r="I494" s="11"/>
      <c r="J494" s="13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:29" ht="15.75" thickBot="1">
      <c r="A495" s="11"/>
      <c r="B495" s="11"/>
      <c r="C495" s="11"/>
      <c r="D495" s="11"/>
      <c r="E495" s="11"/>
      <c r="F495" s="52"/>
      <c r="G495" s="52"/>
      <c r="H495" s="11"/>
      <c r="I495" s="11"/>
      <c r="J495" s="13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:29" ht="15.75" thickBot="1">
      <c r="A496" s="11"/>
      <c r="B496" s="11"/>
      <c r="C496" s="11"/>
      <c r="D496" s="11"/>
      <c r="E496" s="11"/>
      <c r="F496" s="52"/>
      <c r="G496" s="52"/>
      <c r="H496" s="11"/>
      <c r="I496" s="11"/>
      <c r="J496" s="13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:29" ht="15.75" thickBot="1">
      <c r="A497" s="11"/>
      <c r="B497" s="11"/>
      <c r="C497" s="11"/>
      <c r="D497" s="11"/>
      <c r="E497" s="11"/>
      <c r="F497" s="52"/>
      <c r="G497" s="52"/>
      <c r="H497" s="11"/>
      <c r="I497" s="11"/>
      <c r="J497" s="13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:29" ht="15.75" thickBot="1">
      <c r="A498" s="11"/>
      <c r="B498" s="11"/>
      <c r="C498" s="11"/>
      <c r="D498" s="11"/>
      <c r="E498" s="11"/>
      <c r="F498" s="52"/>
      <c r="G498" s="52"/>
      <c r="H498" s="11"/>
      <c r="I498" s="11"/>
      <c r="J498" s="13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:29" ht="15.75" thickBot="1">
      <c r="A499" s="11"/>
      <c r="B499" s="11"/>
      <c r="C499" s="11"/>
      <c r="D499" s="11"/>
      <c r="E499" s="11"/>
      <c r="F499" s="52"/>
      <c r="G499" s="52"/>
      <c r="H499" s="11"/>
      <c r="I499" s="11"/>
      <c r="J499" s="13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:29" ht="15.75" thickBot="1">
      <c r="A500" s="11"/>
      <c r="B500" s="11"/>
      <c r="C500" s="11"/>
      <c r="D500" s="11"/>
      <c r="E500" s="11"/>
      <c r="F500" s="52"/>
      <c r="G500" s="52"/>
      <c r="H500" s="11"/>
      <c r="I500" s="11"/>
      <c r="J500" s="13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:29" ht="15.75" thickBot="1">
      <c r="A501" s="11"/>
      <c r="B501" s="11"/>
      <c r="C501" s="11"/>
      <c r="D501" s="11"/>
      <c r="E501" s="11"/>
      <c r="F501" s="52"/>
      <c r="G501" s="52"/>
      <c r="H501" s="11"/>
      <c r="I501" s="11"/>
      <c r="J501" s="13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 spans="1:29" ht="15.75" thickBot="1">
      <c r="A502" s="11"/>
      <c r="B502" s="11"/>
      <c r="C502" s="11"/>
      <c r="D502" s="11"/>
      <c r="E502" s="11"/>
      <c r="F502" s="52"/>
      <c r="G502" s="52"/>
      <c r="H502" s="11"/>
      <c r="I502" s="11"/>
      <c r="J502" s="13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 spans="1:29" ht="15.75" thickBot="1">
      <c r="A503" s="11"/>
      <c r="B503" s="11"/>
      <c r="C503" s="11"/>
      <c r="D503" s="11"/>
      <c r="E503" s="11"/>
      <c r="F503" s="52"/>
      <c r="G503" s="52"/>
      <c r="H503" s="11"/>
      <c r="I503" s="11"/>
      <c r="J503" s="13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 spans="1:29" ht="15.75" thickBot="1">
      <c r="A504" s="11"/>
      <c r="B504" s="11"/>
      <c r="C504" s="11"/>
      <c r="D504" s="11"/>
      <c r="E504" s="11"/>
      <c r="F504" s="52"/>
      <c r="G504" s="52"/>
      <c r="H504" s="11"/>
      <c r="I504" s="11"/>
      <c r="J504" s="13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 spans="1:29" ht="15.75" thickBot="1">
      <c r="A505" s="11"/>
      <c r="B505" s="11"/>
      <c r="C505" s="11"/>
      <c r="D505" s="11"/>
      <c r="E505" s="11"/>
      <c r="F505" s="52"/>
      <c r="G505" s="52"/>
      <c r="H505" s="11"/>
      <c r="I505" s="11"/>
      <c r="J505" s="13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 spans="1:29" ht="15.75" thickBot="1">
      <c r="A506" s="11"/>
      <c r="B506" s="11"/>
      <c r="C506" s="11"/>
      <c r="D506" s="11"/>
      <c r="E506" s="11"/>
      <c r="F506" s="52"/>
      <c r="G506" s="52"/>
      <c r="H506" s="11"/>
      <c r="I506" s="11"/>
      <c r="J506" s="13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 spans="1:29" ht="15.75" thickBot="1">
      <c r="A507" s="11"/>
      <c r="B507" s="11"/>
      <c r="C507" s="11"/>
      <c r="D507" s="11"/>
      <c r="E507" s="11"/>
      <c r="F507" s="52"/>
      <c r="G507" s="52"/>
      <c r="H507" s="11"/>
      <c r="I507" s="11"/>
      <c r="J507" s="13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 spans="1:29" ht="15.75" thickBot="1">
      <c r="A508" s="11"/>
      <c r="B508" s="11"/>
      <c r="C508" s="11"/>
      <c r="D508" s="11"/>
      <c r="E508" s="11"/>
      <c r="F508" s="52"/>
      <c r="G508" s="52"/>
      <c r="H508" s="11"/>
      <c r="I508" s="11"/>
      <c r="J508" s="13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 spans="1:29" ht="15.75" thickBot="1">
      <c r="A509" s="11"/>
      <c r="B509" s="11"/>
      <c r="C509" s="11"/>
      <c r="D509" s="11"/>
      <c r="E509" s="11"/>
      <c r="F509" s="52"/>
      <c r="G509" s="52"/>
      <c r="H509" s="11"/>
      <c r="I509" s="11"/>
      <c r="J509" s="13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 spans="1:29" ht="15.75" thickBot="1">
      <c r="A510" s="11"/>
      <c r="B510" s="11"/>
      <c r="C510" s="11"/>
      <c r="D510" s="11"/>
      <c r="E510" s="11"/>
      <c r="F510" s="52"/>
      <c r="G510" s="52"/>
      <c r="H510" s="11"/>
      <c r="I510" s="11"/>
      <c r="J510" s="13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 spans="1:29" ht="15.75" thickBot="1">
      <c r="A511" s="11"/>
      <c r="B511" s="11"/>
      <c r="C511" s="11"/>
      <c r="D511" s="11"/>
      <c r="E511" s="11"/>
      <c r="F511" s="52"/>
      <c r="G511" s="52"/>
      <c r="H511" s="11"/>
      <c r="I511" s="11"/>
      <c r="J511" s="13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 spans="1:29" ht="15.75" thickBot="1">
      <c r="A512" s="11"/>
      <c r="B512" s="11"/>
      <c r="C512" s="11"/>
      <c r="D512" s="11"/>
      <c r="E512" s="11"/>
      <c r="F512" s="52"/>
      <c r="G512" s="52"/>
      <c r="H512" s="11"/>
      <c r="I512" s="11"/>
      <c r="J512" s="13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 spans="1:29" ht="15.75" thickBot="1">
      <c r="A513" s="11"/>
      <c r="B513" s="11"/>
      <c r="C513" s="11"/>
      <c r="D513" s="11"/>
      <c r="E513" s="11"/>
      <c r="F513" s="52"/>
      <c r="G513" s="52"/>
      <c r="H513" s="11"/>
      <c r="I513" s="11"/>
      <c r="J513" s="13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 spans="1:29" ht="15.75" thickBot="1">
      <c r="A514" s="11"/>
      <c r="B514" s="11"/>
      <c r="C514" s="11"/>
      <c r="D514" s="11"/>
      <c r="E514" s="11"/>
      <c r="F514" s="52"/>
      <c r="G514" s="52"/>
      <c r="H514" s="11"/>
      <c r="I514" s="11"/>
      <c r="J514" s="13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 spans="1:29" ht="15.75" thickBot="1">
      <c r="A515" s="11"/>
      <c r="B515" s="11"/>
      <c r="C515" s="11"/>
      <c r="D515" s="11"/>
      <c r="E515" s="11"/>
      <c r="F515" s="52"/>
      <c r="G515" s="52"/>
      <c r="H515" s="11"/>
      <c r="I515" s="11"/>
      <c r="J515" s="13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 spans="1:29" ht="15.75" thickBot="1">
      <c r="A516" s="11"/>
      <c r="B516" s="11"/>
      <c r="C516" s="11"/>
      <c r="D516" s="11"/>
      <c r="E516" s="11"/>
      <c r="F516" s="52"/>
      <c r="G516" s="52"/>
      <c r="H516" s="11"/>
      <c r="I516" s="11"/>
      <c r="J516" s="13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 spans="1:29" ht="15.75" thickBot="1">
      <c r="A517" s="11"/>
      <c r="B517" s="11"/>
      <c r="C517" s="11"/>
      <c r="D517" s="11"/>
      <c r="E517" s="11"/>
      <c r="F517" s="52"/>
      <c r="G517" s="52"/>
      <c r="H517" s="11"/>
      <c r="I517" s="11"/>
      <c r="J517" s="13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 spans="1:29" ht="15.75" thickBot="1">
      <c r="A518" s="11"/>
      <c r="B518" s="11"/>
      <c r="C518" s="11"/>
      <c r="D518" s="11"/>
      <c r="E518" s="11"/>
      <c r="F518" s="52"/>
      <c r="G518" s="52"/>
      <c r="H518" s="11"/>
      <c r="I518" s="11"/>
      <c r="J518" s="13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 spans="1:29" ht="15.75" thickBot="1">
      <c r="A519" s="11"/>
      <c r="B519" s="11"/>
      <c r="C519" s="11"/>
      <c r="D519" s="11"/>
      <c r="E519" s="11"/>
      <c r="F519" s="52"/>
      <c r="G519" s="52"/>
      <c r="H519" s="11"/>
      <c r="I519" s="11"/>
      <c r="J519" s="13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 spans="1:29" ht="15.75" thickBot="1">
      <c r="A520" s="11"/>
      <c r="B520" s="11"/>
      <c r="C520" s="11"/>
      <c r="D520" s="11"/>
      <c r="E520" s="11"/>
      <c r="F520" s="52"/>
      <c r="G520" s="52"/>
      <c r="H520" s="11"/>
      <c r="I520" s="11"/>
      <c r="J520" s="13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 spans="1:29" ht="15.75" thickBot="1">
      <c r="A521" s="11"/>
      <c r="B521" s="11"/>
      <c r="C521" s="11"/>
      <c r="D521" s="11"/>
      <c r="E521" s="11"/>
      <c r="F521" s="52"/>
      <c r="G521" s="52"/>
      <c r="H521" s="11"/>
      <c r="I521" s="11"/>
      <c r="J521" s="13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 spans="1:29" ht="15.75" thickBot="1">
      <c r="A522" s="11"/>
      <c r="B522" s="11"/>
      <c r="C522" s="11"/>
      <c r="D522" s="11"/>
      <c r="E522" s="11"/>
      <c r="F522" s="52"/>
      <c r="G522" s="52"/>
      <c r="H522" s="11"/>
      <c r="I522" s="11"/>
      <c r="J522" s="13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 spans="1:29" ht="15.75" thickBot="1">
      <c r="A523" s="11"/>
      <c r="B523" s="11"/>
      <c r="C523" s="11"/>
      <c r="D523" s="11"/>
      <c r="E523" s="11"/>
      <c r="F523" s="52"/>
      <c r="G523" s="52"/>
      <c r="H523" s="11"/>
      <c r="I523" s="11"/>
      <c r="J523" s="13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 spans="1:29" ht="15.75" thickBot="1">
      <c r="A524" s="11"/>
      <c r="B524" s="11"/>
      <c r="C524" s="11"/>
      <c r="D524" s="11"/>
      <c r="E524" s="11"/>
      <c r="F524" s="52"/>
      <c r="G524" s="52"/>
      <c r="H524" s="11"/>
      <c r="I524" s="11"/>
      <c r="J524" s="13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 spans="1:29" ht="15.75" thickBot="1">
      <c r="A525" s="11"/>
      <c r="B525" s="11"/>
      <c r="C525" s="11"/>
      <c r="D525" s="11"/>
      <c r="E525" s="11"/>
      <c r="F525" s="52"/>
      <c r="G525" s="52"/>
      <c r="H525" s="11"/>
      <c r="I525" s="11"/>
      <c r="J525" s="13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 spans="1:29" ht="15.75" thickBot="1">
      <c r="A526" s="11"/>
      <c r="B526" s="11"/>
      <c r="C526" s="11"/>
      <c r="D526" s="11"/>
      <c r="E526" s="11"/>
      <c r="F526" s="52"/>
      <c r="G526" s="52"/>
      <c r="H526" s="11"/>
      <c r="I526" s="11"/>
      <c r="J526" s="13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 spans="1:29" ht="15.75" thickBot="1">
      <c r="A527" s="11"/>
      <c r="B527" s="11"/>
      <c r="C527" s="11"/>
      <c r="D527" s="11"/>
      <c r="E527" s="11"/>
      <c r="F527" s="52"/>
      <c r="G527" s="52"/>
      <c r="H527" s="11"/>
      <c r="I527" s="11"/>
      <c r="J527" s="13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 spans="1:29" ht="15.75" thickBot="1">
      <c r="A528" s="11"/>
      <c r="B528" s="11"/>
      <c r="C528" s="11"/>
      <c r="D528" s="11"/>
      <c r="E528" s="11"/>
      <c r="F528" s="52"/>
      <c r="G528" s="52"/>
      <c r="H528" s="11"/>
      <c r="I528" s="11"/>
      <c r="J528" s="13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 spans="1:29" ht="15.75" thickBot="1">
      <c r="A529" s="11"/>
      <c r="B529" s="11"/>
      <c r="C529" s="11"/>
      <c r="D529" s="11"/>
      <c r="E529" s="11"/>
      <c r="F529" s="52"/>
      <c r="G529" s="52"/>
      <c r="H529" s="11"/>
      <c r="I529" s="11"/>
      <c r="J529" s="13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 spans="1:29" ht="15.75" thickBot="1">
      <c r="A530" s="11"/>
      <c r="B530" s="11"/>
      <c r="C530" s="11"/>
      <c r="D530" s="11"/>
      <c r="E530" s="11"/>
      <c r="F530" s="52"/>
      <c r="G530" s="52"/>
      <c r="H530" s="11"/>
      <c r="I530" s="11"/>
      <c r="J530" s="13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 spans="1:29" ht="15.75" thickBot="1">
      <c r="A531" s="11"/>
      <c r="B531" s="11"/>
      <c r="C531" s="11"/>
      <c r="D531" s="11"/>
      <c r="E531" s="11"/>
      <c r="F531" s="52"/>
      <c r="G531" s="52"/>
      <c r="H531" s="11"/>
      <c r="I531" s="11"/>
      <c r="J531" s="13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 spans="1:29" ht="15.75" thickBot="1">
      <c r="A532" s="11"/>
      <c r="B532" s="11"/>
      <c r="C532" s="11"/>
      <c r="D532" s="11"/>
      <c r="E532" s="11"/>
      <c r="F532" s="52"/>
      <c r="G532" s="52"/>
      <c r="H532" s="11"/>
      <c r="I532" s="11"/>
      <c r="J532" s="13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 spans="1:29" ht="15.75" thickBot="1">
      <c r="A533" s="11"/>
      <c r="B533" s="11"/>
      <c r="C533" s="11"/>
      <c r="D533" s="11"/>
      <c r="E533" s="11"/>
      <c r="F533" s="52"/>
      <c r="G533" s="52"/>
      <c r="H533" s="11"/>
      <c r="I533" s="11"/>
      <c r="J533" s="13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 spans="1:29" ht="15.75" thickBot="1">
      <c r="A534" s="11"/>
      <c r="B534" s="11"/>
      <c r="C534" s="11"/>
      <c r="D534" s="11"/>
      <c r="E534" s="11"/>
      <c r="F534" s="52"/>
      <c r="G534" s="52"/>
      <c r="H534" s="11"/>
      <c r="I534" s="11"/>
      <c r="J534" s="13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 spans="1:29" ht="15.75" thickBot="1">
      <c r="A535" s="11"/>
      <c r="B535" s="11"/>
      <c r="C535" s="11"/>
      <c r="D535" s="11"/>
      <c r="E535" s="11"/>
      <c r="F535" s="52"/>
      <c r="G535" s="52"/>
      <c r="H535" s="11"/>
      <c r="I535" s="11"/>
      <c r="J535" s="13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 spans="1:29" ht="15.75" thickBot="1">
      <c r="A536" s="11"/>
      <c r="B536" s="11"/>
      <c r="C536" s="11"/>
      <c r="D536" s="11"/>
      <c r="E536" s="11"/>
      <c r="F536" s="52"/>
      <c r="G536" s="52"/>
      <c r="H536" s="11"/>
      <c r="I536" s="11"/>
      <c r="J536" s="13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 spans="1:29" ht="15.75" thickBot="1">
      <c r="A537" s="11"/>
      <c r="B537" s="11"/>
      <c r="C537" s="11"/>
      <c r="D537" s="11"/>
      <c r="E537" s="11"/>
      <c r="F537" s="52"/>
      <c r="G537" s="52"/>
      <c r="H537" s="11"/>
      <c r="I537" s="11"/>
      <c r="J537" s="13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 spans="1:29" ht="15.75" thickBot="1">
      <c r="A538" s="11"/>
      <c r="B538" s="11"/>
      <c r="C538" s="11"/>
      <c r="D538" s="11"/>
      <c r="E538" s="11"/>
      <c r="F538" s="52"/>
      <c r="G538" s="52"/>
      <c r="H538" s="11"/>
      <c r="I538" s="11"/>
      <c r="J538" s="13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 spans="1:29" ht="15.75" thickBot="1">
      <c r="A539" s="11"/>
      <c r="B539" s="11"/>
      <c r="C539" s="11"/>
      <c r="D539" s="11"/>
      <c r="E539" s="11"/>
      <c r="F539" s="52"/>
      <c r="G539" s="52"/>
      <c r="H539" s="11"/>
      <c r="I539" s="11"/>
      <c r="J539" s="13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 spans="1:29" ht="15.75" thickBot="1">
      <c r="A540" s="11"/>
      <c r="B540" s="11"/>
      <c r="C540" s="11"/>
      <c r="D540" s="11"/>
      <c r="E540" s="11"/>
      <c r="F540" s="52"/>
      <c r="G540" s="52"/>
      <c r="H540" s="11"/>
      <c r="I540" s="11"/>
      <c r="J540" s="13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 spans="1:29" ht="15.75" thickBot="1">
      <c r="A541" s="11"/>
      <c r="B541" s="11"/>
      <c r="C541" s="11"/>
      <c r="D541" s="11"/>
      <c r="E541" s="11"/>
      <c r="F541" s="52"/>
      <c r="G541" s="52"/>
      <c r="H541" s="11"/>
      <c r="I541" s="11"/>
      <c r="J541" s="13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 spans="1:29" ht="15.75" thickBot="1">
      <c r="A542" s="11"/>
      <c r="B542" s="11"/>
      <c r="C542" s="11"/>
      <c r="D542" s="11"/>
      <c r="E542" s="11"/>
      <c r="F542" s="52"/>
      <c r="G542" s="52"/>
      <c r="H542" s="11"/>
      <c r="I542" s="11"/>
      <c r="J542" s="13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 spans="1:29" ht="15.75" thickBot="1">
      <c r="A543" s="11"/>
      <c r="B543" s="11"/>
      <c r="C543" s="11"/>
      <c r="D543" s="11"/>
      <c r="E543" s="11"/>
      <c r="F543" s="52"/>
      <c r="G543" s="52"/>
      <c r="H543" s="11"/>
      <c r="I543" s="11"/>
      <c r="J543" s="13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 spans="1:29" ht="15.75" thickBot="1">
      <c r="A544" s="11"/>
      <c r="B544" s="11"/>
      <c r="C544" s="11"/>
      <c r="D544" s="11"/>
      <c r="E544" s="11"/>
      <c r="F544" s="52"/>
      <c r="G544" s="52"/>
      <c r="H544" s="11"/>
      <c r="I544" s="11"/>
      <c r="J544" s="13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 spans="1:29" ht="15.75" thickBot="1">
      <c r="A545" s="11"/>
      <c r="B545" s="11"/>
      <c r="C545" s="11"/>
      <c r="D545" s="11"/>
      <c r="E545" s="11"/>
      <c r="F545" s="52"/>
      <c r="G545" s="52"/>
      <c r="H545" s="11"/>
      <c r="I545" s="11"/>
      <c r="J545" s="13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 spans="1:29" ht="15.75" thickBot="1">
      <c r="A546" s="11"/>
      <c r="B546" s="11"/>
      <c r="C546" s="11"/>
      <c r="D546" s="11"/>
      <c r="E546" s="11"/>
      <c r="F546" s="52"/>
      <c r="G546" s="52"/>
      <c r="H546" s="11"/>
      <c r="I546" s="11"/>
      <c r="J546" s="13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 spans="1:29" ht="15.75" thickBot="1">
      <c r="A547" s="11"/>
      <c r="B547" s="11"/>
      <c r="C547" s="11"/>
      <c r="D547" s="11"/>
      <c r="E547" s="11"/>
      <c r="F547" s="52"/>
      <c r="G547" s="52"/>
      <c r="H547" s="11"/>
      <c r="I547" s="11"/>
      <c r="J547" s="13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 spans="1:29" ht="15.75" thickBot="1">
      <c r="A548" s="11"/>
      <c r="B548" s="11"/>
      <c r="C548" s="11"/>
      <c r="D548" s="11"/>
      <c r="E548" s="11"/>
      <c r="F548" s="52"/>
      <c r="G548" s="52"/>
      <c r="H548" s="11"/>
      <c r="I548" s="11"/>
      <c r="J548" s="13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 spans="1:29" ht="15.75" thickBot="1">
      <c r="A549" s="11"/>
      <c r="B549" s="11"/>
      <c r="C549" s="11"/>
      <c r="D549" s="11"/>
      <c r="E549" s="11"/>
      <c r="F549" s="52"/>
      <c r="G549" s="52"/>
      <c r="H549" s="11"/>
      <c r="I549" s="11"/>
      <c r="J549" s="13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 spans="1:29" ht="15.75" thickBot="1">
      <c r="A550" s="11"/>
      <c r="B550" s="11"/>
      <c r="C550" s="11"/>
      <c r="D550" s="11"/>
      <c r="E550" s="11"/>
      <c r="F550" s="52"/>
      <c r="G550" s="52"/>
      <c r="H550" s="11"/>
      <c r="I550" s="11"/>
      <c r="J550" s="13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 spans="1:29" ht="15.75" thickBot="1">
      <c r="A551" s="11"/>
      <c r="B551" s="11"/>
      <c r="C551" s="11"/>
      <c r="D551" s="11"/>
      <c r="E551" s="11"/>
      <c r="F551" s="52"/>
      <c r="G551" s="52"/>
      <c r="H551" s="11"/>
      <c r="I551" s="11"/>
      <c r="J551" s="13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 spans="1:29" ht="15.75" thickBot="1">
      <c r="A552" s="11"/>
      <c r="B552" s="11"/>
      <c r="C552" s="11"/>
      <c r="D552" s="11"/>
      <c r="E552" s="11"/>
      <c r="F552" s="52"/>
      <c r="G552" s="52"/>
      <c r="H552" s="11"/>
      <c r="I552" s="11"/>
      <c r="J552" s="13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 spans="1:29" ht="15.75" thickBot="1">
      <c r="A553" s="11"/>
      <c r="B553" s="11"/>
      <c r="C553" s="11"/>
      <c r="D553" s="11"/>
      <c r="E553" s="11"/>
      <c r="F553" s="52"/>
      <c r="G553" s="52"/>
      <c r="H553" s="11"/>
      <c r="I553" s="11"/>
      <c r="J553" s="13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 spans="1:29" ht="15.75" thickBot="1">
      <c r="A554" s="11"/>
      <c r="B554" s="11"/>
      <c r="C554" s="11"/>
      <c r="D554" s="11"/>
      <c r="E554" s="11"/>
      <c r="F554" s="52"/>
      <c r="G554" s="52"/>
      <c r="H554" s="11"/>
      <c r="I554" s="11"/>
      <c r="J554" s="13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 spans="1:29" ht="15.75" thickBot="1">
      <c r="A555" s="11"/>
      <c r="B555" s="11"/>
      <c r="C555" s="11"/>
      <c r="D555" s="11"/>
      <c r="E555" s="11"/>
      <c r="F555" s="52"/>
      <c r="G555" s="52"/>
      <c r="H555" s="11"/>
      <c r="I555" s="11"/>
      <c r="J555" s="13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 spans="1:29" ht="15.75" thickBot="1">
      <c r="A556" s="11"/>
      <c r="B556" s="11"/>
      <c r="C556" s="11"/>
      <c r="D556" s="11"/>
      <c r="E556" s="11"/>
      <c r="F556" s="52"/>
      <c r="G556" s="52"/>
      <c r="H556" s="11"/>
      <c r="I556" s="11"/>
      <c r="J556" s="13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 spans="1:29" ht="15.75" thickBot="1">
      <c r="A557" s="11"/>
      <c r="B557" s="11"/>
      <c r="C557" s="11"/>
      <c r="D557" s="11"/>
      <c r="E557" s="11"/>
      <c r="F557" s="52"/>
      <c r="G557" s="52"/>
      <c r="H557" s="11"/>
      <c r="I557" s="11"/>
      <c r="J557" s="13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 spans="1:29" ht="15.75" thickBot="1">
      <c r="A558" s="11"/>
      <c r="B558" s="11"/>
      <c r="C558" s="11"/>
      <c r="D558" s="11"/>
      <c r="E558" s="11"/>
      <c r="F558" s="52"/>
      <c r="G558" s="52"/>
      <c r="H558" s="11"/>
      <c r="I558" s="11"/>
      <c r="J558" s="13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 spans="1:29" ht="15.75" thickBot="1">
      <c r="A559" s="11"/>
      <c r="B559" s="11"/>
      <c r="C559" s="11"/>
      <c r="D559" s="11"/>
      <c r="E559" s="11"/>
      <c r="F559" s="52"/>
      <c r="G559" s="52"/>
      <c r="H559" s="11"/>
      <c r="I559" s="11"/>
      <c r="J559" s="13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 spans="1:29" ht="15.75" thickBot="1">
      <c r="A560" s="11"/>
      <c r="B560" s="11"/>
      <c r="C560" s="11"/>
      <c r="D560" s="11"/>
      <c r="E560" s="11"/>
      <c r="F560" s="52"/>
      <c r="G560" s="52"/>
      <c r="H560" s="11"/>
      <c r="I560" s="11"/>
      <c r="J560" s="13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 spans="1:29" ht="15.75" thickBot="1">
      <c r="A561" s="11"/>
      <c r="B561" s="11"/>
      <c r="C561" s="11"/>
      <c r="D561" s="11"/>
      <c r="E561" s="11"/>
      <c r="F561" s="52"/>
      <c r="G561" s="52"/>
      <c r="H561" s="11"/>
      <c r="I561" s="11"/>
      <c r="J561" s="13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 spans="1:29" ht="15.75" thickBot="1">
      <c r="A562" s="11"/>
      <c r="B562" s="11"/>
      <c r="C562" s="11"/>
      <c r="D562" s="11"/>
      <c r="E562" s="11"/>
      <c r="F562" s="52"/>
      <c r="G562" s="52"/>
      <c r="H562" s="11"/>
      <c r="I562" s="11"/>
      <c r="J562" s="13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 spans="1:29" ht="15.75" thickBot="1">
      <c r="A563" s="11"/>
      <c r="B563" s="11"/>
      <c r="C563" s="11"/>
      <c r="D563" s="11"/>
      <c r="E563" s="11"/>
      <c r="F563" s="52"/>
      <c r="G563" s="52"/>
      <c r="H563" s="11"/>
      <c r="I563" s="11"/>
      <c r="J563" s="13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 spans="1:29" ht="15.75" thickBot="1">
      <c r="A564" s="11"/>
      <c r="B564" s="11"/>
      <c r="C564" s="11"/>
      <c r="D564" s="11"/>
      <c r="E564" s="11"/>
      <c r="F564" s="52"/>
      <c r="G564" s="52"/>
      <c r="H564" s="11"/>
      <c r="I564" s="11"/>
      <c r="J564" s="13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 spans="1:29" ht="15.75" thickBot="1">
      <c r="A565" s="11"/>
      <c r="B565" s="11"/>
      <c r="C565" s="11"/>
      <c r="D565" s="11"/>
      <c r="E565" s="11"/>
      <c r="F565" s="52"/>
      <c r="G565" s="52"/>
      <c r="H565" s="11"/>
      <c r="I565" s="11"/>
      <c r="J565" s="13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 spans="1:29" ht="15.75" thickBot="1">
      <c r="A566" s="11"/>
      <c r="B566" s="11"/>
      <c r="C566" s="11"/>
      <c r="D566" s="11"/>
      <c r="E566" s="11"/>
      <c r="F566" s="52"/>
      <c r="G566" s="52"/>
      <c r="H566" s="11"/>
      <c r="I566" s="11"/>
      <c r="J566" s="13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 spans="1:29" ht="15.75" thickBot="1">
      <c r="A567" s="11"/>
      <c r="B567" s="11"/>
      <c r="C567" s="11"/>
      <c r="D567" s="11"/>
      <c r="E567" s="11"/>
      <c r="F567" s="52"/>
      <c r="G567" s="52"/>
      <c r="H567" s="11"/>
      <c r="I567" s="11"/>
      <c r="J567" s="13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 spans="1:29" ht="15.75" thickBot="1">
      <c r="A568" s="11"/>
      <c r="B568" s="11"/>
      <c r="C568" s="11"/>
      <c r="D568" s="11"/>
      <c r="E568" s="11"/>
      <c r="F568" s="52"/>
      <c r="G568" s="52"/>
      <c r="H568" s="11"/>
      <c r="I568" s="11"/>
      <c r="J568" s="13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 spans="1:29" ht="15.75" thickBot="1">
      <c r="A569" s="11"/>
      <c r="B569" s="11"/>
      <c r="C569" s="11"/>
      <c r="D569" s="11"/>
      <c r="E569" s="11"/>
      <c r="F569" s="52"/>
      <c r="G569" s="52"/>
      <c r="H569" s="11"/>
      <c r="I569" s="11"/>
      <c r="J569" s="13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 spans="1:29" ht="15.75" thickBot="1">
      <c r="A570" s="11"/>
      <c r="B570" s="11"/>
      <c r="C570" s="11"/>
      <c r="D570" s="11"/>
      <c r="E570" s="11"/>
      <c r="F570" s="52"/>
      <c r="G570" s="52"/>
      <c r="H570" s="11"/>
      <c r="I570" s="11"/>
      <c r="J570" s="13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 spans="1:29" ht="15.75" thickBot="1">
      <c r="A571" s="11"/>
      <c r="B571" s="11"/>
      <c r="C571" s="11"/>
      <c r="D571" s="11"/>
      <c r="E571" s="11"/>
      <c r="F571" s="52"/>
      <c r="G571" s="52"/>
      <c r="H571" s="11"/>
      <c r="I571" s="11"/>
      <c r="J571" s="13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 spans="1:29" ht="15.75" thickBot="1">
      <c r="A572" s="11"/>
      <c r="B572" s="11"/>
      <c r="C572" s="11"/>
      <c r="D572" s="11"/>
      <c r="E572" s="11"/>
      <c r="F572" s="52"/>
      <c r="G572" s="52"/>
      <c r="H572" s="11"/>
      <c r="I572" s="11"/>
      <c r="J572" s="13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 spans="1:29" ht="15.75" thickBot="1">
      <c r="A573" s="11"/>
      <c r="B573" s="11"/>
      <c r="C573" s="11"/>
      <c r="D573" s="11"/>
      <c r="E573" s="11"/>
      <c r="F573" s="52"/>
      <c r="G573" s="52"/>
      <c r="H573" s="11"/>
      <c r="I573" s="11"/>
      <c r="J573" s="13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 spans="1:29" ht="15.75" thickBot="1">
      <c r="A574" s="11"/>
      <c r="B574" s="11"/>
      <c r="C574" s="11"/>
      <c r="D574" s="11"/>
      <c r="E574" s="11"/>
      <c r="F574" s="52"/>
      <c r="G574" s="52"/>
      <c r="H574" s="11"/>
      <c r="I574" s="11"/>
      <c r="J574" s="13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 spans="1:29" ht="15.75" thickBot="1">
      <c r="A575" s="11"/>
      <c r="B575" s="11"/>
      <c r="C575" s="11"/>
      <c r="D575" s="11"/>
      <c r="E575" s="11"/>
      <c r="F575" s="52"/>
      <c r="G575" s="52"/>
      <c r="H575" s="11"/>
      <c r="I575" s="11"/>
      <c r="J575" s="13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 spans="1:29" ht="15.75" thickBot="1">
      <c r="A576" s="11"/>
      <c r="B576" s="11"/>
      <c r="C576" s="11"/>
      <c r="D576" s="11"/>
      <c r="E576" s="11"/>
      <c r="F576" s="52"/>
      <c r="G576" s="52"/>
      <c r="H576" s="11"/>
      <c r="I576" s="11"/>
      <c r="J576" s="13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 spans="1:29" ht="15.75" thickBot="1">
      <c r="A577" s="11"/>
      <c r="B577" s="11"/>
      <c r="C577" s="11"/>
      <c r="D577" s="11"/>
      <c r="E577" s="11"/>
      <c r="F577" s="52"/>
      <c r="G577" s="52"/>
      <c r="H577" s="11"/>
      <c r="I577" s="11"/>
      <c r="J577" s="13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 spans="1:29" ht="15.75" thickBot="1">
      <c r="A578" s="11"/>
      <c r="B578" s="11"/>
      <c r="C578" s="11"/>
      <c r="D578" s="11"/>
      <c r="E578" s="11"/>
      <c r="F578" s="52"/>
      <c r="G578" s="52"/>
      <c r="H578" s="11"/>
      <c r="I578" s="11"/>
      <c r="J578" s="13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 spans="1:29" ht="15.75" thickBot="1">
      <c r="A579" s="11"/>
      <c r="B579" s="11"/>
      <c r="C579" s="11"/>
      <c r="D579" s="11"/>
      <c r="E579" s="11"/>
      <c r="F579" s="52"/>
      <c r="G579" s="52"/>
      <c r="H579" s="11"/>
      <c r="I579" s="11"/>
      <c r="J579" s="13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 spans="1:29" ht="15.75" thickBot="1">
      <c r="A580" s="11"/>
      <c r="B580" s="11"/>
      <c r="C580" s="11"/>
      <c r="D580" s="11"/>
      <c r="E580" s="11"/>
      <c r="F580" s="52"/>
      <c r="G580" s="52"/>
      <c r="H580" s="11"/>
      <c r="I580" s="11"/>
      <c r="J580" s="13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 spans="1:29" ht="15.75" thickBot="1">
      <c r="A581" s="11"/>
      <c r="B581" s="11"/>
      <c r="C581" s="11"/>
      <c r="D581" s="11"/>
      <c r="E581" s="11"/>
      <c r="F581" s="52"/>
      <c r="G581" s="52"/>
      <c r="H581" s="11"/>
      <c r="I581" s="11"/>
      <c r="J581" s="13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 spans="1:29" ht="15.75" thickBot="1">
      <c r="A582" s="11"/>
      <c r="B582" s="11"/>
      <c r="C582" s="11"/>
      <c r="D582" s="11"/>
      <c r="E582" s="11"/>
      <c r="F582" s="52"/>
      <c r="G582" s="52"/>
      <c r="H582" s="11"/>
      <c r="I582" s="11"/>
      <c r="J582" s="13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 spans="1:29" ht="15.75" thickBot="1">
      <c r="A583" s="11"/>
      <c r="B583" s="11"/>
      <c r="C583" s="11"/>
      <c r="D583" s="11"/>
      <c r="E583" s="11"/>
      <c r="F583" s="52"/>
      <c r="G583" s="52"/>
      <c r="H583" s="11"/>
      <c r="I583" s="11"/>
      <c r="J583" s="13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 spans="1:29" ht="15.75" thickBot="1">
      <c r="A584" s="11"/>
      <c r="B584" s="11"/>
      <c r="C584" s="11"/>
      <c r="D584" s="11"/>
      <c r="E584" s="11"/>
      <c r="F584" s="52"/>
      <c r="G584" s="52"/>
      <c r="H584" s="11"/>
      <c r="I584" s="11"/>
      <c r="J584" s="13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 spans="1:29" ht="15.75" thickBot="1">
      <c r="A585" s="11"/>
      <c r="B585" s="11"/>
      <c r="C585" s="11"/>
      <c r="D585" s="11"/>
      <c r="E585" s="11"/>
      <c r="F585" s="52"/>
      <c r="G585" s="52"/>
      <c r="H585" s="11"/>
      <c r="I585" s="11"/>
      <c r="J585" s="13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 spans="1:29" ht="15.75" thickBot="1">
      <c r="A586" s="11"/>
      <c r="B586" s="11"/>
      <c r="C586" s="11"/>
      <c r="D586" s="11"/>
      <c r="E586" s="11"/>
      <c r="F586" s="52"/>
      <c r="G586" s="52"/>
      <c r="H586" s="11"/>
      <c r="I586" s="11"/>
      <c r="J586" s="13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 spans="1:29" ht="15.75" thickBot="1">
      <c r="A587" s="11"/>
      <c r="B587" s="11"/>
      <c r="C587" s="11"/>
      <c r="D587" s="11"/>
      <c r="E587" s="11"/>
      <c r="F587" s="52"/>
      <c r="G587" s="52"/>
      <c r="H587" s="11"/>
      <c r="I587" s="11"/>
      <c r="J587" s="13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 spans="1:29" ht="15.75" thickBot="1">
      <c r="A588" s="11"/>
      <c r="B588" s="11"/>
      <c r="C588" s="11"/>
      <c r="D588" s="11"/>
      <c r="E588" s="11"/>
      <c r="F588" s="52"/>
      <c r="G588" s="52"/>
      <c r="H588" s="11"/>
      <c r="I588" s="11"/>
      <c r="J588" s="13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 spans="1:29" ht="15.75" thickBot="1">
      <c r="A589" s="11"/>
      <c r="B589" s="11"/>
      <c r="C589" s="11"/>
      <c r="D589" s="11"/>
      <c r="E589" s="11"/>
      <c r="F589" s="52"/>
      <c r="G589" s="52"/>
      <c r="H589" s="11"/>
      <c r="I589" s="11"/>
      <c r="J589" s="13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 spans="1:29" ht="15.75" thickBot="1">
      <c r="A590" s="11"/>
      <c r="B590" s="11"/>
      <c r="C590" s="11"/>
      <c r="D590" s="11"/>
      <c r="E590" s="11"/>
      <c r="F590" s="52"/>
      <c r="G590" s="52"/>
      <c r="H590" s="11"/>
      <c r="I590" s="11"/>
      <c r="J590" s="13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 spans="1:29" ht="15.75" thickBot="1">
      <c r="A591" s="11"/>
      <c r="B591" s="11"/>
      <c r="C591" s="11"/>
      <c r="D591" s="11"/>
      <c r="E591" s="11"/>
      <c r="F591" s="52"/>
      <c r="G591" s="52"/>
      <c r="H591" s="11"/>
      <c r="I591" s="11"/>
      <c r="J591" s="13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 spans="1:29" ht="15.75" thickBot="1">
      <c r="A592" s="11"/>
      <c r="B592" s="11"/>
      <c r="C592" s="11"/>
      <c r="D592" s="11"/>
      <c r="E592" s="11"/>
      <c r="F592" s="52"/>
      <c r="G592" s="52"/>
      <c r="H592" s="11"/>
      <c r="I592" s="11"/>
      <c r="J592" s="13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 spans="1:29" ht="15.75" thickBot="1">
      <c r="A593" s="11"/>
      <c r="B593" s="11"/>
      <c r="C593" s="11"/>
      <c r="D593" s="11"/>
      <c r="E593" s="11"/>
      <c r="F593" s="52"/>
      <c r="G593" s="52"/>
      <c r="H593" s="11"/>
      <c r="I593" s="11"/>
      <c r="J593" s="13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 spans="1:29" ht="15.75" thickBot="1">
      <c r="A594" s="11"/>
      <c r="B594" s="11"/>
      <c r="C594" s="11"/>
      <c r="D594" s="11"/>
      <c r="E594" s="11"/>
      <c r="F594" s="52"/>
      <c r="G594" s="52"/>
      <c r="H594" s="11"/>
      <c r="I594" s="11"/>
      <c r="J594" s="13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 spans="1:29" ht="15.75" thickBot="1">
      <c r="A595" s="11"/>
      <c r="B595" s="11"/>
      <c r="C595" s="11"/>
      <c r="D595" s="11"/>
      <c r="E595" s="11"/>
      <c r="F595" s="52"/>
      <c r="G595" s="52"/>
      <c r="H595" s="11"/>
      <c r="I595" s="11"/>
      <c r="J595" s="13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 spans="1:29" ht="15.75" thickBot="1">
      <c r="A596" s="11"/>
      <c r="B596" s="11"/>
      <c r="C596" s="11"/>
      <c r="D596" s="11"/>
      <c r="E596" s="11"/>
      <c r="F596" s="52"/>
      <c r="G596" s="52"/>
      <c r="H596" s="11"/>
      <c r="I596" s="11"/>
      <c r="J596" s="13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 spans="1:29" ht="15.75" thickBot="1">
      <c r="A597" s="11"/>
      <c r="B597" s="11"/>
      <c r="C597" s="11"/>
      <c r="D597" s="11"/>
      <c r="E597" s="11"/>
      <c r="F597" s="52"/>
      <c r="G597" s="52"/>
      <c r="H597" s="11"/>
      <c r="I597" s="11"/>
      <c r="J597" s="13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 spans="1:29" ht="15.75" thickBot="1">
      <c r="A598" s="11"/>
      <c r="B598" s="11"/>
      <c r="C598" s="11"/>
      <c r="D598" s="11"/>
      <c r="E598" s="11"/>
      <c r="F598" s="52"/>
      <c r="G598" s="52"/>
      <c r="H598" s="11"/>
      <c r="I598" s="11"/>
      <c r="J598" s="13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 spans="1:29" ht="15.75" thickBot="1">
      <c r="A599" s="11"/>
      <c r="B599" s="11"/>
      <c r="C599" s="11"/>
      <c r="D599" s="11"/>
      <c r="E599" s="11"/>
      <c r="F599" s="52"/>
      <c r="G599" s="52"/>
      <c r="H599" s="11"/>
      <c r="I599" s="11"/>
      <c r="J599" s="13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 spans="1:29" ht="15.75" thickBot="1">
      <c r="A600" s="11"/>
      <c r="B600" s="11"/>
      <c r="C600" s="11"/>
      <c r="D600" s="11"/>
      <c r="E600" s="11"/>
      <c r="F600" s="52"/>
      <c r="G600" s="52"/>
      <c r="H600" s="11"/>
      <c r="I600" s="11"/>
      <c r="J600" s="13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 spans="1:29" ht="15.75" thickBot="1">
      <c r="A601" s="11"/>
      <c r="B601" s="11"/>
      <c r="C601" s="11"/>
      <c r="D601" s="11"/>
      <c r="E601" s="11"/>
      <c r="F601" s="52"/>
      <c r="G601" s="52"/>
      <c r="H601" s="11"/>
      <c r="I601" s="11"/>
      <c r="J601" s="13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 spans="1:29" ht="15.75" thickBot="1">
      <c r="A602" s="11"/>
      <c r="B602" s="11"/>
      <c r="C602" s="11"/>
      <c r="D602" s="11"/>
      <c r="E602" s="11"/>
      <c r="F602" s="52"/>
      <c r="G602" s="52"/>
      <c r="H602" s="11"/>
      <c r="I602" s="11"/>
      <c r="J602" s="13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 spans="1:29" ht="15.75" thickBot="1">
      <c r="A603" s="11"/>
      <c r="B603" s="11"/>
      <c r="C603" s="11"/>
      <c r="D603" s="11"/>
      <c r="E603" s="11"/>
      <c r="F603" s="52"/>
      <c r="G603" s="52"/>
      <c r="H603" s="11"/>
      <c r="I603" s="11"/>
      <c r="J603" s="13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 spans="1:29" ht="15.75" thickBot="1">
      <c r="A604" s="11"/>
      <c r="B604" s="11"/>
      <c r="C604" s="11"/>
      <c r="D604" s="11"/>
      <c r="E604" s="11"/>
      <c r="F604" s="52"/>
      <c r="G604" s="52"/>
      <c r="H604" s="11"/>
      <c r="I604" s="11"/>
      <c r="J604" s="13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 spans="1:29" ht="15.75" thickBot="1">
      <c r="A605" s="11"/>
      <c r="B605" s="11"/>
      <c r="C605" s="11"/>
      <c r="D605" s="11"/>
      <c r="E605" s="11"/>
      <c r="F605" s="52"/>
      <c r="G605" s="52"/>
      <c r="H605" s="11"/>
      <c r="I605" s="11"/>
      <c r="J605" s="13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 spans="1:29" ht="15.75" thickBot="1">
      <c r="A606" s="11"/>
      <c r="B606" s="11"/>
      <c r="C606" s="11"/>
      <c r="D606" s="11"/>
      <c r="E606" s="11"/>
      <c r="F606" s="52"/>
      <c r="G606" s="52"/>
      <c r="H606" s="11"/>
      <c r="I606" s="11"/>
      <c r="J606" s="13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 spans="1:29" ht="15.75" thickBot="1">
      <c r="A607" s="11"/>
      <c r="B607" s="11"/>
      <c r="C607" s="11"/>
      <c r="D607" s="11"/>
      <c r="E607" s="11"/>
      <c r="F607" s="52"/>
      <c r="G607" s="52"/>
      <c r="H607" s="11"/>
      <c r="I607" s="11"/>
      <c r="J607" s="13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 spans="1:29" ht="15.75" thickBot="1">
      <c r="A608" s="11"/>
      <c r="B608" s="11"/>
      <c r="C608" s="11"/>
      <c r="D608" s="11"/>
      <c r="E608" s="11"/>
      <c r="F608" s="52"/>
      <c r="G608" s="52"/>
      <c r="H608" s="11"/>
      <c r="I608" s="11"/>
      <c r="J608" s="13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 spans="1:29" ht="15.75" thickBot="1">
      <c r="A609" s="11"/>
      <c r="B609" s="11"/>
      <c r="C609" s="11"/>
      <c r="D609" s="11"/>
      <c r="E609" s="11"/>
      <c r="F609" s="52"/>
      <c r="G609" s="52"/>
      <c r="H609" s="11"/>
      <c r="I609" s="11"/>
      <c r="J609" s="13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 spans="1:29" ht="15.75" thickBot="1">
      <c r="A610" s="11"/>
      <c r="B610" s="11"/>
      <c r="C610" s="11"/>
      <c r="D610" s="11"/>
      <c r="E610" s="11"/>
      <c r="F610" s="52"/>
      <c r="G610" s="52"/>
      <c r="H610" s="11"/>
      <c r="I610" s="11"/>
      <c r="J610" s="13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 spans="1:29" ht="15.75" thickBot="1">
      <c r="A611" s="11"/>
      <c r="B611" s="11"/>
      <c r="C611" s="11"/>
      <c r="D611" s="11"/>
      <c r="E611" s="11"/>
      <c r="F611" s="52"/>
      <c r="G611" s="52"/>
      <c r="H611" s="11"/>
      <c r="I611" s="11"/>
      <c r="J611" s="13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 spans="1:29" ht="15.75" thickBot="1">
      <c r="A612" s="11"/>
      <c r="B612" s="11"/>
      <c r="C612" s="11"/>
      <c r="D612" s="11"/>
      <c r="E612" s="11"/>
      <c r="F612" s="52"/>
      <c r="G612" s="52"/>
      <c r="H612" s="11"/>
      <c r="I612" s="11"/>
      <c r="J612" s="13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 spans="1:29" ht="15.75" thickBot="1">
      <c r="A613" s="11"/>
      <c r="B613" s="11"/>
      <c r="C613" s="11"/>
      <c r="D613" s="11"/>
      <c r="E613" s="11"/>
      <c r="F613" s="52"/>
      <c r="G613" s="52"/>
      <c r="H613" s="11"/>
      <c r="I613" s="11"/>
      <c r="J613" s="13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 spans="1:29" ht="15.75" thickBot="1">
      <c r="A614" s="11"/>
      <c r="B614" s="11"/>
      <c r="C614" s="11"/>
      <c r="D614" s="11"/>
      <c r="E614" s="11"/>
      <c r="F614" s="52"/>
      <c r="G614" s="52"/>
      <c r="H614" s="11"/>
      <c r="I614" s="11"/>
      <c r="J614" s="13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 spans="1:29" ht="15.75" thickBot="1">
      <c r="A615" s="11"/>
      <c r="B615" s="11"/>
      <c r="C615" s="11"/>
      <c r="D615" s="11"/>
      <c r="E615" s="11"/>
      <c r="F615" s="52"/>
      <c r="G615" s="52"/>
      <c r="H615" s="11"/>
      <c r="I615" s="11"/>
      <c r="J615" s="13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 spans="1:29" ht="15.75" thickBot="1">
      <c r="A616" s="11"/>
      <c r="B616" s="11"/>
      <c r="C616" s="11"/>
      <c r="D616" s="11"/>
      <c r="E616" s="11"/>
      <c r="F616" s="52"/>
      <c r="G616" s="52"/>
      <c r="H616" s="11"/>
      <c r="I616" s="11"/>
      <c r="J616" s="13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 spans="1:29" ht="15.75" thickBot="1">
      <c r="A617" s="11"/>
      <c r="B617" s="11"/>
      <c r="C617" s="11"/>
      <c r="D617" s="11"/>
      <c r="E617" s="11"/>
      <c r="F617" s="52"/>
      <c r="G617" s="52"/>
      <c r="H617" s="11"/>
      <c r="I617" s="11"/>
      <c r="J617" s="13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 spans="1:29" ht="15.75" thickBot="1">
      <c r="A618" s="11"/>
      <c r="B618" s="11"/>
      <c r="C618" s="11"/>
      <c r="D618" s="11"/>
      <c r="E618" s="11"/>
      <c r="F618" s="52"/>
      <c r="G618" s="52"/>
      <c r="H618" s="11"/>
      <c r="I618" s="11"/>
      <c r="J618" s="13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 spans="1:29" ht="15.75" thickBot="1">
      <c r="A619" s="11"/>
      <c r="B619" s="11"/>
      <c r="C619" s="11"/>
      <c r="D619" s="11"/>
      <c r="E619" s="11"/>
      <c r="F619" s="52"/>
      <c r="G619" s="52"/>
      <c r="H619" s="11"/>
      <c r="I619" s="11"/>
      <c r="J619" s="13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 spans="1:29" ht="15.75" thickBot="1">
      <c r="A620" s="11"/>
      <c r="B620" s="11"/>
      <c r="C620" s="11"/>
      <c r="D620" s="11"/>
      <c r="E620" s="11"/>
      <c r="F620" s="52"/>
      <c r="G620" s="52"/>
      <c r="H620" s="11"/>
      <c r="I620" s="11"/>
      <c r="J620" s="13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 spans="1:29" ht="15.75" thickBot="1">
      <c r="A621" s="11"/>
      <c r="B621" s="11"/>
      <c r="C621" s="11"/>
      <c r="D621" s="11"/>
      <c r="E621" s="11"/>
      <c r="F621" s="52"/>
      <c r="G621" s="52"/>
      <c r="H621" s="11"/>
      <c r="I621" s="11"/>
      <c r="J621" s="13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 spans="1:29" ht="15.75" thickBot="1">
      <c r="A622" s="11"/>
      <c r="B622" s="11"/>
      <c r="C622" s="11"/>
      <c r="D622" s="11"/>
      <c r="E622" s="11"/>
      <c r="F622" s="52"/>
      <c r="G622" s="52"/>
      <c r="H622" s="11"/>
      <c r="I622" s="11"/>
      <c r="J622" s="13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 spans="1:29" ht="15.75" thickBot="1">
      <c r="A623" s="11"/>
      <c r="B623" s="11"/>
      <c r="C623" s="11"/>
      <c r="D623" s="11"/>
      <c r="E623" s="11"/>
      <c r="F623" s="52"/>
      <c r="G623" s="52"/>
      <c r="H623" s="11"/>
      <c r="I623" s="11"/>
      <c r="J623" s="13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 spans="1:29" ht="15.75" thickBot="1">
      <c r="A624" s="11"/>
      <c r="B624" s="11"/>
      <c r="C624" s="11"/>
      <c r="D624" s="11"/>
      <c r="E624" s="11"/>
      <c r="F624" s="52"/>
      <c r="G624" s="52"/>
      <c r="H624" s="11"/>
      <c r="I624" s="11"/>
      <c r="J624" s="13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 spans="1:29" ht="15.75" thickBot="1">
      <c r="A625" s="11"/>
      <c r="B625" s="11"/>
      <c r="C625" s="11"/>
      <c r="D625" s="11"/>
      <c r="E625" s="11"/>
      <c r="F625" s="52"/>
      <c r="G625" s="52"/>
      <c r="H625" s="11"/>
      <c r="I625" s="11"/>
      <c r="J625" s="13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 spans="1:29" ht="15.75" thickBot="1">
      <c r="A626" s="11"/>
      <c r="B626" s="11"/>
      <c r="C626" s="11"/>
      <c r="D626" s="11"/>
      <c r="E626" s="11"/>
      <c r="F626" s="52"/>
      <c r="G626" s="52"/>
      <c r="H626" s="11"/>
      <c r="I626" s="11"/>
      <c r="J626" s="13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 spans="1:29" ht="15.75" thickBot="1">
      <c r="A627" s="11"/>
      <c r="B627" s="11"/>
      <c r="C627" s="11"/>
      <c r="D627" s="11"/>
      <c r="E627" s="11"/>
      <c r="F627" s="52"/>
      <c r="G627" s="52"/>
      <c r="H627" s="11"/>
      <c r="I627" s="11"/>
      <c r="J627" s="13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 spans="1:29" ht="15.75" thickBot="1">
      <c r="A628" s="11"/>
      <c r="B628" s="11"/>
      <c r="C628" s="11"/>
      <c r="D628" s="11"/>
      <c r="E628" s="11"/>
      <c r="F628" s="52"/>
      <c r="G628" s="52"/>
      <c r="H628" s="11"/>
      <c r="I628" s="11"/>
      <c r="J628" s="13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 spans="1:29" ht="15.75" thickBot="1">
      <c r="A629" s="11"/>
      <c r="B629" s="11"/>
      <c r="C629" s="11"/>
      <c r="D629" s="11"/>
      <c r="E629" s="11"/>
      <c r="F629" s="52"/>
      <c r="G629" s="52"/>
      <c r="H629" s="11"/>
      <c r="I629" s="11"/>
      <c r="J629" s="13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 spans="1:29" ht="15.75" thickBot="1">
      <c r="A630" s="11"/>
      <c r="B630" s="11"/>
      <c r="C630" s="11"/>
      <c r="D630" s="11"/>
      <c r="E630" s="11"/>
      <c r="F630" s="52"/>
      <c r="G630" s="52"/>
      <c r="H630" s="11"/>
      <c r="I630" s="11"/>
      <c r="J630" s="13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 spans="1:29" ht="15.75" thickBot="1">
      <c r="A631" s="11"/>
      <c r="B631" s="11"/>
      <c r="C631" s="11"/>
      <c r="D631" s="11"/>
      <c r="E631" s="11"/>
      <c r="F631" s="52"/>
      <c r="G631" s="52"/>
      <c r="H631" s="11"/>
      <c r="I631" s="11"/>
      <c r="J631" s="13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 spans="1:29" ht="15.75" thickBot="1">
      <c r="A632" s="11"/>
      <c r="B632" s="11"/>
      <c r="C632" s="11"/>
      <c r="D632" s="11"/>
      <c r="E632" s="11"/>
      <c r="F632" s="52"/>
      <c r="G632" s="52"/>
      <c r="H632" s="11"/>
      <c r="I632" s="11"/>
      <c r="J632" s="13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 spans="1:29" ht="15.75" thickBot="1">
      <c r="A633" s="11"/>
      <c r="B633" s="11"/>
      <c r="C633" s="11"/>
      <c r="D633" s="11"/>
      <c r="E633" s="11"/>
      <c r="F633" s="52"/>
      <c r="G633" s="52"/>
      <c r="H633" s="11"/>
      <c r="I633" s="11"/>
      <c r="J633" s="13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 spans="1:29" ht="15.75" thickBot="1">
      <c r="A634" s="11"/>
      <c r="B634" s="11"/>
      <c r="C634" s="11"/>
      <c r="D634" s="11"/>
      <c r="E634" s="11"/>
      <c r="F634" s="52"/>
      <c r="G634" s="52"/>
      <c r="H634" s="11"/>
      <c r="I634" s="11"/>
      <c r="J634" s="13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 spans="1:29" ht="15.75" thickBot="1">
      <c r="A635" s="11"/>
      <c r="B635" s="11"/>
      <c r="C635" s="11"/>
      <c r="D635" s="11"/>
      <c r="E635" s="11"/>
      <c r="F635" s="52"/>
      <c r="G635" s="52"/>
      <c r="H635" s="11"/>
      <c r="I635" s="11"/>
      <c r="J635" s="13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 spans="1:29" ht="15.75" thickBot="1">
      <c r="A636" s="11"/>
      <c r="B636" s="11"/>
      <c r="C636" s="11"/>
      <c r="D636" s="11"/>
      <c r="E636" s="11"/>
      <c r="F636" s="52"/>
      <c r="G636" s="52"/>
      <c r="H636" s="11"/>
      <c r="I636" s="11"/>
      <c r="J636" s="13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 spans="1:29" ht="15.75" thickBot="1">
      <c r="A637" s="11"/>
      <c r="B637" s="11"/>
      <c r="C637" s="11"/>
      <c r="D637" s="11"/>
      <c r="E637" s="11"/>
      <c r="F637" s="52"/>
      <c r="G637" s="52"/>
      <c r="H637" s="11"/>
      <c r="I637" s="11"/>
      <c r="J637" s="13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 spans="1:29" ht="15.75" thickBot="1">
      <c r="A638" s="11"/>
      <c r="B638" s="11"/>
      <c r="C638" s="11"/>
      <c r="D638" s="11"/>
      <c r="E638" s="11"/>
      <c r="F638" s="52"/>
      <c r="G638" s="52"/>
      <c r="H638" s="11"/>
      <c r="I638" s="11"/>
      <c r="J638" s="13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 spans="1:29" ht="15.75" thickBot="1">
      <c r="A639" s="11"/>
      <c r="B639" s="11"/>
      <c r="C639" s="11"/>
      <c r="D639" s="11"/>
      <c r="E639" s="11"/>
      <c r="F639" s="52"/>
      <c r="G639" s="52"/>
      <c r="H639" s="11"/>
      <c r="I639" s="11"/>
      <c r="J639" s="13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 spans="1:29" ht="15.75" thickBot="1">
      <c r="A640" s="11"/>
      <c r="B640" s="11"/>
      <c r="C640" s="11"/>
      <c r="D640" s="11"/>
      <c r="E640" s="11"/>
      <c r="F640" s="52"/>
      <c r="G640" s="52"/>
      <c r="H640" s="11"/>
      <c r="I640" s="11"/>
      <c r="J640" s="13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 spans="1:29" ht="15.75" thickBot="1">
      <c r="A641" s="11"/>
      <c r="B641" s="11"/>
      <c r="C641" s="11"/>
      <c r="D641" s="11"/>
      <c r="E641" s="11"/>
      <c r="F641" s="52"/>
      <c r="G641" s="52"/>
      <c r="H641" s="11"/>
      <c r="I641" s="11"/>
      <c r="J641" s="13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 spans="1:29" ht="15.75" thickBot="1">
      <c r="A642" s="11"/>
      <c r="B642" s="11"/>
      <c r="C642" s="11"/>
      <c r="D642" s="11"/>
      <c r="E642" s="11"/>
      <c r="F642" s="52"/>
      <c r="G642" s="52"/>
      <c r="H642" s="11"/>
      <c r="I642" s="11"/>
      <c r="J642" s="13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 spans="1:29" ht="15.75" thickBot="1">
      <c r="A643" s="11"/>
      <c r="B643" s="11"/>
      <c r="C643" s="11"/>
      <c r="D643" s="11"/>
      <c r="E643" s="11"/>
      <c r="F643" s="52"/>
      <c r="G643" s="52"/>
      <c r="H643" s="11"/>
      <c r="I643" s="11"/>
      <c r="J643" s="13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 spans="1:29" ht="15.75" thickBot="1">
      <c r="A644" s="11"/>
      <c r="B644" s="11"/>
      <c r="C644" s="11"/>
      <c r="D644" s="11"/>
      <c r="E644" s="11"/>
      <c r="F644" s="52"/>
      <c r="G644" s="52"/>
      <c r="H644" s="11"/>
      <c r="I644" s="11"/>
      <c r="J644" s="13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 spans="1:29" ht="15.75" thickBot="1">
      <c r="A645" s="11"/>
      <c r="B645" s="11"/>
      <c r="C645" s="11"/>
      <c r="D645" s="11"/>
      <c r="E645" s="11"/>
      <c r="F645" s="52"/>
      <c r="G645" s="52"/>
      <c r="H645" s="11"/>
      <c r="I645" s="11"/>
      <c r="J645" s="13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 spans="1:29" ht="15.75" thickBot="1">
      <c r="A646" s="11"/>
      <c r="B646" s="11"/>
      <c r="C646" s="11"/>
      <c r="D646" s="11"/>
      <c r="E646" s="11"/>
      <c r="F646" s="52"/>
      <c r="G646" s="52"/>
      <c r="H646" s="11"/>
      <c r="I646" s="11"/>
      <c r="J646" s="13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 spans="1:29" ht="15.75" thickBot="1">
      <c r="A647" s="11"/>
      <c r="B647" s="11"/>
      <c r="C647" s="11"/>
      <c r="D647" s="11"/>
      <c r="E647" s="11"/>
      <c r="F647" s="52"/>
      <c r="G647" s="52"/>
      <c r="H647" s="11"/>
      <c r="I647" s="11"/>
      <c r="J647" s="13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 spans="1:29" ht="15.75" thickBot="1">
      <c r="A648" s="11"/>
      <c r="B648" s="11"/>
      <c r="C648" s="11"/>
      <c r="D648" s="11"/>
      <c r="E648" s="11"/>
      <c r="F648" s="52"/>
      <c r="G648" s="52"/>
      <c r="H648" s="11"/>
      <c r="I648" s="11"/>
      <c r="J648" s="13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 spans="1:29" ht="15.75" thickBot="1">
      <c r="A649" s="11"/>
      <c r="B649" s="11"/>
      <c r="C649" s="11"/>
      <c r="D649" s="11"/>
      <c r="E649" s="11"/>
      <c r="F649" s="52"/>
      <c r="G649" s="52"/>
      <c r="H649" s="11"/>
      <c r="I649" s="11"/>
      <c r="J649" s="13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 spans="1:29" ht="15.75" thickBot="1">
      <c r="A650" s="11"/>
      <c r="B650" s="11"/>
      <c r="C650" s="11"/>
      <c r="D650" s="11"/>
      <c r="E650" s="11"/>
      <c r="F650" s="52"/>
      <c r="G650" s="52"/>
      <c r="H650" s="11"/>
      <c r="I650" s="11"/>
      <c r="J650" s="13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 spans="1:29" ht="15.75" thickBot="1">
      <c r="A651" s="11"/>
      <c r="B651" s="11"/>
      <c r="C651" s="11"/>
      <c r="D651" s="11"/>
      <c r="E651" s="11"/>
      <c r="F651" s="52"/>
      <c r="G651" s="52"/>
      <c r="H651" s="11"/>
      <c r="I651" s="11"/>
      <c r="J651" s="13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 spans="1:29" ht="15.75" thickBot="1">
      <c r="A652" s="11"/>
      <c r="B652" s="11"/>
      <c r="C652" s="11"/>
      <c r="D652" s="11"/>
      <c r="E652" s="11"/>
      <c r="F652" s="52"/>
      <c r="G652" s="52"/>
      <c r="H652" s="11"/>
      <c r="I652" s="11"/>
      <c r="J652" s="13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 spans="1:29" ht="15.75" thickBot="1">
      <c r="A653" s="11"/>
      <c r="B653" s="11"/>
      <c r="C653" s="11"/>
      <c r="D653" s="11"/>
      <c r="E653" s="11"/>
      <c r="F653" s="52"/>
      <c r="G653" s="52"/>
      <c r="H653" s="11"/>
      <c r="I653" s="11"/>
      <c r="J653" s="13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 spans="1:29" ht="15.75" thickBot="1">
      <c r="A654" s="11"/>
      <c r="B654" s="11"/>
      <c r="C654" s="11"/>
      <c r="D654" s="11"/>
      <c r="E654" s="11"/>
      <c r="F654" s="52"/>
      <c r="G654" s="52"/>
      <c r="H654" s="11"/>
      <c r="I654" s="11"/>
      <c r="J654" s="13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 spans="1:29" ht="15.75" thickBot="1">
      <c r="A655" s="11"/>
      <c r="B655" s="11"/>
      <c r="C655" s="11"/>
      <c r="D655" s="11"/>
      <c r="E655" s="11"/>
      <c r="F655" s="52"/>
      <c r="G655" s="52"/>
      <c r="H655" s="11"/>
      <c r="I655" s="11"/>
      <c r="J655" s="13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 spans="1:29" ht="15.75" thickBot="1">
      <c r="A656" s="11"/>
      <c r="B656" s="11"/>
      <c r="C656" s="11"/>
      <c r="D656" s="11"/>
      <c r="E656" s="11"/>
      <c r="F656" s="52"/>
      <c r="G656" s="52"/>
      <c r="H656" s="11"/>
      <c r="I656" s="11"/>
      <c r="J656" s="13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 spans="1:29" ht="15.75" thickBot="1">
      <c r="A657" s="11"/>
      <c r="B657" s="11"/>
      <c r="C657" s="11"/>
      <c r="D657" s="11"/>
      <c r="E657" s="11"/>
      <c r="F657" s="52"/>
      <c r="G657" s="52"/>
      <c r="H657" s="11"/>
      <c r="I657" s="11"/>
      <c r="J657" s="13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 spans="1:29" ht="15.75" thickBot="1">
      <c r="A658" s="11"/>
      <c r="B658" s="11"/>
      <c r="C658" s="11"/>
      <c r="D658" s="11"/>
      <c r="E658" s="11"/>
      <c r="F658" s="52"/>
      <c r="G658" s="52"/>
      <c r="H658" s="11"/>
      <c r="I658" s="11"/>
      <c r="J658" s="13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 spans="1:29" ht="15.75" thickBot="1">
      <c r="A659" s="11"/>
      <c r="B659" s="11"/>
      <c r="C659" s="11"/>
      <c r="D659" s="11"/>
      <c r="E659" s="11"/>
      <c r="F659" s="52"/>
      <c r="G659" s="52"/>
      <c r="H659" s="11"/>
      <c r="I659" s="11"/>
      <c r="J659" s="13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 spans="1:29" ht="15.75" thickBot="1">
      <c r="A660" s="11"/>
      <c r="B660" s="11"/>
      <c r="C660" s="11"/>
      <c r="D660" s="11"/>
      <c r="E660" s="11"/>
      <c r="F660" s="52"/>
      <c r="G660" s="52"/>
      <c r="H660" s="11"/>
      <c r="I660" s="11"/>
      <c r="J660" s="13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 spans="1:29" ht="15.75" thickBot="1">
      <c r="A661" s="11"/>
      <c r="B661" s="11"/>
      <c r="C661" s="11"/>
      <c r="D661" s="11"/>
      <c r="E661" s="11"/>
      <c r="F661" s="52"/>
      <c r="G661" s="52"/>
      <c r="H661" s="11"/>
      <c r="I661" s="11"/>
      <c r="J661" s="13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 spans="1:29" ht="15.75" thickBot="1">
      <c r="A662" s="11"/>
      <c r="B662" s="11"/>
      <c r="C662" s="11"/>
      <c r="D662" s="11"/>
      <c r="E662" s="11"/>
      <c r="F662" s="52"/>
      <c r="G662" s="52"/>
      <c r="H662" s="11"/>
      <c r="I662" s="11"/>
      <c r="J662" s="13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 spans="1:29" ht="15.75" thickBot="1">
      <c r="A663" s="11"/>
      <c r="B663" s="11"/>
      <c r="C663" s="11"/>
      <c r="D663" s="11"/>
      <c r="E663" s="11"/>
      <c r="F663" s="52"/>
      <c r="G663" s="52"/>
      <c r="H663" s="11"/>
      <c r="I663" s="11"/>
      <c r="J663" s="13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 spans="1:29" ht="15.75" thickBot="1">
      <c r="A664" s="11"/>
      <c r="B664" s="11"/>
      <c r="C664" s="11"/>
      <c r="D664" s="11"/>
      <c r="E664" s="11"/>
      <c r="F664" s="52"/>
      <c r="G664" s="52"/>
      <c r="H664" s="11"/>
      <c r="I664" s="11"/>
      <c r="J664" s="13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 spans="1:29" ht="15.75" thickBot="1">
      <c r="A665" s="11"/>
      <c r="B665" s="11"/>
      <c r="C665" s="11"/>
      <c r="D665" s="11"/>
      <c r="E665" s="11"/>
      <c r="F665" s="52"/>
      <c r="G665" s="52"/>
      <c r="H665" s="11"/>
      <c r="I665" s="11"/>
      <c r="J665" s="13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 spans="1:29" ht="15.75" thickBot="1">
      <c r="A666" s="11"/>
      <c r="B666" s="11"/>
      <c r="C666" s="11"/>
      <c r="D666" s="11"/>
      <c r="E666" s="11"/>
      <c r="F666" s="52"/>
      <c r="G666" s="52"/>
      <c r="H666" s="11"/>
      <c r="I666" s="11"/>
      <c r="J666" s="13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 spans="1:29" ht="15.75" thickBot="1">
      <c r="A667" s="11"/>
      <c r="B667" s="11"/>
      <c r="C667" s="11"/>
      <c r="D667" s="11"/>
      <c r="E667" s="11"/>
      <c r="F667" s="52"/>
      <c r="G667" s="52"/>
      <c r="H667" s="11"/>
      <c r="I667" s="11"/>
      <c r="J667" s="13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 spans="1:29" ht="15.75" thickBot="1">
      <c r="A668" s="11"/>
      <c r="B668" s="11"/>
      <c r="C668" s="11"/>
      <c r="D668" s="11"/>
      <c r="E668" s="11"/>
      <c r="F668" s="52"/>
      <c r="G668" s="52"/>
      <c r="H668" s="11"/>
      <c r="I668" s="11"/>
      <c r="J668" s="13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 spans="1:29" ht="15.75" thickBot="1">
      <c r="A669" s="11"/>
      <c r="B669" s="11"/>
      <c r="C669" s="11"/>
      <c r="D669" s="11"/>
      <c r="E669" s="11"/>
      <c r="F669" s="52"/>
      <c r="G669" s="52"/>
      <c r="H669" s="11"/>
      <c r="I669" s="11"/>
      <c r="J669" s="13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 spans="1:29" ht="15.75" thickBot="1">
      <c r="A670" s="11"/>
      <c r="B670" s="11"/>
      <c r="C670" s="11"/>
      <c r="D670" s="11"/>
      <c r="E670" s="11"/>
      <c r="F670" s="52"/>
      <c r="G670" s="52"/>
      <c r="H670" s="11"/>
      <c r="I670" s="11"/>
      <c r="J670" s="13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 spans="1:29" ht="15.75" thickBot="1">
      <c r="A671" s="11"/>
      <c r="B671" s="11"/>
      <c r="C671" s="11"/>
      <c r="D671" s="11"/>
      <c r="E671" s="11"/>
      <c r="F671" s="52"/>
      <c r="G671" s="52"/>
      <c r="H671" s="11"/>
      <c r="I671" s="11"/>
      <c r="J671" s="13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 spans="1:29" ht="15.75" thickBot="1">
      <c r="A672" s="11"/>
      <c r="B672" s="11"/>
      <c r="C672" s="11"/>
      <c r="D672" s="11"/>
      <c r="E672" s="11"/>
      <c r="F672" s="52"/>
      <c r="G672" s="52"/>
      <c r="H672" s="11"/>
      <c r="I672" s="11"/>
      <c r="J672" s="13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 spans="1:29" ht="15.75" thickBot="1">
      <c r="A673" s="11"/>
      <c r="B673" s="11"/>
      <c r="C673" s="11"/>
      <c r="D673" s="11"/>
      <c r="E673" s="11"/>
      <c r="F673" s="52"/>
      <c r="G673" s="52"/>
      <c r="H673" s="11"/>
      <c r="I673" s="11"/>
      <c r="J673" s="13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 spans="1:29" ht="15.75" thickBot="1">
      <c r="A674" s="11"/>
      <c r="B674" s="11"/>
      <c r="C674" s="11"/>
      <c r="D674" s="11"/>
      <c r="E674" s="11"/>
      <c r="F674" s="52"/>
      <c r="G674" s="52"/>
      <c r="H674" s="11"/>
      <c r="I674" s="11"/>
      <c r="J674" s="13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 spans="1:29" ht="15.75" thickBot="1">
      <c r="A675" s="11"/>
      <c r="B675" s="11"/>
      <c r="C675" s="11"/>
      <c r="D675" s="11"/>
      <c r="E675" s="11"/>
      <c r="F675" s="52"/>
      <c r="G675" s="52"/>
      <c r="H675" s="11"/>
      <c r="I675" s="11"/>
      <c r="J675" s="13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 spans="1:29" ht="15.75" thickBot="1">
      <c r="A676" s="11"/>
      <c r="B676" s="11"/>
      <c r="C676" s="11"/>
      <c r="D676" s="11"/>
      <c r="E676" s="11"/>
      <c r="F676" s="52"/>
      <c r="G676" s="52"/>
      <c r="H676" s="11"/>
      <c r="I676" s="11"/>
      <c r="J676" s="13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 spans="1:29" ht="15.75" thickBot="1">
      <c r="A677" s="11"/>
      <c r="B677" s="11"/>
      <c r="C677" s="11"/>
      <c r="D677" s="11"/>
      <c r="E677" s="11"/>
      <c r="F677" s="52"/>
      <c r="G677" s="52"/>
      <c r="H677" s="11"/>
      <c r="I677" s="11"/>
      <c r="J677" s="13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 spans="1:29" ht="15.75" thickBot="1">
      <c r="A678" s="11"/>
      <c r="B678" s="11"/>
      <c r="C678" s="11"/>
      <c r="D678" s="11"/>
      <c r="E678" s="11"/>
      <c r="F678" s="52"/>
      <c r="G678" s="52"/>
      <c r="H678" s="11"/>
      <c r="I678" s="11"/>
      <c r="J678" s="13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 spans="1:29" ht="15.75" thickBot="1">
      <c r="A679" s="11"/>
      <c r="B679" s="11"/>
      <c r="C679" s="11"/>
      <c r="D679" s="11"/>
      <c r="E679" s="11"/>
      <c r="F679" s="52"/>
      <c r="G679" s="52"/>
      <c r="H679" s="11"/>
      <c r="I679" s="11"/>
      <c r="J679" s="13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 spans="1:29" ht="15.75" thickBot="1">
      <c r="A680" s="11"/>
      <c r="B680" s="11"/>
      <c r="C680" s="11"/>
      <c r="D680" s="11"/>
      <c r="E680" s="11"/>
      <c r="F680" s="52"/>
      <c r="G680" s="52"/>
      <c r="H680" s="11"/>
      <c r="I680" s="11"/>
      <c r="J680" s="13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 spans="1:29" ht="15.75" thickBot="1">
      <c r="A681" s="11"/>
      <c r="B681" s="11"/>
      <c r="C681" s="11"/>
      <c r="D681" s="11"/>
      <c r="E681" s="11"/>
      <c r="F681" s="52"/>
      <c r="G681" s="52"/>
      <c r="H681" s="11"/>
      <c r="I681" s="11"/>
      <c r="J681" s="13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 spans="1:29" ht="15.75" thickBot="1">
      <c r="A682" s="11"/>
      <c r="B682" s="11"/>
      <c r="C682" s="11"/>
      <c r="D682" s="11"/>
      <c r="E682" s="11"/>
      <c r="F682" s="52"/>
      <c r="G682" s="52"/>
      <c r="H682" s="11"/>
      <c r="I682" s="11"/>
      <c r="J682" s="13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 spans="1:29" ht="15.75" thickBot="1">
      <c r="A683" s="11"/>
      <c r="B683" s="11"/>
      <c r="C683" s="11"/>
      <c r="D683" s="11"/>
      <c r="E683" s="11"/>
      <c r="F683" s="52"/>
      <c r="G683" s="52"/>
      <c r="H683" s="11"/>
      <c r="I683" s="11"/>
      <c r="J683" s="13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 spans="1:29" ht="15.75" thickBot="1">
      <c r="A684" s="11"/>
      <c r="B684" s="11"/>
      <c r="C684" s="11"/>
      <c r="D684" s="11"/>
      <c r="E684" s="11"/>
      <c r="F684" s="52"/>
      <c r="G684" s="52"/>
      <c r="H684" s="11"/>
      <c r="I684" s="11"/>
      <c r="J684" s="13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 spans="1:29" ht="15.75" thickBot="1">
      <c r="A685" s="11"/>
      <c r="B685" s="11"/>
      <c r="C685" s="11"/>
      <c r="D685" s="11"/>
      <c r="E685" s="11"/>
      <c r="F685" s="52"/>
      <c r="G685" s="52"/>
      <c r="H685" s="11"/>
      <c r="I685" s="11"/>
      <c r="J685" s="13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 spans="1:29" ht="15.75" thickBot="1">
      <c r="A686" s="11"/>
      <c r="B686" s="11"/>
      <c r="C686" s="11"/>
      <c r="D686" s="11"/>
      <c r="E686" s="11"/>
      <c r="F686" s="52"/>
      <c r="G686" s="52"/>
      <c r="H686" s="11"/>
      <c r="I686" s="11"/>
      <c r="J686" s="13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 spans="1:29" ht="15.75" thickBot="1">
      <c r="A687" s="11"/>
      <c r="B687" s="11"/>
      <c r="C687" s="11"/>
      <c r="D687" s="11"/>
      <c r="E687" s="11"/>
      <c r="F687" s="52"/>
      <c r="G687" s="52"/>
      <c r="H687" s="11"/>
      <c r="I687" s="11"/>
      <c r="J687" s="13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 spans="1:29" ht="15.75" thickBot="1">
      <c r="A688" s="11"/>
      <c r="B688" s="11"/>
      <c r="C688" s="11"/>
      <c r="D688" s="11"/>
      <c r="E688" s="11"/>
      <c r="F688" s="52"/>
      <c r="G688" s="52"/>
      <c r="H688" s="11"/>
      <c r="I688" s="11"/>
      <c r="J688" s="13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 spans="1:29" ht="15.75" thickBot="1">
      <c r="A689" s="11"/>
      <c r="B689" s="11"/>
      <c r="C689" s="11"/>
      <c r="D689" s="11"/>
      <c r="E689" s="11"/>
      <c r="F689" s="52"/>
      <c r="G689" s="52"/>
      <c r="H689" s="11"/>
      <c r="I689" s="11"/>
      <c r="J689" s="13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 spans="1:29" ht="15.75" thickBot="1">
      <c r="A690" s="11"/>
      <c r="B690" s="11"/>
      <c r="C690" s="11"/>
      <c r="D690" s="11"/>
      <c r="E690" s="11"/>
      <c r="F690" s="52"/>
      <c r="G690" s="52"/>
      <c r="H690" s="11"/>
      <c r="I690" s="11"/>
      <c r="J690" s="13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 spans="1:29" ht="15.75" thickBot="1">
      <c r="A691" s="11"/>
      <c r="B691" s="11"/>
      <c r="C691" s="11"/>
      <c r="D691" s="11"/>
      <c r="E691" s="11"/>
      <c r="F691" s="52"/>
      <c r="G691" s="52"/>
      <c r="H691" s="11"/>
      <c r="I691" s="11"/>
      <c r="J691" s="13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 spans="1:29" ht="15.75" thickBot="1">
      <c r="A692" s="11"/>
      <c r="B692" s="11"/>
      <c r="C692" s="11"/>
      <c r="D692" s="11"/>
      <c r="E692" s="11"/>
      <c r="F692" s="52"/>
      <c r="G692" s="52"/>
      <c r="H692" s="11"/>
      <c r="I692" s="11"/>
      <c r="J692" s="13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 spans="1:29" ht="15.75" thickBot="1">
      <c r="A693" s="11"/>
      <c r="B693" s="11"/>
      <c r="C693" s="11"/>
      <c r="D693" s="11"/>
      <c r="E693" s="11"/>
      <c r="F693" s="52"/>
      <c r="G693" s="52"/>
      <c r="H693" s="11"/>
      <c r="I693" s="11"/>
      <c r="J693" s="13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 spans="1:29" ht="15.75" thickBot="1">
      <c r="A694" s="11"/>
      <c r="B694" s="11"/>
      <c r="C694" s="11"/>
      <c r="D694" s="11"/>
      <c r="E694" s="11"/>
      <c r="F694" s="52"/>
      <c r="G694" s="52"/>
      <c r="H694" s="11"/>
      <c r="I694" s="11"/>
      <c r="J694" s="13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 spans="1:29" ht="15.75" thickBot="1">
      <c r="A695" s="11"/>
      <c r="B695" s="11"/>
      <c r="C695" s="11"/>
      <c r="D695" s="11"/>
      <c r="E695" s="11"/>
      <c r="F695" s="52"/>
      <c r="G695" s="52"/>
      <c r="H695" s="11"/>
      <c r="I695" s="11"/>
      <c r="J695" s="13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 spans="1:29" ht="15.75" thickBot="1">
      <c r="A696" s="11"/>
      <c r="B696" s="11"/>
      <c r="C696" s="11"/>
      <c r="D696" s="11"/>
      <c r="E696" s="11"/>
      <c r="F696" s="52"/>
      <c r="G696" s="52"/>
      <c r="H696" s="11"/>
      <c r="I696" s="11"/>
      <c r="J696" s="13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 spans="1:29" ht="15.75" thickBot="1">
      <c r="A697" s="11"/>
      <c r="B697" s="11"/>
      <c r="C697" s="11"/>
      <c r="D697" s="11"/>
      <c r="E697" s="11"/>
      <c r="F697" s="52"/>
      <c r="G697" s="52"/>
      <c r="H697" s="11"/>
      <c r="I697" s="11"/>
      <c r="J697" s="13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 spans="1:29" ht="15.75" thickBot="1">
      <c r="A698" s="11"/>
      <c r="B698" s="11"/>
      <c r="C698" s="11"/>
      <c r="D698" s="11"/>
      <c r="E698" s="11"/>
      <c r="F698" s="52"/>
      <c r="G698" s="52"/>
      <c r="H698" s="11"/>
      <c r="I698" s="11"/>
      <c r="J698" s="13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 spans="1:29" ht="15.75" thickBot="1">
      <c r="A699" s="11"/>
      <c r="B699" s="11"/>
      <c r="C699" s="11"/>
      <c r="D699" s="11"/>
      <c r="E699" s="11"/>
      <c r="F699" s="52"/>
      <c r="G699" s="52"/>
      <c r="H699" s="11"/>
      <c r="I699" s="11"/>
      <c r="J699" s="13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 spans="1:29" ht="15.75" thickBot="1">
      <c r="A700" s="11"/>
      <c r="B700" s="11"/>
      <c r="C700" s="11"/>
      <c r="D700" s="11"/>
      <c r="E700" s="11"/>
      <c r="F700" s="52"/>
      <c r="G700" s="52"/>
      <c r="H700" s="11"/>
      <c r="I700" s="11"/>
      <c r="J700" s="13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 spans="1:29" ht="15.75" thickBot="1">
      <c r="A701" s="11"/>
      <c r="B701" s="11"/>
      <c r="C701" s="11"/>
      <c r="D701" s="11"/>
      <c r="E701" s="11"/>
      <c r="F701" s="52"/>
      <c r="G701" s="52"/>
      <c r="H701" s="11"/>
      <c r="I701" s="11"/>
      <c r="J701" s="13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 spans="1:29" ht="15.75" thickBot="1">
      <c r="A702" s="11"/>
      <c r="B702" s="11"/>
      <c r="C702" s="11"/>
      <c r="D702" s="11"/>
      <c r="E702" s="11"/>
      <c r="F702" s="52"/>
      <c r="G702" s="52"/>
      <c r="H702" s="11"/>
      <c r="I702" s="11"/>
      <c r="J702" s="13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 spans="1:29" ht="15.75" thickBot="1">
      <c r="A703" s="11"/>
      <c r="B703" s="11"/>
      <c r="C703" s="11"/>
      <c r="D703" s="11"/>
      <c r="E703" s="11"/>
      <c r="F703" s="52"/>
      <c r="G703" s="52"/>
      <c r="H703" s="11"/>
      <c r="I703" s="11"/>
      <c r="J703" s="13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 spans="1:29" ht="15.75" thickBot="1">
      <c r="A704" s="11"/>
      <c r="B704" s="11"/>
      <c r="C704" s="11"/>
      <c r="D704" s="11"/>
      <c r="E704" s="11"/>
      <c r="F704" s="52"/>
      <c r="G704" s="52"/>
      <c r="H704" s="11"/>
      <c r="I704" s="11"/>
      <c r="J704" s="13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 spans="1:29" ht="15.75" thickBot="1">
      <c r="A705" s="11"/>
      <c r="B705" s="11"/>
      <c r="C705" s="11"/>
      <c r="D705" s="11"/>
      <c r="E705" s="11"/>
      <c r="F705" s="52"/>
      <c r="G705" s="52"/>
      <c r="H705" s="11"/>
      <c r="I705" s="11"/>
      <c r="J705" s="13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 spans="1:29" ht="15.75" thickBot="1">
      <c r="A706" s="11"/>
      <c r="B706" s="11"/>
      <c r="C706" s="11"/>
      <c r="D706" s="11"/>
      <c r="E706" s="11"/>
      <c r="F706" s="52"/>
      <c r="G706" s="52"/>
      <c r="H706" s="11"/>
      <c r="I706" s="11"/>
      <c r="J706" s="13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 spans="1:29" ht="15.75" thickBot="1">
      <c r="A707" s="11"/>
      <c r="B707" s="11"/>
      <c r="C707" s="11"/>
      <c r="D707" s="11"/>
      <c r="E707" s="11"/>
      <c r="F707" s="52"/>
      <c r="G707" s="52"/>
      <c r="H707" s="11"/>
      <c r="I707" s="11"/>
      <c r="J707" s="13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 spans="1:29" ht="15.75" thickBot="1">
      <c r="A708" s="11"/>
      <c r="B708" s="11"/>
      <c r="C708" s="11"/>
      <c r="D708" s="11"/>
      <c r="E708" s="11"/>
      <c r="F708" s="52"/>
      <c r="G708" s="52"/>
      <c r="H708" s="11"/>
      <c r="I708" s="11"/>
      <c r="J708" s="13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 spans="1:29" ht="15.75" thickBot="1">
      <c r="A709" s="11"/>
      <c r="B709" s="11"/>
      <c r="C709" s="11"/>
      <c r="D709" s="11"/>
      <c r="E709" s="11"/>
      <c r="F709" s="52"/>
      <c r="G709" s="52"/>
      <c r="H709" s="11"/>
      <c r="I709" s="11"/>
      <c r="J709" s="13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 spans="1:29" ht="15.75" thickBot="1">
      <c r="A710" s="11"/>
      <c r="B710" s="11"/>
      <c r="C710" s="11"/>
      <c r="D710" s="11"/>
      <c r="E710" s="11"/>
      <c r="F710" s="52"/>
      <c r="G710" s="52"/>
      <c r="H710" s="11"/>
      <c r="I710" s="11"/>
      <c r="J710" s="13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 spans="1:29" ht="15.75" thickBot="1">
      <c r="A711" s="11"/>
      <c r="B711" s="11"/>
      <c r="C711" s="11"/>
      <c r="D711" s="11"/>
      <c r="E711" s="11"/>
      <c r="F711" s="52"/>
      <c r="G711" s="52"/>
      <c r="H711" s="11"/>
      <c r="I711" s="11"/>
      <c r="J711" s="13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 spans="1:29" ht="15.75" thickBot="1">
      <c r="A712" s="11"/>
      <c r="B712" s="11"/>
      <c r="C712" s="11"/>
      <c r="D712" s="11"/>
      <c r="E712" s="11"/>
      <c r="F712" s="52"/>
      <c r="G712" s="52"/>
      <c r="H712" s="11"/>
      <c r="I712" s="11"/>
      <c r="J712" s="13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 spans="1:29" ht="15.75" thickBot="1">
      <c r="A713" s="11"/>
      <c r="B713" s="11"/>
      <c r="C713" s="11"/>
      <c r="D713" s="11"/>
      <c r="E713" s="11"/>
      <c r="F713" s="52"/>
      <c r="G713" s="52"/>
      <c r="H713" s="11"/>
      <c r="I713" s="11"/>
      <c r="J713" s="13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 spans="1:29" ht="15.75" thickBot="1">
      <c r="A714" s="11"/>
      <c r="B714" s="11"/>
      <c r="C714" s="11"/>
      <c r="D714" s="11"/>
      <c r="E714" s="11"/>
      <c r="F714" s="52"/>
      <c r="G714" s="52"/>
      <c r="H714" s="11"/>
      <c r="I714" s="11"/>
      <c r="J714" s="13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 spans="1:29" ht="15.75" thickBot="1">
      <c r="A715" s="11"/>
      <c r="B715" s="11"/>
      <c r="C715" s="11"/>
      <c r="D715" s="11"/>
      <c r="E715" s="11"/>
      <c r="F715" s="52"/>
      <c r="G715" s="52"/>
      <c r="H715" s="11"/>
      <c r="I715" s="11"/>
      <c r="J715" s="13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 spans="1:29" ht="15.75" thickBot="1">
      <c r="A716" s="11"/>
      <c r="B716" s="11"/>
      <c r="C716" s="11"/>
      <c r="D716" s="11"/>
      <c r="E716" s="11"/>
      <c r="F716" s="52"/>
      <c r="G716" s="52"/>
      <c r="H716" s="11"/>
      <c r="I716" s="11"/>
      <c r="J716" s="13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 spans="1:29" ht="15.75" thickBot="1">
      <c r="A717" s="11"/>
      <c r="B717" s="11"/>
      <c r="C717" s="11"/>
      <c r="D717" s="11"/>
      <c r="E717" s="11"/>
      <c r="F717" s="52"/>
      <c r="G717" s="52"/>
      <c r="H717" s="11"/>
      <c r="I717" s="11"/>
      <c r="J717" s="13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 spans="1:29" ht="15.75" thickBot="1">
      <c r="A718" s="11"/>
      <c r="B718" s="11"/>
      <c r="C718" s="11"/>
      <c r="D718" s="11"/>
      <c r="E718" s="11"/>
      <c r="F718" s="52"/>
      <c r="G718" s="52"/>
      <c r="H718" s="11"/>
      <c r="I718" s="11"/>
      <c r="J718" s="13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 spans="1:29" ht="15.75" thickBot="1">
      <c r="A719" s="11"/>
      <c r="B719" s="11"/>
      <c r="C719" s="11"/>
      <c r="D719" s="11"/>
      <c r="E719" s="11"/>
      <c r="F719" s="52"/>
      <c r="G719" s="52"/>
      <c r="H719" s="11"/>
      <c r="I719" s="11"/>
      <c r="J719" s="13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 spans="1:29" ht="15.75" thickBot="1">
      <c r="A720" s="11"/>
      <c r="B720" s="11"/>
      <c r="C720" s="11"/>
      <c r="D720" s="11"/>
      <c r="E720" s="11"/>
      <c r="F720" s="52"/>
      <c r="G720" s="52"/>
      <c r="H720" s="11"/>
      <c r="I720" s="11"/>
      <c r="J720" s="13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 spans="1:29" ht="15.75" thickBot="1">
      <c r="A721" s="11"/>
      <c r="B721" s="11"/>
      <c r="C721" s="11"/>
      <c r="D721" s="11"/>
      <c r="E721" s="11"/>
      <c r="F721" s="52"/>
      <c r="G721" s="52"/>
      <c r="H721" s="11"/>
      <c r="I721" s="11"/>
      <c r="J721" s="13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 spans="1:29" ht="15.75" thickBot="1">
      <c r="A722" s="11"/>
      <c r="B722" s="11"/>
      <c r="C722" s="11"/>
      <c r="D722" s="11"/>
      <c r="E722" s="11"/>
      <c r="F722" s="52"/>
      <c r="G722" s="52"/>
      <c r="H722" s="11"/>
      <c r="I722" s="11"/>
      <c r="J722" s="13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 spans="1:29" ht="15.75" thickBot="1">
      <c r="A723" s="11"/>
      <c r="B723" s="11"/>
      <c r="C723" s="11"/>
      <c r="D723" s="11"/>
      <c r="E723" s="11"/>
      <c r="F723" s="52"/>
      <c r="G723" s="52"/>
      <c r="H723" s="11"/>
      <c r="I723" s="11"/>
      <c r="J723" s="13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 spans="1:29" ht="15.75" thickBot="1">
      <c r="A724" s="11"/>
      <c r="B724" s="11"/>
      <c r="C724" s="11"/>
      <c r="D724" s="11"/>
      <c r="E724" s="11"/>
      <c r="F724" s="52"/>
      <c r="G724" s="52"/>
      <c r="H724" s="11"/>
      <c r="I724" s="11"/>
      <c r="J724" s="13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 spans="1:29" ht="15.75" thickBot="1">
      <c r="A725" s="11"/>
      <c r="B725" s="11"/>
      <c r="C725" s="11"/>
      <c r="D725" s="11"/>
      <c r="E725" s="11"/>
      <c r="F725" s="52"/>
      <c r="G725" s="52"/>
      <c r="H725" s="11"/>
      <c r="I725" s="11"/>
      <c r="J725" s="13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 spans="1:29" ht="15.75" thickBot="1">
      <c r="A726" s="11"/>
      <c r="B726" s="11"/>
      <c r="C726" s="11"/>
      <c r="D726" s="11"/>
      <c r="E726" s="11"/>
      <c r="F726" s="52"/>
      <c r="G726" s="52"/>
      <c r="H726" s="11"/>
      <c r="I726" s="11"/>
      <c r="J726" s="13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 spans="1:29" ht="15.75" thickBot="1">
      <c r="A727" s="11"/>
      <c r="B727" s="11"/>
      <c r="C727" s="11"/>
      <c r="D727" s="11"/>
      <c r="E727" s="11"/>
      <c r="F727" s="52"/>
      <c r="G727" s="52"/>
      <c r="H727" s="11"/>
      <c r="I727" s="11"/>
      <c r="J727" s="13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 spans="1:29" ht="15.75" thickBot="1">
      <c r="A728" s="11"/>
      <c r="B728" s="11"/>
      <c r="C728" s="11"/>
      <c r="D728" s="11"/>
      <c r="E728" s="11"/>
      <c r="F728" s="52"/>
      <c r="G728" s="52"/>
      <c r="H728" s="11"/>
      <c r="I728" s="11"/>
      <c r="J728" s="13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 spans="1:29" ht="15.75" thickBot="1">
      <c r="A729" s="11"/>
      <c r="B729" s="11"/>
      <c r="C729" s="11"/>
      <c r="D729" s="11"/>
      <c r="E729" s="11"/>
      <c r="F729" s="52"/>
      <c r="G729" s="52"/>
      <c r="H729" s="11"/>
      <c r="I729" s="11"/>
      <c r="J729" s="13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 spans="1:29" ht="15.75" thickBot="1">
      <c r="A730" s="11"/>
      <c r="B730" s="11"/>
      <c r="C730" s="11"/>
      <c r="D730" s="11"/>
      <c r="E730" s="11"/>
      <c r="F730" s="52"/>
      <c r="G730" s="52"/>
      <c r="H730" s="11"/>
      <c r="I730" s="11"/>
      <c r="J730" s="13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 spans="1:29" ht="15.75" thickBot="1">
      <c r="A731" s="11"/>
      <c r="B731" s="11"/>
      <c r="C731" s="11"/>
      <c r="D731" s="11"/>
      <c r="E731" s="11"/>
      <c r="F731" s="52"/>
      <c r="G731" s="52"/>
      <c r="H731" s="11"/>
      <c r="I731" s="11"/>
      <c r="J731" s="13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 spans="1:29" ht="15.75" thickBot="1">
      <c r="A732" s="11"/>
      <c r="B732" s="11"/>
      <c r="C732" s="11"/>
      <c r="D732" s="11"/>
      <c r="E732" s="11"/>
      <c r="F732" s="52"/>
      <c r="G732" s="52"/>
      <c r="H732" s="11"/>
      <c r="I732" s="11"/>
      <c r="J732" s="13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 spans="1:29" ht="15.75" thickBot="1">
      <c r="A733" s="11"/>
      <c r="B733" s="11"/>
      <c r="C733" s="11"/>
      <c r="D733" s="11"/>
      <c r="E733" s="11"/>
      <c r="F733" s="52"/>
      <c r="G733" s="52"/>
      <c r="H733" s="11"/>
      <c r="I733" s="11"/>
      <c r="J733" s="13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 spans="1:29" ht="15.75" thickBot="1">
      <c r="A734" s="11"/>
      <c r="B734" s="11"/>
      <c r="C734" s="11"/>
      <c r="D734" s="11"/>
      <c r="E734" s="11"/>
      <c r="F734" s="52"/>
      <c r="G734" s="52"/>
      <c r="H734" s="11"/>
      <c r="I734" s="11"/>
      <c r="J734" s="13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 spans="1:29" ht="15.75" thickBot="1">
      <c r="A735" s="11"/>
      <c r="B735" s="11"/>
      <c r="C735" s="11"/>
      <c r="D735" s="11"/>
      <c r="E735" s="11"/>
      <c r="F735" s="52"/>
      <c r="G735" s="52"/>
      <c r="H735" s="11"/>
      <c r="I735" s="11"/>
      <c r="J735" s="13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 spans="1:29" ht="15.75" thickBot="1">
      <c r="A736" s="11"/>
      <c r="B736" s="11"/>
      <c r="C736" s="11"/>
      <c r="D736" s="11"/>
      <c r="E736" s="11"/>
      <c r="F736" s="52"/>
      <c r="G736" s="52"/>
      <c r="H736" s="11"/>
      <c r="I736" s="11"/>
      <c r="J736" s="13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 spans="1:29" ht="15.75" thickBot="1">
      <c r="A737" s="11"/>
      <c r="B737" s="11"/>
      <c r="C737" s="11"/>
      <c r="D737" s="11"/>
      <c r="E737" s="11"/>
      <c r="F737" s="52"/>
      <c r="G737" s="52"/>
      <c r="H737" s="11"/>
      <c r="I737" s="11"/>
      <c r="J737" s="13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 spans="1:29" ht="15.75" thickBot="1">
      <c r="A738" s="11"/>
      <c r="B738" s="11"/>
      <c r="C738" s="11"/>
      <c r="D738" s="11"/>
      <c r="E738" s="11"/>
      <c r="F738" s="52"/>
      <c r="G738" s="52"/>
      <c r="H738" s="11"/>
      <c r="I738" s="11"/>
      <c r="J738" s="13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 spans="1:29" ht="15.75" thickBot="1">
      <c r="A739" s="11"/>
      <c r="B739" s="11"/>
      <c r="C739" s="11"/>
      <c r="D739" s="11"/>
      <c r="E739" s="11"/>
      <c r="F739" s="52"/>
      <c r="G739" s="52"/>
      <c r="H739" s="11"/>
      <c r="I739" s="11"/>
      <c r="J739" s="13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 spans="1:29" ht="15.75" thickBot="1">
      <c r="A740" s="11"/>
      <c r="B740" s="11"/>
      <c r="C740" s="11"/>
      <c r="D740" s="11"/>
      <c r="E740" s="11"/>
      <c r="F740" s="52"/>
      <c r="G740" s="52"/>
      <c r="H740" s="11"/>
      <c r="I740" s="11"/>
      <c r="J740" s="13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 spans="1:29" ht="15.75" thickBot="1">
      <c r="A741" s="11"/>
      <c r="B741" s="11"/>
      <c r="C741" s="11"/>
      <c r="D741" s="11"/>
      <c r="E741" s="11"/>
      <c r="F741" s="52"/>
      <c r="G741" s="52"/>
      <c r="H741" s="11"/>
      <c r="I741" s="11"/>
      <c r="J741" s="13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 spans="1:29" ht="15.75" thickBot="1">
      <c r="A742" s="11"/>
      <c r="B742" s="11"/>
      <c r="C742" s="11"/>
      <c r="D742" s="11"/>
      <c r="E742" s="11"/>
      <c r="F742" s="52"/>
      <c r="G742" s="52"/>
      <c r="H742" s="11"/>
      <c r="I742" s="11"/>
      <c r="J742" s="13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 spans="1:29" ht="15.75" thickBot="1">
      <c r="A743" s="11"/>
      <c r="B743" s="11"/>
      <c r="C743" s="11"/>
      <c r="D743" s="11"/>
      <c r="E743" s="11"/>
      <c r="F743" s="52"/>
      <c r="G743" s="52"/>
      <c r="H743" s="11"/>
      <c r="I743" s="11"/>
      <c r="J743" s="13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 spans="1:29" ht="15.75" thickBot="1">
      <c r="A744" s="11"/>
      <c r="B744" s="11"/>
      <c r="C744" s="11"/>
      <c r="D744" s="11"/>
      <c r="E744" s="11"/>
      <c r="F744" s="52"/>
      <c r="G744" s="52"/>
      <c r="H744" s="11"/>
      <c r="I744" s="11"/>
      <c r="J744" s="13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 spans="1:29" ht="15.75" thickBot="1">
      <c r="A745" s="11"/>
      <c r="B745" s="11"/>
      <c r="C745" s="11"/>
      <c r="D745" s="11"/>
      <c r="E745" s="11"/>
      <c r="F745" s="52"/>
      <c r="G745" s="52"/>
      <c r="H745" s="11"/>
      <c r="I745" s="11"/>
      <c r="J745" s="13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 spans="1:29" ht="15.75" thickBot="1">
      <c r="A746" s="11"/>
      <c r="B746" s="11"/>
      <c r="C746" s="11"/>
      <c r="D746" s="11"/>
      <c r="E746" s="11"/>
      <c r="F746" s="52"/>
      <c r="G746" s="52"/>
      <c r="H746" s="11"/>
      <c r="I746" s="11"/>
      <c r="J746" s="13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 spans="1:29" ht="15.75" thickBot="1">
      <c r="A747" s="11"/>
      <c r="B747" s="11"/>
      <c r="C747" s="11"/>
      <c r="D747" s="11"/>
      <c r="E747" s="11"/>
      <c r="F747" s="52"/>
      <c r="G747" s="52"/>
      <c r="H747" s="11"/>
      <c r="I747" s="11"/>
      <c r="J747" s="13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 spans="1:29" ht="15.75" thickBot="1">
      <c r="A748" s="11"/>
      <c r="B748" s="11"/>
      <c r="C748" s="11"/>
      <c r="D748" s="11"/>
      <c r="E748" s="11"/>
      <c r="F748" s="52"/>
      <c r="G748" s="52"/>
      <c r="H748" s="11"/>
      <c r="I748" s="11"/>
      <c r="J748" s="13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 spans="1:29" ht="15.75" thickBot="1">
      <c r="A749" s="11"/>
      <c r="B749" s="11"/>
      <c r="C749" s="11"/>
      <c r="D749" s="11"/>
      <c r="E749" s="11"/>
      <c r="F749" s="52"/>
      <c r="G749" s="52"/>
      <c r="H749" s="11"/>
      <c r="I749" s="11"/>
      <c r="J749" s="13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 spans="1:29" ht="15.75" thickBot="1">
      <c r="A750" s="11"/>
      <c r="B750" s="11"/>
      <c r="C750" s="11"/>
      <c r="D750" s="11"/>
      <c r="E750" s="11"/>
      <c r="F750" s="52"/>
      <c r="G750" s="52"/>
      <c r="H750" s="11"/>
      <c r="I750" s="11"/>
      <c r="J750" s="13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 spans="1:29" ht="15.75" thickBot="1">
      <c r="A751" s="11"/>
      <c r="B751" s="11"/>
      <c r="C751" s="11"/>
      <c r="D751" s="11"/>
      <c r="E751" s="11"/>
      <c r="F751" s="52"/>
      <c r="G751" s="52"/>
      <c r="H751" s="11"/>
      <c r="I751" s="11"/>
      <c r="J751" s="13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 spans="1:29" ht="15.75" thickBot="1">
      <c r="A752" s="11"/>
      <c r="B752" s="11"/>
      <c r="C752" s="11"/>
      <c r="D752" s="11"/>
      <c r="E752" s="11"/>
      <c r="F752" s="52"/>
      <c r="G752" s="52"/>
      <c r="H752" s="11"/>
      <c r="I752" s="11"/>
      <c r="J752" s="13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 spans="1:29" ht="15.75" thickBot="1">
      <c r="A753" s="11"/>
      <c r="B753" s="11"/>
      <c r="C753" s="11"/>
      <c r="D753" s="11"/>
      <c r="E753" s="11"/>
      <c r="F753" s="52"/>
      <c r="G753" s="52"/>
      <c r="H753" s="11"/>
      <c r="I753" s="11"/>
      <c r="J753" s="13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 spans="1:29" ht="15.75" thickBot="1">
      <c r="A754" s="11"/>
      <c r="B754" s="11"/>
      <c r="C754" s="11"/>
      <c r="D754" s="11"/>
      <c r="E754" s="11"/>
      <c r="F754" s="52"/>
      <c r="G754" s="52"/>
      <c r="H754" s="11"/>
      <c r="I754" s="11"/>
      <c r="J754" s="13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 spans="1:29" ht="15.75" thickBot="1">
      <c r="A755" s="11"/>
      <c r="B755" s="11"/>
      <c r="C755" s="11"/>
      <c r="D755" s="11"/>
      <c r="E755" s="11"/>
      <c r="F755" s="52"/>
      <c r="G755" s="52"/>
      <c r="H755" s="11"/>
      <c r="I755" s="11"/>
      <c r="J755" s="13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 spans="1:29" ht="15.75" thickBot="1">
      <c r="A756" s="11"/>
      <c r="B756" s="11"/>
      <c r="C756" s="11"/>
      <c r="D756" s="11"/>
      <c r="E756" s="11"/>
      <c r="F756" s="52"/>
      <c r="G756" s="52"/>
      <c r="H756" s="11"/>
      <c r="I756" s="11"/>
      <c r="J756" s="13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 spans="1:29" ht="15.75" thickBot="1">
      <c r="A757" s="11"/>
      <c r="B757" s="11"/>
      <c r="C757" s="11"/>
      <c r="D757" s="11"/>
      <c r="E757" s="11"/>
      <c r="F757" s="52"/>
      <c r="G757" s="52"/>
      <c r="H757" s="11"/>
      <c r="I757" s="11"/>
      <c r="J757" s="13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 spans="1:29" ht="15.75" thickBot="1">
      <c r="A758" s="11"/>
      <c r="B758" s="11"/>
      <c r="C758" s="11"/>
      <c r="D758" s="11"/>
      <c r="E758" s="11"/>
      <c r="F758" s="52"/>
      <c r="G758" s="52"/>
      <c r="H758" s="11"/>
      <c r="I758" s="11"/>
      <c r="J758" s="13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 spans="1:29" ht="15.75" thickBot="1">
      <c r="A759" s="11"/>
      <c r="B759" s="11"/>
      <c r="C759" s="11"/>
      <c r="D759" s="11"/>
      <c r="E759" s="11"/>
      <c r="F759" s="52"/>
      <c r="G759" s="52"/>
      <c r="H759" s="11"/>
      <c r="I759" s="11"/>
      <c r="J759" s="13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 spans="1:29" ht="15.75" thickBot="1">
      <c r="A760" s="11"/>
      <c r="B760" s="11"/>
      <c r="C760" s="11"/>
      <c r="D760" s="11"/>
      <c r="E760" s="11"/>
      <c r="F760" s="52"/>
      <c r="G760" s="52"/>
      <c r="H760" s="11"/>
      <c r="I760" s="11"/>
      <c r="J760" s="13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 spans="1:29" ht="15.75" thickBot="1">
      <c r="A761" s="11"/>
      <c r="B761" s="11"/>
      <c r="C761" s="11"/>
      <c r="D761" s="11"/>
      <c r="E761" s="11"/>
      <c r="F761" s="52"/>
      <c r="G761" s="52"/>
      <c r="H761" s="11"/>
      <c r="I761" s="11"/>
      <c r="J761" s="13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 spans="1:29" ht="15.75" thickBot="1">
      <c r="A762" s="11"/>
      <c r="B762" s="11"/>
      <c r="C762" s="11"/>
      <c r="D762" s="11"/>
      <c r="E762" s="11"/>
      <c r="F762" s="52"/>
      <c r="G762" s="52"/>
      <c r="H762" s="11"/>
      <c r="I762" s="11"/>
      <c r="J762" s="13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 spans="1:29" ht="15.75" thickBot="1">
      <c r="A763" s="11"/>
      <c r="B763" s="11"/>
      <c r="C763" s="11"/>
      <c r="D763" s="11"/>
      <c r="E763" s="11"/>
      <c r="F763" s="52"/>
      <c r="G763" s="52"/>
      <c r="H763" s="11"/>
      <c r="I763" s="11"/>
      <c r="J763" s="13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 spans="1:29" ht="15.75" thickBot="1">
      <c r="A764" s="11"/>
      <c r="B764" s="11"/>
      <c r="C764" s="11"/>
      <c r="D764" s="11"/>
      <c r="E764" s="11"/>
      <c r="F764" s="52"/>
      <c r="G764" s="52"/>
      <c r="H764" s="11"/>
      <c r="I764" s="11"/>
      <c r="J764" s="13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 spans="1:29" ht="15.75" thickBot="1">
      <c r="A765" s="11"/>
      <c r="B765" s="11"/>
      <c r="C765" s="11"/>
      <c r="D765" s="11"/>
      <c r="E765" s="11"/>
      <c r="F765" s="52"/>
      <c r="G765" s="52"/>
      <c r="H765" s="11"/>
      <c r="I765" s="11"/>
      <c r="J765" s="13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 spans="1:29" ht="15.75" thickBot="1">
      <c r="A766" s="11"/>
      <c r="B766" s="11"/>
      <c r="C766" s="11"/>
      <c r="D766" s="11"/>
      <c r="E766" s="11"/>
      <c r="F766" s="52"/>
      <c r="G766" s="52"/>
      <c r="H766" s="11"/>
      <c r="I766" s="11"/>
      <c r="J766" s="13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 spans="1:29" ht="15.75" thickBot="1">
      <c r="A767" s="11"/>
      <c r="B767" s="11"/>
      <c r="C767" s="11"/>
      <c r="D767" s="11"/>
      <c r="E767" s="11"/>
      <c r="F767" s="52"/>
      <c r="G767" s="52"/>
      <c r="H767" s="11"/>
      <c r="I767" s="11"/>
      <c r="J767" s="13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 spans="1:29" ht="15.75" thickBot="1">
      <c r="A768" s="11"/>
      <c r="B768" s="11"/>
      <c r="C768" s="11"/>
      <c r="D768" s="11"/>
      <c r="E768" s="11"/>
      <c r="F768" s="52"/>
      <c r="G768" s="52"/>
      <c r="H768" s="11"/>
      <c r="I768" s="11"/>
      <c r="J768" s="13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 spans="1:29" ht="15.75" thickBot="1">
      <c r="A769" s="11"/>
      <c r="B769" s="11"/>
      <c r="C769" s="11"/>
      <c r="D769" s="11"/>
      <c r="E769" s="11"/>
      <c r="F769" s="52"/>
      <c r="G769" s="52"/>
      <c r="H769" s="11"/>
      <c r="I769" s="11"/>
      <c r="J769" s="13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 spans="1:29" ht="15.75" thickBot="1">
      <c r="A770" s="11"/>
      <c r="B770" s="11"/>
      <c r="C770" s="11"/>
      <c r="D770" s="11"/>
      <c r="E770" s="11"/>
      <c r="F770" s="52"/>
      <c r="G770" s="52"/>
      <c r="H770" s="11"/>
      <c r="I770" s="11"/>
      <c r="J770" s="13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 spans="1:29" ht="15.75" thickBot="1">
      <c r="A771" s="11"/>
      <c r="B771" s="11"/>
      <c r="C771" s="11"/>
      <c r="D771" s="11"/>
      <c r="E771" s="11"/>
      <c r="F771" s="52"/>
      <c r="G771" s="52"/>
      <c r="H771" s="11"/>
      <c r="I771" s="11"/>
      <c r="J771" s="13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 spans="1:29" ht="15.75" thickBot="1">
      <c r="A772" s="11"/>
      <c r="B772" s="11"/>
      <c r="C772" s="11"/>
      <c r="D772" s="11"/>
      <c r="E772" s="11"/>
      <c r="F772" s="52"/>
      <c r="G772" s="52"/>
      <c r="H772" s="11"/>
      <c r="I772" s="11"/>
      <c r="J772" s="13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 spans="1:29" ht="15.75" thickBot="1">
      <c r="A773" s="11"/>
      <c r="B773" s="11"/>
      <c r="C773" s="11"/>
      <c r="D773" s="11"/>
      <c r="E773" s="11"/>
      <c r="F773" s="52"/>
      <c r="G773" s="52"/>
      <c r="H773" s="11"/>
      <c r="I773" s="11"/>
      <c r="J773" s="13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 spans="1:29" ht="15.75" thickBot="1">
      <c r="A774" s="11"/>
      <c r="B774" s="11"/>
      <c r="C774" s="11"/>
      <c r="D774" s="11"/>
      <c r="E774" s="11"/>
      <c r="F774" s="52"/>
      <c r="G774" s="52"/>
      <c r="H774" s="11"/>
      <c r="I774" s="11"/>
      <c r="J774" s="13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 spans="1:29" ht="15.75" thickBot="1">
      <c r="A775" s="11"/>
      <c r="B775" s="11"/>
      <c r="C775" s="11"/>
      <c r="D775" s="11"/>
      <c r="E775" s="11"/>
      <c r="F775" s="52"/>
      <c r="G775" s="52"/>
      <c r="H775" s="11"/>
      <c r="I775" s="11"/>
      <c r="J775" s="13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 spans="1:29" ht="15.75" thickBot="1">
      <c r="A776" s="11"/>
      <c r="B776" s="11"/>
      <c r="C776" s="11"/>
      <c r="D776" s="11"/>
      <c r="E776" s="11"/>
      <c r="F776" s="52"/>
      <c r="G776" s="52"/>
      <c r="H776" s="11"/>
      <c r="I776" s="11"/>
      <c r="J776" s="13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 spans="1:29" ht="15.75" thickBot="1">
      <c r="A777" s="11"/>
      <c r="B777" s="11"/>
      <c r="C777" s="11"/>
      <c r="D777" s="11"/>
      <c r="E777" s="11"/>
      <c r="F777" s="52"/>
      <c r="G777" s="52"/>
      <c r="H777" s="11"/>
      <c r="I777" s="11"/>
      <c r="J777" s="13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 spans="1:29" ht="15.75" thickBot="1">
      <c r="A778" s="11"/>
      <c r="B778" s="11"/>
      <c r="C778" s="11"/>
      <c r="D778" s="11"/>
      <c r="E778" s="11"/>
      <c r="F778" s="52"/>
      <c r="G778" s="52"/>
      <c r="H778" s="11"/>
      <c r="I778" s="11"/>
      <c r="J778" s="13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 spans="1:29" ht="15.75" thickBot="1">
      <c r="A779" s="11"/>
      <c r="B779" s="11"/>
      <c r="C779" s="11"/>
      <c r="D779" s="11"/>
      <c r="E779" s="11"/>
      <c r="F779" s="52"/>
      <c r="G779" s="52"/>
      <c r="H779" s="11"/>
      <c r="I779" s="11"/>
      <c r="J779" s="13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 spans="1:29" ht="15.75" thickBot="1">
      <c r="A780" s="11"/>
      <c r="B780" s="11"/>
      <c r="C780" s="11"/>
      <c r="D780" s="11"/>
      <c r="E780" s="11"/>
      <c r="F780" s="52"/>
      <c r="G780" s="52"/>
      <c r="H780" s="11"/>
      <c r="I780" s="11"/>
      <c r="J780" s="13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 spans="1:29" ht="15.75" thickBot="1">
      <c r="A781" s="11"/>
      <c r="B781" s="11"/>
      <c r="C781" s="11"/>
      <c r="D781" s="11"/>
      <c r="E781" s="11"/>
      <c r="F781" s="52"/>
      <c r="G781" s="52"/>
      <c r="H781" s="11"/>
      <c r="I781" s="11"/>
      <c r="J781" s="13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 spans="1:29" ht="15.75" thickBot="1">
      <c r="A782" s="11"/>
      <c r="B782" s="11"/>
      <c r="C782" s="11"/>
      <c r="D782" s="11"/>
      <c r="E782" s="11"/>
      <c r="F782" s="52"/>
      <c r="G782" s="52"/>
      <c r="H782" s="11"/>
      <c r="I782" s="11"/>
      <c r="J782" s="13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 spans="1:29" ht="15.75" thickBot="1">
      <c r="A783" s="11"/>
      <c r="B783" s="11"/>
      <c r="C783" s="11"/>
      <c r="D783" s="11"/>
      <c r="E783" s="11"/>
      <c r="F783" s="52"/>
      <c r="G783" s="52"/>
      <c r="H783" s="11"/>
      <c r="I783" s="11"/>
      <c r="J783" s="13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 spans="1:29" ht="15.75" thickBot="1">
      <c r="A784" s="11"/>
      <c r="B784" s="11"/>
      <c r="C784" s="11"/>
      <c r="D784" s="11"/>
      <c r="E784" s="11"/>
      <c r="F784" s="52"/>
      <c r="G784" s="52"/>
      <c r="H784" s="11"/>
      <c r="I784" s="11"/>
      <c r="J784" s="13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 spans="1:29" ht="15.75" thickBot="1">
      <c r="A785" s="11"/>
      <c r="B785" s="11"/>
      <c r="C785" s="11"/>
      <c r="D785" s="11"/>
      <c r="E785" s="11"/>
      <c r="F785" s="52"/>
      <c r="G785" s="52"/>
      <c r="H785" s="11"/>
      <c r="I785" s="11"/>
      <c r="J785" s="13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 spans="1:29" ht="15.75" thickBot="1">
      <c r="A786" s="11"/>
      <c r="B786" s="11"/>
      <c r="C786" s="11"/>
      <c r="D786" s="11"/>
      <c r="E786" s="11"/>
      <c r="F786" s="52"/>
      <c r="G786" s="52"/>
      <c r="H786" s="11"/>
      <c r="I786" s="11"/>
      <c r="J786" s="13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 spans="1:29" ht="15.75" thickBot="1">
      <c r="A787" s="11"/>
      <c r="B787" s="11"/>
      <c r="C787" s="11"/>
      <c r="D787" s="11"/>
      <c r="E787" s="11"/>
      <c r="F787" s="52"/>
      <c r="G787" s="52"/>
      <c r="H787" s="11"/>
      <c r="I787" s="11"/>
      <c r="J787" s="13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 spans="1:29" ht="15.75" thickBot="1">
      <c r="A788" s="11"/>
      <c r="B788" s="11"/>
      <c r="C788" s="11"/>
      <c r="D788" s="11"/>
      <c r="E788" s="11"/>
      <c r="F788" s="52"/>
      <c r="G788" s="52"/>
      <c r="H788" s="11"/>
      <c r="I788" s="11"/>
      <c r="J788" s="13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 spans="1:29" ht="15.75" thickBot="1">
      <c r="A789" s="11"/>
      <c r="B789" s="11"/>
      <c r="C789" s="11"/>
      <c r="D789" s="11"/>
      <c r="E789" s="11"/>
      <c r="F789" s="52"/>
      <c r="G789" s="52"/>
      <c r="H789" s="11"/>
      <c r="I789" s="11"/>
      <c r="J789" s="13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 spans="1:29" ht="15.75" thickBot="1">
      <c r="A790" s="11"/>
      <c r="B790" s="11"/>
      <c r="C790" s="11"/>
      <c r="D790" s="11"/>
      <c r="E790" s="11"/>
      <c r="F790" s="52"/>
      <c r="G790" s="52"/>
      <c r="H790" s="11"/>
      <c r="I790" s="11"/>
      <c r="J790" s="13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 spans="1:29" ht="15.75" thickBot="1">
      <c r="A791" s="11"/>
      <c r="B791" s="11"/>
      <c r="C791" s="11"/>
      <c r="D791" s="11"/>
      <c r="E791" s="11"/>
      <c r="F791" s="52"/>
      <c r="G791" s="52"/>
      <c r="H791" s="11"/>
      <c r="I791" s="11"/>
      <c r="J791" s="13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 spans="1:29" ht="15.75" thickBot="1">
      <c r="A792" s="11"/>
      <c r="B792" s="11"/>
      <c r="C792" s="11"/>
      <c r="D792" s="11"/>
      <c r="E792" s="11"/>
      <c r="F792" s="52"/>
      <c r="G792" s="52"/>
      <c r="H792" s="11"/>
      <c r="I792" s="11"/>
      <c r="J792" s="13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 spans="1:29" ht="15.75" thickBot="1">
      <c r="A793" s="11"/>
      <c r="B793" s="11"/>
      <c r="C793" s="11"/>
      <c r="D793" s="11"/>
      <c r="E793" s="11"/>
      <c r="F793" s="52"/>
      <c r="G793" s="52"/>
      <c r="H793" s="11"/>
      <c r="I793" s="11"/>
      <c r="J793" s="13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 spans="1:29" ht="15.75" thickBot="1">
      <c r="A794" s="11"/>
      <c r="B794" s="11"/>
      <c r="C794" s="11"/>
      <c r="D794" s="11"/>
      <c r="E794" s="11"/>
      <c r="F794" s="52"/>
      <c r="G794" s="52"/>
      <c r="H794" s="11"/>
      <c r="I794" s="11"/>
      <c r="J794" s="13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 spans="1:29" ht="15.75" thickBot="1">
      <c r="A795" s="11"/>
      <c r="B795" s="11"/>
      <c r="C795" s="11"/>
      <c r="D795" s="11"/>
      <c r="E795" s="11"/>
      <c r="F795" s="52"/>
      <c r="G795" s="52"/>
      <c r="H795" s="11"/>
      <c r="I795" s="11"/>
      <c r="J795" s="13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 spans="1:29" ht="15.75" thickBot="1">
      <c r="A796" s="11"/>
      <c r="B796" s="11"/>
      <c r="C796" s="11"/>
      <c r="D796" s="11"/>
      <c r="E796" s="11"/>
      <c r="F796" s="52"/>
      <c r="G796" s="52"/>
      <c r="H796" s="11"/>
      <c r="I796" s="11"/>
      <c r="J796" s="13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 spans="1:29" ht="15.75" thickBot="1">
      <c r="A797" s="11"/>
      <c r="B797" s="11"/>
      <c r="C797" s="11"/>
      <c r="D797" s="11"/>
      <c r="E797" s="11"/>
      <c r="F797" s="52"/>
      <c r="G797" s="52"/>
      <c r="H797" s="11"/>
      <c r="I797" s="11"/>
      <c r="J797" s="13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 spans="1:29" ht="15.75" thickBot="1">
      <c r="A798" s="11"/>
      <c r="B798" s="11"/>
      <c r="C798" s="11"/>
      <c r="D798" s="11"/>
      <c r="E798" s="11"/>
      <c r="F798" s="52"/>
      <c r="G798" s="52"/>
      <c r="H798" s="11"/>
      <c r="I798" s="11"/>
      <c r="J798" s="13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 spans="1:29" ht="15.75" thickBot="1">
      <c r="A799" s="11"/>
      <c r="B799" s="11"/>
      <c r="C799" s="11"/>
      <c r="D799" s="11"/>
      <c r="E799" s="11"/>
      <c r="F799" s="52"/>
      <c r="G799" s="52"/>
      <c r="H799" s="11"/>
      <c r="I799" s="11"/>
      <c r="J799" s="13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 spans="1:29" ht="15.75" thickBot="1">
      <c r="A800" s="11"/>
      <c r="B800" s="11"/>
      <c r="C800" s="11"/>
      <c r="D800" s="11"/>
      <c r="E800" s="11"/>
      <c r="F800" s="52"/>
      <c r="G800" s="52"/>
      <c r="H800" s="11"/>
      <c r="I800" s="11"/>
      <c r="J800" s="13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 spans="1:29" ht="15.75" thickBot="1">
      <c r="A801" s="11"/>
      <c r="B801" s="11"/>
      <c r="C801" s="11"/>
      <c r="D801" s="11"/>
      <c r="E801" s="11"/>
      <c r="F801" s="52"/>
      <c r="G801" s="52"/>
      <c r="H801" s="11"/>
      <c r="I801" s="11"/>
      <c r="J801" s="13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 spans="1:29" ht="15.75" thickBot="1">
      <c r="A802" s="11"/>
      <c r="B802" s="11"/>
      <c r="C802" s="11"/>
      <c r="D802" s="11"/>
      <c r="E802" s="11"/>
      <c r="F802" s="52"/>
      <c r="G802" s="52"/>
      <c r="H802" s="11"/>
      <c r="I802" s="11"/>
      <c r="J802" s="13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 spans="1:29" ht="15.75" thickBot="1">
      <c r="A803" s="11"/>
      <c r="B803" s="11"/>
      <c r="C803" s="11"/>
      <c r="D803" s="11"/>
      <c r="E803" s="11"/>
      <c r="F803" s="52"/>
      <c r="G803" s="52"/>
      <c r="H803" s="11"/>
      <c r="I803" s="11"/>
      <c r="J803" s="13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 spans="1:29" ht="15.75" thickBot="1">
      <c r="A804" s="11"/>
      <c r="B804" s="11"/>
      <c r="C804" s="11"/>
      <c r="D804" s="11"/>
      <c r="E804" s="11"/>
      <c r="F804" s="52"/>
      <c r="G804" s="52"/>
      <c r="H804" s="11"/>
      <c r="I804" s="11"/>
      <c r="J804" s="13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 spans="1:29" ht="15.75" thickBot="1">
      <c r="A805" s="11"/>
      <c r="B805" s="11"/>
      <c r="C805" s="11"/>
      <c r="D805" s="11"/>
      <c r="E805" s="11"/>
      <c r="F805" s="52"/>
      <c r="G805" s="52"/>
      <c r="H805" s="11"/>
      <c r="I805" s="11"/>
      <c r="J805" s="13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 spans="1:29" ht="15.75" thickBot="1">
      <c r="A806" s="11"/>
      <c r="B806" s="11"/>
      <c r="C806" s="11"/>
      <c r="D806" s="11"/>
      <c r="E806" s="11"/>
      <c r="F806" s="52"/>
      <c r="G806" s="52"/>
      <c r="H806" s="11"/>
      <c r="I806" s="11"/>
      <c r="J806" s="13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 spans="1:29" ht="15.75" thickBot="1">
      <c r="A807" s="11"/>
      <c r="B807" s="11"/>
      <c r="C807" s="11"/>
      <c r="D807" s="11"/>
      <c r="E807" s="11"/>
      <c r="F807" s="52"/>
      <c r="G807" s="52"/>
      <c r="H807" s="11"/>
      <c r="I807" s="11"/>
      <c r="J807" s="13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 spans="1:29" ht="15.75" thickBot="1">
      <c r="A808" s="11"/>
      <c r="B808" s="11"/>
      <c r="C808" s="11"/>
      <c r="D808" s="11"/>
      <c r="E808" s="11"/>
      <c r="F808" s="52"/>
      <c r="G808" s="52"/>
      <c r="H808" s="11"/>
      <c r="I808" s="11"/>
      <c r="J808" s="13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 spans="1:29" ht="15.75" thickBot="1">
      <c r="A809" s="11"/>
      <c r="B809" s="11"/>
      <c r="C809" s="11"/>
      <c r="D809" s="11"/>
      <c r="E809" s="11"/>
      <c r="F809" s="52"/>
      <c r="G809" s="52"/>
      <c r="H809" s="11"/>
      <c r="I809" s="11"/>
      <c r="J809" s="13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 spans="1:29" ht="15.75" thickBot="1">
      <c r="A810" s="11"/>
      <c r="B810" s="11"/>
      <c r="C810" s="11"/>
      <c r="D810" s="11"/>
      <c r="E810" s="11"/>
      <c r="F810" s="52"/>
      <c r="G810" s="52"/>
      <c r="H810" s="11"/>
      <c r="I810" s="11"/>
      <c r="J810" s="13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 spans="1:29" ht="15.75" thickBot="1">
      <c r="A811" s="11"/>
      <c r="B811" s="11"/>
      <c r="C811" s="11"/>
      <c r="D811" s="11"/>
      <c r="E811" s="11"/>
      <c r="F811" s="52"/>
      <c r="G811" s="52"/>
      <c r="H811" s="11"/>
      <c r="I811" s="11"/>
      <c r="J811" s="13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 spans="1:29" ht="15.75" thickBot="1">
      <c r="A812" s="11"/>
      <c r="B812" s="11"/>
      <c r="C812" s="11"/>
      <c r="D812" s="11"/>
      <c r="E812" s="11"/>
      <c r="F812" s="52"/>
      <c r="G812" s="52"/>
      <c r="H812" s="11"/>
      <c r="I812" s="11"/>
      <c r="J812" s="13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 spans="1:29" ht="15.75" thickBot="1">
      <c r="A813" s="11"/>
      <c r="B813" s="11"/>
      <c r="C813" s="11"/>
      <c r="D813" s="11"/>
      <c r="E813" s="11"/>
      <c r="F813" s="52"/>
      <c r="G813" s="52"/>
      <c r="H813" s="11"/>
      <c r="I813" s="11"/>
      <c r="J813" s="13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 spans="1:29" ht="15.75" thickBot="1">
      <c r="A814" s="11"/>
      <c r="B814" s="11"/>
      <c r="C814" s="11"/>
      <c r="D814" s="11"/>
      <c r="E814" s="11"/>
      <c r="F814" s="52"/>
      <c r="G814" s="52"/>
      <c r="H814" s="11"/>
      <c r="I814" s="11"/>
      <c r="J814" s="13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 spans="1:29" ht="15.75" thickBot="1">
      <c r="A815" s="11"/>
      <c r="B815" s="11"/>
      <c r="C815" s="11"/>
      <c r="D815" s="11"/>
      <c r="E815" s="11"/>
      <c r="F815" s="52"/>
      <c r="G815" s="52"/>
      <c r="H815" s="11"/>
      <c r="I815" s="11"/>
      <c r="J815" s="13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 spans="1:29" ht="15.75" thickBot="1">
      <c r="A816" s="11"/>
      <c r="B816" s="11"/>
      <c r="C816" s="11"/>
      <c r="D816" s="11"/>
      <c r="E816" s="11"/>
      <c r="F816" s="52"/>
      <c r="G816" s="52"/>
      <c r="H816" s="11"/>
      <c r="I816" s="11"/>
      <c r="J816" s="13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 spans="1:29" ht="15.75" thickBot="1">
      <c r="A817" s="11"/>
      <c r="B817" s="11"/>
      <c r="C817" s="11"/>
      <c r="D817" s="11"/>
      <c r="E817" s="11"/>
      <c r="F817" s="52"/>
      <c r="G817" s="52"/>
      <c r="H817" s="11"/>
      <c r="I817" s="11"/>
      <c r="J817" s="13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 spans="1:29" ht="15.75" thickBot="1">
      <c r="A818" s="11"/>
      <c r="B818" s="11"/>
      <c r="C818" s="11"/>
      <c r="D818" s="11"/>
      <c r="E818" s="11"/>
      <c r="F818" s="52"/>
      <c r="G818" s="52"/>
      <c r="H818" s="11"/>
      <c r="I818" s="11"/>
      <c r="J818" s="13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 spans="1:29" ht="15.75" thickBot="1">
      <c r="A819" s="11"/>
      <c r="B819" s="11"/>
      <c r="C819" s="11"/>
      <c r="D819" s="11"/>
      <c r="E819" s="11"/>
      <c r="F819" s="52"/>
      <c r="G819" s="52"/>
      <c r="H819" s="11"/>
      <c r="I819" s="11"/>
      <c r="J819" s="13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 spans="1:29" ht="15.75" thickBot="1">
      <c r="A820" s="11"/>
      <c r="B820" s="11"/>
      <c r="C820" s="11"/>
      <c r="D820" s="11"/>
      <c r="E820" s="11"/>
      <c r="F820" s="52"/>
      <c r="G820" s="52"/>
      <c r="H820" s="11"/>
      <c r="I820" s="11"/>
      <c r="J820" s="13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 spans="1:29" ht="15.75" thickBot="1">
      <c r="A821" s="11"/>
      <c r="B821" s="11"/>
      <c r="C821" s="11"/>
      <c r="D821" s="11"/>
      <c r="E821" s="11"/>
      <c r="F821" s="52"/>
      <c r="G821" s="52"/>
      <c r="H821" s="11"/>
      <c r="I821" s="11"/>
      <c r="J821" s="13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 spans="1:29" ht="15.75" thickBot="1">
      <c r="A822" s="11"/>
      <c r="B822" s="11"/>
      <c r="C822" s="11"/>
      <c r="D822" s="11"/>
      <c r="E822" s="11"/>
      <c r="F822" s="52"/>
      <c r="G822" s="52"/>
      <c r="H822" s="11"/>
      <c r="I822" s="11"/>
      <c r="J822" s="13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 spans="1:29" ht="15.75" thickBot="1">
      <c r="A823" s="11"/>
      <c r="B823" s="11"/>
      <c r="C823" s="11"/>
      <c r="D823" s="11"/>
      <c r="E823" s="11"/>
      <c r="F823" s="52"/>
      <c r="G823" s="52"/>
      <c r="H823" s="11"/>
      <c r="I823" s="11"/>
      <c r="J823" s="13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 spans="1:29" ht="15.75" thickBot="1">
      <c r="A824" s="11"/>
      <c r="B824" s="11"/>
      <c r="C824" s="11"/>
      <c r="D824" s="11"/>
      <c r="E824" s="11"/>
      <c r="F824" s="52"/>
      <c r="G824" s="52"/>
      <c r="H824" s="11"/>
      <c r="I824" s="11"/>
      <c r="J824" s="13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 spans="1:29" ht="15.75" thickBot="1">
      <c r="A825" s="11"/>
      <c r="B825" s="11"/>
      <c r="C825" s="11"/>
      <c r="D825" s="11"/>
      <c r="E825" s="11"/>
      <c r="F825" s="52"/>
      <c r="G825" s="52"/>
      <c r="H825" s="11"/>
      <c r="I825" s="11"/>
      <c r="J825" s="13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 spans="1:29" ht="15.75" thickBot="1">
      <c r="A826" s="11"/>
      <c r="B826" s="11"/>
      <c r="C826" s="11"/>
      <c r="D826" s="11"/>
      <c r="E826" s="11"/>
      <c r="F826" s="52"/>
      <c r="G826" s="52"/>
      <c r="H826" s="11"/>
      <c r="I826" s="11"/>
      <c r="J826" s="13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 spans="1:29" ht="15.75" thickBot="1">
      <c r="A827" s="11"/>
      <c r="B827" s="11"/>
      <c r="C827" s="11"/>
      <c r="D827" s="11"/>
      <c r="E827" s="11"/>
      <c r="F827" s="52"/>
      <c r="G827" s="52"/>
      <c r="H827" s="11"/>
      <c r="I827" s="11"/>
      <c r="J827" s="13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 spans="1:29" ht="15.75" thickBot="1">
      <c r="A828" s="11"/>
      <c r="B828" s="11"/>
      <c r="C828" s="11"/>
      <c r="D828" s="11"/>
      <c r="E828" s="11"/>
      <c r="F828" s="52"/>
      <c r="G828" s="52"/>
      <c r="H828" s="11"/>
      <c r="I828" s="11"/>
      <c r="J828" s="13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 spans="1:29" ht="15.75" thickBot="1">
      <c r="A829" s="11"/>
      <c r="B829" s="11"/>
      <c r="C829" s="11"/>
      <c r="D829" s="11"/>
      <c r="E829" s="11"/>
      <c r="F829" s="52"/>
      <c r="G829" s="52"/>
      <c r="H829" s="11"/>
      <c r="I829" s="11"/>
      <c r="J829" s="13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 spans="1:29" ht="15.75" thickBot="1">
      <c r="A830" s="11"/>
      <c r="B830" s="11"/>
      <c r="C830" s="11"/>
      <c r="D830" s="11"/>
      <c r="E830" s="11"/>
      <c r="F830" s="52"/>
      <c r="G830" s="52"/>
      <c r="H830" s="11"/>
      <c r="I830" s="11"/>
      <c r="J830" s="13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 spans="1:29" ht="15.75" thickBot="1">
      <c r="A831" s="11"/>
      <c r="B831" s="11"/>
      <c r="C831" s="11"/>
      <c r="D831" s="11"/>
      <c r="E831" s="11"/>
      <c r="F831" s="52"/>
      <c r="G831" s="52"/>
      <c r="H831" s="11"/>
      <c r="I831" s="11"/>
      <c r="J831" s="13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 spans="1:29" ht="15.75" thickBot="1">
      <c r="A832" s="11"/>
      <c r="B832" s="11"/>
      <c r="C832" s="11"/>
      <c r="D832" s="11"/>
      <c r="E832" s="11"/>
      <c r="F832" s="52"/>
      <c r="G832" s="52"/>
      <c r="H832" s="11"/>
      <c r="I832" s="11"/>
      <c r="J832" s="13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 spans="1:29" ht="15.75" thickBot="1">
      <c r="A833" s="11"/>
      <c r="B833" s="11"/>
      <c r="C833" s="11"/>
      <c r="D833" s="11"/>
      <c r="E833" s="11"/>
      <c r="F833" s="52"/>
      <c r="G833" s="52"/>
      <c r="H833" s="11"/>
      <c r="I833" s="11"/>
      <c r="J833" s="13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 spans="1:29" ht="15.75" thickBot="1">
      <c r="A834" s="11"/>
      <c r="B834" s="11"/>
      <c r="C834" s="11"/>
      <c r="D834" s="11"/>
      <c r="E834" s="11"/>
      <c r="F834" s="52"/>
      <c r="G834" s="52"/>
      <c r="H834" s="11"/>
      <c r="I834" s="11"/>
      <c r="J834" s="13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 spans="1:29" ht="15.75" thickBot="1">
      <c r="A835" s="11"/>
      <c r="B835" s="11"/>
      <c r="C835" s="11"/>
      <c r="D835" s="11"/>
      <c r="E835" s="11"/>
      <c r="F835" s="52"/>
      <c r="G835" s="52"/>
      <c r="H835" s="11"/>
      <c r="I835" s="11"/>
      <c r="J835" s="13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 spans="1:29" ht="15.75" thickBot="1">
      <c r="A836" s="11"/>
      <c r="B836" s="11"/>
      <c r="C836" s="11"/>
      <c r="D836" s="11"/>
      <c r="E836" s="11"/>
      <c r="F836" s="52"/>
      <c r="G836" s="52"/>
      <c r="H836" s="11"/>
      <c r="I836" s="11"/>
      <c r="J836" s="13"/>
      <c r="K836" s="11"/>
      <c r="L836" s="11"/>
      <c r="M836" s="11"/>
      <c r="N836" s="11"/>
      <c r="O836" s="11"/>
      <c r="P836" s="11"/>
      <c r="Q836" s="30"/>
      <c r="R836" s="30"/>
      <c r="S836" s="30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 spans="1:29" ht="15.75" thickBot="1">
      <c r="A837" s="11"/>
      <c r="B837" s="11"/>
      <c r="C837" s="11"/>
      <c r="D837" s="11"/>
      <c r="E837" s="11"/>
      <c r="F837" s="52"/>
      <c r="G837" s="52"/>
      <c r="H837" s="11"/>
      <c r="I837" s="11"/>
      <c r="J837" s="13"/>
      <c r="K837" s="11"/>
      <c r="L837" s="11"/>
      <c r="M837" s="11"/>
      <c r="N837" s="11"/>
      <c r="O837" s="11"/>
      <c r="P837" s="11"/>
      <c r="Q837" s="30"/>
      <c r="R837" s="30"/>
      <c r="S837" s="30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 spans="1:29" ht="15.75" thickBot="1">
      <c r="A838" s="11"/>
      <c r="B838" s="11"/>
      <c r="C838" s="11"/>
      <c r="D838" s="11"/>
      <c r="E838" s="11"/>
      <c r="F838" s="52"/>
      <c r="G838" s="52"/>
      <c r="H838" s="11"/>
      <c r="I838" s="11"/>
      <c r="J838" s="13"/>
      <c r="K838" s="11"/>
      <c r="L838" s="11"/>
      <c r="M838" s="11"/>
      <c r="N838" s="11"/>
      <c r="O838" s="11"/>
      <c r="P838" s="11"/>
      <c r="Q838" s="30"/>
      <c r="R838" s="30"/>
      <c r="S838" s="30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 spans="1:29" ht="15.75" thickBot="1">
      <c r="A839" s="11"/>
      <c r="B839" s="11"/>
      <c r="C839" s="11"/>
      <c r="D839" s="11"/>
      <c r="E839" s="11"/>
      <c r="F839" s="52"/>
      <c r="G839" s="52"/>
      <c r="H839" s="11"/>
      <c r="I839" s="11"/>
      <c r="J839" s="13"/>
      <c r="K839" s="11"/>
      <c r="L839" s="11"/>
      <c r="M839" s="11"/>
      <c r="N839" s="11"/>
      <c r="O839" s="11"/>
      <c r="P839" s="11"/>
      <c r="Q839" s="30"/>
      <c r="R839" s="30"/>
      <c r="S839" s="30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 spans="1:29" ht="15.75" thickBot="1">
      <c r="A840" s="11"/>
      <c r="B840" s="11"/>
      <c r="C840" s="11"/>
      <c r="D840" s="11"/>
      <c r="E840" s="11"/>
      <c r="F840" s="52"/>
      <c r="G840" s="52"/>
      <c r="H840" s="11"/>
      <c r="I840" s="11"/>
      <c r="J840" s="13"/>
      <c r="K840" s="11"/>
      <c r="L840" s="11"/>
      <c r="M840" s="11"/>
      <c r="N840" s="11"/>
      <c r="O840" s="11"/>
      <c r="P840" s="11"/>
      <c r="Q840" s="30"/>
      <c r="R840" s="30"/>
      <c r="S840" s="30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 spans="1:29" ht="15.75" thickBot="1">
      <c r="A841" s="11"/>
      <c r="B841" s="11"/>
      <c r="C841" s="11"/>
      <c r="D841" s="11"/>
      <c r="E841" s="11"/>
      <c r="F841" s="52"/>
      <c r="G841" s="52"/>
      <c r="H841" s="11"/>
      <c r="I841" s="11"/>
      <c r="J841" s="13"/>
      <c r="K841" s="11"/>
      <c r="L841" s="11"/>
      <c r="M841" s="11"/>
      <c r="N841" s="11"/>
      <c r="O841" s="11"/>
      <c r="P841" s="11"/>
      <c r="Q841" s="30"/>
      <c r="R841" s="30"/>
      <c r="S841" s="30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 spans="1:29" ht="15.75" thickBot="1">
      <c r="A842" s="11"/>
      <c r="B842" s="11"/>
      <c r="C842" s="11"/>
      <c r="D842" s="11"/>
      <c r="E842" s="11"/>
      <c r="F842" s="52"/>
      <c r="G842" s="52"/>
      <c r="H842" s="11"/>
      <c r="I842" s="11"/>
      <c r="J842" s="13"/>
      <c r="K842" s="11"/>
      <c r="L842" s="11"/>
      <c r="M842" s="11"/>
      <c r="N842" s="11"/>
      <c r="O842" s="11"/>
      <c r="P842" s="11"/>
      <c r="Q842" s="30"/>
      <c r="R842" s="30"/>
      <c r="S842" s="30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 spans="1:29" ht="15.75" thickBot="1">
      <c r="A843" s="11"/>
      <c r="B843" s="11"/>
      <c r="C843" s="11"/>
      <c r="D843" s="11"/>
      <c r="E843" s="11"/>
      <c r="F843" s="52"/>
      <c r="G843" s="52"/>
      <c r="H843" s="11"/>
      <c r="I843" s="11"/>
      <c r="J843" s="13"/>
      <c r="K843" s="11"/>
      <c r="L843" s="11"/>
      <c r="M843" s="11"/>
      <c r="N843" s="11"/>
      <c r="O843" s="11"/>
      <c r="P843" s="11"/>
      <c r="Q843" s="30"/>
      <c r="R843" s="30"/>
      <c r="S843" s="30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 spans="1:29" ht="15.75" thickBot="1">
      <c r="A844" s="11"/>
      <c r="B844" s="11"/>
      <c r="C844" s="11"/>
      <c r="D844" s="11"/>
      <c r="E844" s="11"/>
      <c r="F844" s="52"/>
      <c r="G844" s="52"/>
      <c r="H844" s="11"/>
      <c r="I844" s="11"/>
      <c r="J844" s="13"/>
      <c r="K844" s="11"/>
      <c r="L844" s="11"/>
      <c r="M844" s="11"/>
      <c r="N844" s="11"/>
      <c r="O844" s="11"/>
      <c r="P844" s="11"/>
      <c r="Q844" s="30"/>
      <c r="R844" s="30"/>
      <c r="S844" s="30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 spans="1:29" ht="15.75" thickBot="1">
      <c r="A845" s="11"/>
      <c r="B845" s="11"/>
      <c r="C845" s="11"/>
      <c r="D845" s="11"/>
      <c r="E845" s="11"/>
      <c r="F845" s="52"/>
      <c r="G845" s="52"/>
      <c r="H845" s="11"/>
      <c r="I845" s="11"/>
      <c r="J845" s="13"/>
      <c r="K845" s="11"/>
      <c r="L845" s="11"/>
      <c r="M845" s="11"/>
      <c r="N845" s="11"/>
      <c r="O845" s="11"/>
      <c r="P845" s="11"/>
      <c r="Q845" s="30"/>
      <c r="R845" s="30"/>
      <c r="S845" s="30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 spans="1:29" ht="15.75" thickBot="1">
      <c r="A846" s="11"/>
      <c r="B846" s="11"/>
      <c r="C846" s="11"/>
      <c r="D846" s="11"/>
      <c r="E846" s="11"/>
      <c r="F846" s="52"/>
      <c r="G846" s="52"/>
      <c r="H846" s="11"/>
      <c r="I846" s="11"/>
      <c r="J846" s="13"/>
      <c r="K846" s="11"/>
      <c r="L846" s="11"/>
      <c r="M846" s="11"/>
      <c r="N846" s="11"/>
      <c r="O846" s="11"/>
      <c r="P846" s="11"/>
      <c r="Q846" s="30"/>
      <c r="R846" s="30"/>
      <c r="S846" s="30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 spans="1:29" ht="15.75" thickBot="1">
      <c r="A847" s="11"/>
      <c r="B847" s="11"/>
      <c r="C847" s="11"/>
      <c r="D847" s="11"/>
      <c r="E847" s="11"/>
      <c r="F847" s="52"/>
      <c r="G847" s="52"/>
      <c r="H847" s="11"/>
      <c r="I847" s="11"/>
      <c r="J847" s="13"/>
      <c r="K847" s="11"/>
      <c r="L847" s="11"/>
      <c r="M847" s="11"/>
      <c r="N847" s="11"/>
      <c r="O847" s="11"/>
      <c r="P847" s="11"/>
      <c r="Q847" s="30"/>
      <c r="R847" s="30"/>
      <c r="S847" s="30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 spans="1:29" ht="15.75" thickBot="1">
      <c r="A848" s="11"/>
      <c r="B848" s="11"/>
      <c r="C848" s="11"/>
      <c r="D848" s="11"/>
      <c r="E848" s="11"/>
      <c r="F848" s="52"/>
      <c r="G848" s="52"/>
      <c r="H848" s="11"/>
      <c r="I848" s="11"/>
      <c r="J848" s="13"/>
      <c r="K848" s="11"/>
      <c r="L848" s="11"/>
      <c r="M848" s="11"/>
      <c r="N848" s="11"/>
      <c r="O848" s="11"/>
      <c r="P848" s="11"/>
      <c r="Q848" s="30"/>
      <c r="R848" s="30"/>
      <c r="S848" s="30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 spans="1:29" ht="15.75" thickBot="1">
      <c r="A849" s="11"/>
      <c r="B849" s="11"/>
      <c r="C849" s="11"/>
      <c r="D849" s="11"/>
      <c r="E849" s="11"/>
      <c r="F849" s="52"/>
      <c r="G849" s="52"/>
      <c r="H849" s="11"/>
      <c r="I849" s="11"/>
      <c r="J849" s="13"/>
      <c r="K849" s="11"/>
      <c r="L849" s="11"/>
      <c r="M849" s="11"/>
      <c r="N849" s="11"/>
      <c r="O849" s="11"/>
      <c r="P849" s="11"/>
      <c r="Q849" s="30"/>
      <c r="R849" s="30"/>
      <c r="S849" s="30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 spans="1:29" ht="15.75" thickBot="1">
      <c r="A850" s="11"/>
      <c r="B850" s="11"/>
      <c r="C850" s="11"/>
      <c r="D850" s="11"/>
      <c r="E850" s="11"/>
      <c r="F850" s="52"/>
      <c r="G850" s="52"/>
      <c r="H850" s="11"/>
      <c r="I850" s="11"/>
      <c r="J850" s="13"/>
      <c r="K850" s="11"/>
      <c r="L850" s="11"/>
      <c r="M850" s="11"/>
      <c r="N850" s="11"/>
      <c r="O850" s="11"/>
      <c r="P850" s="11"/>
      <c r="Q850" s="30"/>
      <c r="R850" s="30"/>
      <c r="S850" s="30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 spans="1:29" ht="15.75" thickBot="1">
      <c r="A851" s="11"/>
      <c r="B851" s="11"/>
      <c r="C851" s="11"/>
      <c r="D851" s="11"/>
      <c r="E851" s="11"/>
      <c r="F851" s="52"/>
      <c r="G851" s="52"/>
      <c r="H851" s="11"/>
      <c r="I851" s="11"/>
      <c r="J851" s="13"/>
      <c r="K851" s="11"/>
      <c r="L851" s="11"/>
      <c r="M851" s="11"/>
      <c r="N851" s="11"/>
      <c r="O851" s="11"/>
      <c r="P851" s="11"/>
      <c r="Q851" s="30"/>
      <c r="R851" s="30"/>
      <c r="S851" s="30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 spans="1:29" ht="15.75" thickBot="1">
      <c r="A852" s="11"/>
      <c r="B852" s="11"/>
      <c r="C852" s="11"/>
      <c r="D852" s="11"/>
      <c r="E852" s="11"/>
      <c r="F852" s="52"/>
      <c r="G852" s="52"/>
      <c r="H852" s="11"/>
      <c r="I852" s="11"/>
      <c r="J852" s="13"/>
      <c r="K852" s="11"/>
      <c r="L852" s="11"/>
      <c r="M852" s="11"/>
      <c r="N852" s="11"/>
      <c r="O852" s="11"/>
      <c r="P852" s="11"/>
      <c r="Q852" s="30"/>
      <c r="R852" s="30"/>
      <c r="S852" s="30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 spans="1:29" ht="15.75" thickBot="1">
      <c r="A853" s="11"/>
      <c r="B853" s="11"/>
      <c r="C853" s="11"/>
      <c r="D853" s="11"/>
      <c r="E853" s="11"/>
      <c r="F853" s="52"/>
      <c r="G853" s="52"/>
      <c r="H853" s="11"/>
      <c r="I853" s="11"/>
      <c r="J853" s="13"/>
      <c r="K853" s="11"/>
      <c r="L853" s="11"/>
      <c r="M853" s="11"/>
      <c r="N853" s="11"/>
      <c r="O853" s="11"/>
      <c r="P853" s="11"/>
      <c r="Q853" s="30"/>
      <c r="R853" s="30"/>
      <c r="S853" s="30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 spans="1:29" ht="15.75" thickBot="1">
      <c r="A854" s="11"/>
      <c r="B854" s="11"/>
      <c r="C854" s="11"/>
      <c r="D854" s="11"/>
      <c r="E854" s="11"/>
      <c r="F854" s="52"/>
      <c r="G854" s="52"/>
      <c r="H854" s="11"/>
      <c r="I854" s="11"/>
      <c r="J854" s="13"/>
      <c r="K854" s="11"/>
      <c r="L854" s="11"/>
      <c r="M854" s="11"/>
      <c r="N854" s="11"/>
      <c r="O854" s="11"/>
      <c r="P854" s="11"/>
      <c r="Q854" s="30"/>
      <c r="R854" s="30"/>
      <c r="S854" s="30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 spans="1:29" ht="15.75" thickBot="1">
      <c r="A855" s="11"/>
      <c r="B855" s="11"/>
      <c r="C855" s="11"/>
      <c r="D855" s="11"/>
      <c r="E855" s="11"/>
      <c r="F855" s="52"/>
      <c r="G855" s="52"/>
      <c r="H855" s="11"/>
      <c r="I855" s="11"/>
      <c r="J855" s="13"/>
      <c r="K855" s="11"/>
      <c r="L855" s="11"/>
      <c r="M855" s="11"/>
      <c r="N855" s="11"/>
      <c r="O855" s="11"/>
      <c r="P855" s="11"/>
      <c r="Q855" s="30"/>
      <c r="R855" s="30"/>
      <c r="S855" s="30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 spans="1:29" ht="15.75" thickBot="1">
      <c r="A856" s="11"/>
      <c r="B856" s="11"/>
      <c r="C856" s="11"/>
      <c r="D856" s="11"/>
      <c r="E856" s="11"/>
      <c r="F856" s="52"/>
      <c r="G856" s="52"/>
      <c r="H856" s="11"/>
      <c r="I856" s="11"/>
      <c r="J856" s="13"/>
      <c r="K856" s="11"/>
      <c r="L856" s="11"/>
      <c r="M856" s="11"/>
      <c r="N856" s="11"/>
      <c r="O856" s="11"/>
      <c r="P856" s="11"/>
      <c r="Q856" s="30"/>
      <c r="R856" s="30"/>
      <c r="S856" s="30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 spans="1:29" ht="15.75" thickBot="1">
      <c r="A857" s="11"/>
      <c r="B857" s="11"/>
      <c r="C857" s="11"/>
      <c r="D857" s="11"/>
      <c r="E857" s="11"/>
      <c r="F857" s="52"/>
      <c r="G857" s="52"/>
      <c r="H857" s="11"/>
      <c r="I857" s="11"/>
      <c r="J857" s="13"/>
      <c r="K857" s="11"/>
      <c r="L857" s="11"/>
      <c r="M857" s="11"/>
      <c r="N857" s="11"/>
      <c r="O857" s="11"/>
      <c r="P857" s="11"/>
      <c r="Q857" s="30"/>
      <c r="R857" s="30"/>
      <c r="S857" s="30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 spans="1:29" ht="15.75" thickBot="1">
      <c r="A858" s="11"/>
      <c r="B858" s="11"/>
      <c r="C858" s="11"/>
      <c r="D858" s="11"/>
      <c r="E858" s="11"/>
      <c r="F858" s="52"/>
      <c r="G858" s="52"/>
      <c r="H858" s="11"/>
      <c r="I858" s="11"/>
      <c r="J858" s="13"/>
      <c r="K858" s="11"/>
      <c r="L858" s="11"/>
      <c r="M858" s="11"/>
      <c r="N858" s="11"/>
      <c r="O858" s="11"/>
      <c r="P858" s="11"/>
      <c r="Q858" s="30"/>
      <c r="R858" s="30"/>
      <c r="S858" s="30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 spans="1:29" ht="15.75" thickBot="1">
      <c r="A859" s="11"/>
      <c r="B859" s="11"/>
      <c r="C859" s="11"/>
      <c r="D859" s="11"/>
      <c r="E859" s="11"/>
      <c r="F859" s="52"/>
      <c r="G859" s="52"/>
      <c r="H859" s="11"/>
      <c r="I859" s="11"/>
      <c r="J859" s="13"/>
      <c r="K859" s="11"/>
      <c r="L859" s="11"/>
      <c r="M859" s="11"/>
      <c r="N859" s="11"/>
      <c r="O859" s="11"/>
      <c r="P859" s="11"/>
      <c r="Q859" s="30"/>
      <c r="R859" s="30"/>
      <c r="S859" s="30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 spans="1:29" ht="15.75" thickBot="1">
      <c r="A860" s="11"/>
      <c r="B860" s="11"/>
      <c r="C860" s="11"/>
      <c r="D860" s="11"/>
      <c r="E860" s="11"/>
      <c r="F860" s="52"/>
      <c r="G860" s="52"/>
      <c r="H860" s="11"/>
      <c r="I860" s="11"/>
      <c r="J860" s="13"/>
      <c r="K860" s="11"/>
      <c r="L860" s="11"/>
      <c r="M860" s="11"/>
      <c r="N860" s="11"/>
      <c r="O860" s="11"/>
      <c r="P860" s="11"/>
      <c r="Q860" s="30"/>
      <c r="R860" s="30"/>
      <c r="S860" s="30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 spans="1:29" ht="15.75" thickBot="1">
      <c r="A861" s="11"/>
      <c r="B861" s="11"/>
      <c r="C861" s="11"/>
      <c r="D861" s="11"/>
      <c r="E861" s="11"/>
      <c r="F861" s="52"/>
      <c r="G861" s="52"/>
      <c r="H861" s="11"/>
      <c r="I861" s="11"/>
      <c r="J861" s="13"/>
      <c r="K861" s="11"/>
      <c r="L861" s="11"/>
      <c r="M861" s="11"/>
      <c r="N861" s="11"/>
      <c r="O861" s="11"/>
      <c r="P861" s="11"/>
      <c r="Q861" s="30"/>
      <c r="R861" s="30"/>
      <c r="S861" s="30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 spans="1:29" ht="15.75" thickBot="1">
      <c r="A862" s="11"/>
      <c r="B862" s="11"/>
      <c r="C862" s="11"/>
      <c r="D862" s="11"/>
      <c r="E862" s="11"/>
      <c r="F862" s="52"/>
      <c r="G862" s="52"/>
      <c r="H862" s="11"/>
      <c r="I862" s="11"/>
      <c r="J862" s="13"/>
      <c r="K862" s="11"/>
      <c r="L862" s="11"/>
      <c r="M862" s="11"/>
      <c r="N862" s="11"/>
      <c r="O862" s="11"/>
      <c r="P862" s="11"/>
      <c r="Q862" s="30"/>
      <c r="R862" s="30"/>
      <c r="S862" s="30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 spans="1:29" ht="15.75" thickBot="1">
      <c r="A863" s="11"/>
      <c r="B863" s="11"/>
      <c r="C863" s="11"/>
      <c r="D863" s="11"/>
      <c r="E863" s="11"/>
      <c r="F863" s="52"/>
      <c r="G863" s="52"/>
      <c r="H863" s="11"/>
      <c r="I863" s="11"/>
      <c r="J863" s="13"/>
      <c r="K863" s="11"/>
      <c r="L863" s="11"/>
      <c r="M863" s="11"/>
      <c r="N863" s="11"/>
      <c r="O863" s="11"/>
      <c r="P863" s="11"/>
      <c r="Q863" s="30"/>
      <c r="R863" s="30"/>
      <c r="S863" s="30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 spans="1:29" ht="15.75" thickBot="1">
      <c r="A864" s="11"/>
      <c r="B864" s="11"/>
      <c r="C864" s="11"/>
      <c r="D864" s="11"/>
      <c r="E864" s="11"/>
      <c r="F864" s="52"/>
      <c r="G864" s="52"/>
      <c r="H864" s="11"/>
      <c r="I864" s="11"/>
      <c r="J864" s="13"/>
      <c r="K864" s="11"/>
      <c r="L864" s="11"/>
      <c r="M864" s="11"/>
      <c r="N864" s="11"/>
      <c r="O864" s="11"/>
      <c r="P864" s="11"/>
      <c r="Q864" s="30"/>
      <c r="R864" s="30"/>
      <c r="S864" s="30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 spans="1:29" ht="15.75" thickBot="1">
      <c r="A865" s="11"/>
      <c r="B865" s="11"/>
      <c r="C865" s="11"/>
      <c r="D865" s="11"/>
      <c r="E865" s="11"/>
      <c r="F865" s="52"/>
      <c r="G865" s="52"/>
      <c r="H865" s="11"/>
      <c r="I865" s="11"/>
      <c r="J865" s="13"/>
      <c r="K865" s="11"/>
      <c r="L865" s="11"/>
      <c r="M865" s="11"/>
      <c r="N865" s="11"/>
      <c r="O865" s="11"/>
      <c r="P865" s="11"/>
      <c r="Q865" s="30"/>
      <c r="R865" s="30"/>
      <c r="S865" s="30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 spans="1:29" ht="15.75" thickBot="1">
      <c r="A866" s="11"/>
      <c r="B866" s="11"/>
      <c r="C866" s="11"/>
      <c r="D866" s="11"/>
      <c r="E866" s="11"/>
      <c r="F866" s="52"/>
      <c r="G866" s="52"/>
      <c r="H866" s="11"/>
      <c r="I866" s="11"/>
      <c r="J866" s="13"/>
      <c r="K866" s="11"/>
      <c r="L866" s="11"/>
      <c r="M866" s="11"/>
      <c r="N866" s="11"/>
      <c r="O866" s="11"/>
      <c r="P866" s="11"/>
      <c r="Q866" s="30"/>
      <c r="R866" s="30"/>
      <c r="S866" s="30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 spans="1:29" ht="15.75" thickBot="1">
      <c r="A867" s="11"/>
      <c r="B867" s="11"/>
      <c r="C867" s="11"/>
      <c r="D867" s="11"/>
      <c r="E867" s="11"/>
      <c r="F867" s="52"/>
      <c r="G867" s="52"/>
      <c r="H867" s="11"/>
      <c r="I867" s="11"/>
      <c r="J867" s="13"/>
      <c r="K867" s="11"/>
      <c r="L867" s="11"/>
      <c r="M867" s="11"/>
      <c r="N867" s="11"/>
      <c r="O867" s="11"/>
      <c r="P867" s="11"/>
      <c r="Q867" s="30"/>
      <c r="R867" s="30"/>
      <c r="S867" s="30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 spans="1:29" ht="15.75" thickBot="1">
      <c r="A868" s="11"/>
      <c r="B868" s="11"/>
      <c r="C868" s="11"/>
      <c r="D868" s="11"/>
      <c r="E868" s="11"/>
      <c r="F868" s="52"/>
      <c r="G868" s="52"/>
      <c r="H868" s="11"/>
      <c r="I868" s="11"/>
      <c r="J868" s="13"/>
      <c r="K868" s="11"/>
      <c r="L868" s="11"/>
      <c r="M868" s="11"/>
      <c r="N868" s="11"/>
      <c r="O868" s="11"/>
      <c r="P868" s="11"/>
      <c r="Q868" s="30"/>
      <c r="R868" s="30"/>
      <c r="S868" s="30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 spans="1:29" ht="15.75" thickBot="1">
      <c r="A869" s="11"/>
      <c r="B869" s="11"/>
      <c r="C869" s="11"/>
      <c r="D869" s="11"/>
      <c r="E869" s="11"/>
      <c r="F869" s="52"/>
      <c r="G869" s="52"/>
      <c r="H869" s="11"/>
      <c r="I869" s="11"/>
      <c r="J869" s="13"/>
      <c r="K869" s="11"/>
      <c r="L869" s="11"/>
      <c r="M869" s="11"/>
      <c r="N869" s="11"/>
      <c r="O869" s="11"/>
      <c r="P869" s="11"/>
      <c r="Q869" s="30"/>
      <c r="R869" s="30"/>
      <c r="S869" s="30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 spans="1:29" ht="15.75" thickBot="1">
      <c r="A870" s="11"/>
      <c r="B870" s="11"/>
      <c r="C870" s="11"/>
      <c r="D870" s="11"/>
      <c r="E870" s="11"/>
      <c r="F870" s="52"/>
      <c r="G870" s="52"/>
      <c r="H870" s="11"/>
      <c r="I870" s="11"/>
      <c r="J870" s="13"/>
      <c r="K870" s="11"/>
      <c r="L870" s="11"/>
      <c r="M870" s="11"/>
      <c r="N870" s="11"/>
      <c r="O870" s="11"/>
      <c r="P870" s="11"/>
      <c r="Q870" s="30"/>
      <c r="R870" s="30"/>
      <c r="S870" s="30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 spans="1:29" ht="15.75" thickBot="1">
      <c r="A871" s="11"/>
      <c r="B871" s="11"/>
      <c r="C871" s="11"/>
      <c r="D871" s="11"/>
      <c r="E871" s="11"/>
      <c r="F871" s="52"/>
      <c r="G871" s="52"/>
      <c r="H871" s="11"/>
      <c r="I871" s="11"/>
      <c r="J871" s="13"/>
      <c r="K871" s="11"/>
      <c r="L871" s="11"/>
      <c r="M871" s="11"/>
      <c r="N871" s="11"/>
      <c r="O871" s="11"/>
      <c r="P871" s="11"/>
      <c r="Q871" s="30"/>
      <c r="R871" s="30"/>
      <c r="S871" s="30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 spans="1:29" ht="15.75" thickBot="1">
      <c r="A872" s="11"/>
      <c r="B872" s="11"/>
      <c r="C872" s="11"/>
      <c r="D872" s="11"/>
      <c r="E872" s="11"/>
      <c r="F872" s="52"/>
      <c r="G872" s="52"/>
      <c r="H872" s="11"/>
      <c r="I872" s="11"/>
      <c r="J872" s="13"/>
      <c r="K872" s="11"/>
      <c r="L872" s="11"/>
      <c r="M872" s="11"/>
      <c r="N872" s="11"/>
      <c r="O872" s="11"/>
      <c r="P872" s="11"/>
      <c r="Q872" s="30"/>
      <c r="R872" s="30"/>
      <c r="S872" s="30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 spans="1:29" ht="15.75" thickBot="1">
      <c r="A873" s="11"/>
      <c r="B873" s="11"/>
      <c r="C873" s="11"/>
      <c r="D873" s="11"/>
      <c r="E873" s="11"/>
      <c r="F873" s="52"/>
      <c r="G873" s="52"/>
      <c r="H873" s="11"/>
      <c r="I873" s="11"/>
      <c r="J873" s="13"/>
      <c r="K873" s="11"/>
      <c r="L873" s="11"/>
      <c r="M873" s="11"/>
      <c r="N873" s="11"/>
      <c r="O873" s="11"/>
      <c r="P873" s="11"/>
      <c r="Q873" s="30"/>
      <c r="R873" s="30"/>
      <c r="S873" s="30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 spans="1:29" ht="15.75" thickBot="1">
      <c r="A874" s="11"/>
      <c r="B874" s="11"/>
      <c r="C874" s="11"/>
      <c r="D874" s="11"/>
      <c r="E874" s="11"/>
      <c r="F874" s="52"/>
      <c r="G874" s="52"/>
      <c r="H874" s="11"/>
      <c r="I874" s="11"/>
      <c r="J874" s="13"/>
      <c r="K874" s="11"/>
      <c r="L874" s="11"/>
      <c r="M874" s="11"/>
      <c r="N874" s="11"/>
      <c r="O874" s="11"/>
      <c r="P874" s="11"/>
      <c r="Q874" s="30"/>
      <c r="R874" s="30"/>
      <c r="S874" s="30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 spans="1:29" ht="15.75" thickBot="1">
      <c r="A875" s="11"/>
      <c r="B875" s="11"/>
      <c r="C875" s="11"/>
      <c r="D875" s="11"/>
      <c r="E875" s="11"/>
      <c r="F875" s="52"/>
      <c r="G875" s="52"/>
      <c r="H875" s="11"/>
      <c r="I875" s="11"/>
      <c r="J875" s="13"/>
      <c r="K875" s="11"/>
      <c r="L875" s="11"/>
      <c r="M875" s="11"/>
      <c r="N875" s="11"/>
      <c r="O875" s="11"/>
      <c r="P875" s="11"/>
      <c r="Q875" s="30"/>
      <c r="R875" s="30"/>
      <c r="S875" s="30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 spans="1:29" ht="15.75" thickBot="1">
      <c r="A876" s="11"/>
      <c r="B876" s="11"/>
      <c r="C876" s="11"/>
      <c r="D876" s="11"/>
      <c r="E876" s="11"/>
      <c r="F876" s="52"/>
      <c r="G876" s="52"/>
      <c r="H876" s="11"/>
      <c r="I876" s="11"/>
      <c r="J876" s="13"/>
      <c r="K876" s="11"/>
      <c r="L876" s="11"/>
      <c r="M876" s="11"/>
      <c r="N876" s="11"/>
      <c r="O876" s="11"/>
      <c r="P876" s="11"/>
      <c r="Q876" s="30"/>
      <c r="R876" s="30"/>
      <c r="S876" s="30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 spans="1:29" ht="15.75" thickBot="1">
      <c r="A877" s="11"/>
      <c r="B877" s="11"/>
      <c r="C877" s="11"/>
      <c r="D877" s="11"/>
      <c r="E877" s="11"/>
      <c r="F877" s="52"/>
      <c r="G877" s="52"/>
      <c r="H877" s="11"/>
      <c r="I877" s="11"/>
      <c r="J877" s="13"/>
      <c r="K877" s="11"/>
      <c r="L877" s="11"/>
      <c r="M877" s="11"/>
      <c r="N877" s="11"/>
      <c r="O877" s="11"/>
      <c r="P877" s="11"/>
      <c r="Q877" s="30"/>
      <c r="R877" s="30"/>
      <c r="S877" s="30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 spans="1:29" ht="15.75" thickBot="1">
      <c r="A878" s="11"/>
      <c r="B878" s="11"/>
      <c r="C878" s="11"/>
      <c r="D878" s="11"/>
      <c r="E878" s="11"/>
      <c r="F878" s="52"/>
      <c r="G878" s="52"/>
      <c r="H878" s="11"/>
      <c r="I878" s="11"/>
      <c r="J878" s="13"/>
      <c r="K878" s="11"/>
      <c r="L878" s="11"/>
      <c r="M878" s="11"/>
      <c r="N878" s="11"/>
      <c r="O878" s="11"/>
      <c r="P878" s="11"/>
      <c r="Q878" s="30"/>
      <c r="R878" s="30"/>
      <c r="S878" s="30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 spans="1:29" ht="15.75" thickBot="1">
      <c r="A879" s="11"/>
      <c r="B879" s="11"/>
      <c r="C879" s="11"/>
      <c r="D879" s="11"/>
      <c r="E879" s="11"/>
      <c r="F879" s="52"/>
      <c r="G879" s="52"/>
      <c r="H879" s="11"/>
      <c r="I879" s="11"/>
      <c r="J879" s="13"/>
      <c r="K879" s="11"/>
      <c r="L879" s="11"/>
      <c r="M879" s="11"/>
      <c r="N879" s="11"/>
      <c r="O879" s="11"/>
      <c r="P879" s="11"/>
      <c r="Q879" s="30"/>
      <c r="R879" s="30"/>
      <c r="S879" s="30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 spans="1:29" ht="15.75" thickBot="1">
      <c r="A880" s="11"/>
      <c r="B880" s="11"/>
      <c r="C880" s="11"/>
      <c r="D880" s="11"/>
      <c r="E880" s="11"/>
      <c r="F880" s="52"/>
      <c r="G880" s="52"/>
      <c r="H880" s="11"/>
      <c r="I880" s="11"/>
      <c r="J880" s="13"/>
      <c r="K880" s="11"/>
      <c r="L880" s="11"/>
      <c r="M880" s="11"/>
      <c r="N880" s="11"/>
      <c r="O880" s="11"/>
      <c r="P880" s="11"/>
      <c r="Q880" s="30"/>
      <c r="R880" s="30"/>
      <c r="S880" s="30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 spans="1:29" ht="15.75" thickBot="1">
      <c r="A881" s="11"/>
      <c r="B881" s="11"/>
      <c r="C881" s="11"/>
      <c r="D881" s="11"/>
      <c r="E881" s="11"/>
      <c r="F881" s="52"/>
      <c r="G881" s="52"/>
      <c r="H881" s="11"/>
      <c r="I881" s="11"/>
      <c r="J881" s="13"/>
      <c r="K881" s="11"/>
      <c r="L881" s="11"/>
      <c r="M881" s="11"/>
      <c r="N881" s="11"/>
      <c r="O881" s="11"/>
      <c r="P881" s="11"/>
      <c r="Q881" s="30"/>
      <c r="R881" s="30"/>
      <c r="S881" s="30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 spans="1:29" ht="15.75" thickBot="1">
      <c r="A882" s="11"/>
      <c r="B882" s="11"/>
      <c r="C882" s="11"/>
      <c r="D882" s="11"/>
      <c r="E882" s="11"/>
      <c r="F882" s="52"/>
      <c r="G882" s="52"/>
      <c r="H882" s="11"/>
      <c r="I882" s="11"/>
      <c r="J882" s="13"/>
      <c r="K882" s="11"/>
      <c r="L882" s="11"/>
      <c r="M882" s="11"/>
      <c r="N882" s="11"/>
      <c r="O882" s="11"/>
      <c r="P882" s="11"/>
      <c r="Q882" s="30"/>
      <c r="R882" s="30"/>
      <c r="S882" s="30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 spans="1:29" ht="15.75" thickBot="1">
      <c r="A883" s="11"/>
      <c r="B883" s="11"/>
      <c r="C883" s="11"/>
      <c r="D883" s="11"/>
      <c r="E883" s="11"/>
      <c r="F883" s="52"/>
      <c r="G883" s="52"/>
      <c r="H883" s="11"/>
      <c r="I883" s="11"/>
      <c r="J883" s="13"/>
      <c r="K883" s="11"/>
      <c r="L883" s="11"/>
      <c r="M883" s="11"/>
      <c r="N883" s="11"/>
      <c r="O883" s="11"/>
      <c r="P883" s="11"/>
      <c r="Q883" s="30"/>
      <c r="R883" s="30"/>
      <c r="S883" s="30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 spans="1:29" ht="15.75" thickBot="1">
      <c r="A884" s="11"/>
      <c r="B884" s="11"/>
      <c r="C884" s="11"/>
      <c r="D884" s="11"/>
      <c r="E884" s="11"/>
      <c r="F884" s="52"/>
      <c r="G884" s="52"/>
      <c r="H884" s="11"/>
      <c r="I884" s="11"/>
      <c r="J884" s="13"/>
      <c r="K884" s="11"/>
      <c r="L884" s="11"/>
      <c r="M884" s="11"/>
      <c r="N884" s="11"/>
      <c r="O884" s="11"/>
      <c r="P884" s="11"/>
      <c r="Q884" s="30"/>
      <c r="R884" s="30"/>
      <c r="S884" s="30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 spans="1:29" ht="15.75" thickBot="1">
      <c r="A885" s="11"/>
      <c r="B885" s="11"/>
      <c r="C885" s="11"/>
      <c r="D885" s="11"/>
      <c r="E885" s="11"/>
      <c r="F885" s="52"/>
      <c r="G885" s="52"/>
      <c r="H885" s="11"/>
      <c r="I885" s="11"/>
      <c r="J885" s="13"/>
      <c r="K885" s="11"/>
      <c r="L885" s="11"/>
      <c r="M885" s="11"/>
      <c r="N885" s="11"/>
      <c r="O885" s="11"/>
      <c r="P885" s="11"/>
      <c r="Q885" s="30"/>
      <c r="R885" s="30"/>
      <c r="S885" s="30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 spans="1:29" ht="15.75" thickBot="1">
      <c r="A886" s="11"/>
      <c r="B886" s="11"/>
      <c r="C886" s="11"/>
      <c r="D886" s="11"/>
      <c r="E886" s="11"/>
      <c r="F886" s="52"/>
      <c r="G886" s="52"/>
      <c r="H886" s="11"/>
      <c r="I886" s="11"/>
      <c r="J886" s="13"/>
      <c r="K886" s="11"/>
      <c r="L886" s="11"/>
      <c r="M886" s="11"/>
      <c r="N886" s="11"/>
      <c r="O886" s="11"/>
      <c r="P886" s="11"/>
      <c r="Q886" s="30"/>
      <c r="R886" s="30"/>
      <c r="S886" s="30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 spans="1:29" ht="15.75" thickBot="1">
      <c r="A887" s="11"/>
      <c r="B887" s="11"/>
      <c r="C887" s="11"/>
      <c r="D887" s="11"/>
      <c r="E887" s="11"/>
      <c r="F887" s="52"/>
      <c r="G887" s="52"/>
      <c r="H887" s="11"/>
      <c r="I887" s="11"/>
      <c r="J887" s="13"/>
      <c r="K887" s="11"/>
      <c r="L887" s="11"/>
      <c r="M887" s="11"/>
      <c r="N887" s="11"/>
      <c r="O887" s="11"/>
      <c r="P887" s="11"/>
      <c r="Q887" s="30"/>
      <c r="R887" s="30"/>
      <c r="S887" s="30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 spans="1:29" ht="15.75" thickBot="1">
      <c r="A888" s="11"/>
      <c r="B888" s="11"/>
      <c r="C888" s="11"/>
      <c r="D888" s="11"/>
      <c r="E888" s="11"/>
      <c r="F888" s="52"/>
      <c r="G888" s="52"/>
      <c r="H888" s="11"/>
      <c r="I888" s="11"/>
      <c r="J888" s="13"/>
      <c r="K888" s="11"/>
      <c r="L888" s="11"/>
      <c r="M888" s="11"/>
      <c r="N888" s="11"/>
      <c r="O888" s="11"/>
      <c r="P888" s="11"/>
      <c r="Q888" s="30"/>
      <c r="R888" s="30"/>
      <c r="S888" s="30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 spans="1:29" ht="15.75" thickBot="1">
      <c r="A889" s="11"/>
      <c r="B889" s="11"/>
      <c r="C889" s="11"/>
      <c r="D889" s="11"/>
      <c r="E889" s="11"/>
      <c r="F889" s="52"/>
      <c r="G889" s="52"/>
      <c r="H889" s="11"/>
      <c r="I889" s="11"/>
      <c r="J889" s="13"/>
      <c r="K889" s="11"/>
      <c r="L889" s="11"/>
      <c r="M889" s="11"/>
      <c r="N889" s="11"/>
      <c r="O889" s="11"/>
      <c r="P889" s="11"/>
      <c r="Q889" s="30"/>
      <c r="R889" s="30"/>
      <c r="S889" s="30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 spans="1:29" ht="15.75" thickBot="1">
      <c r="A890" s="11"/>
      <c r="B890" s="11"/>
      <c r="C890" s="11"/>
      <c r="D890" s="11"/>
      <c r="E890" s="11"/>
      <c r="F890" s="52"/>
      <c r="G890" s="52"/>
      <c r="H890" s="11"/>
      <c r="I890" s="11"/>
      <c r="J890" s="13"/>
      <c r="K890" s="11"/>
      <c r="L890" s="11"/>
      <c r="M890" s="11"/>
      <c r="N890" s="11"/>
      <c r="O890" s="11"/>
      <c r="P890" s="11"/>
      <c r="Q890" s="30"/>
      <c r="R890" s="30"/>
      <c r="S890" s="30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 spans="1:29" ht="15.75" thickBot="1">
      <c r="A891" s="11"/>
      <c r="B891" s="11"/>
      <c r="C891" s="11"/>
      <c r="D891" s="11"/>
      <c r="E891" s="11"/>
      <c r="F891" s="52"/>
      <c r="G891" s="52"/>
      <c r="H891" s="11"/>
      <c r="I891" s="11"/>
      <c r="J891" s="13"/>
      <c r="K891" s="11"/>
      <c r="L891" s="11"/>
      <c r="M891" s="11"/>
      <c r="N891" s="11"/>
      <c r="O891" s="11"/>
      <c r="P891" s="11"/>
      <c r="Q891" s="30"/>
      <c r="R891" s="30"/>
      <c r="S891" s="30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 spans="1:29" ht="15.75" thickBot="1">
      <c r="A892" s="11"/>
      <c r="B892" s="11"/>
      <c r="C892" s="11"/>
      <c r="D892" s="11"/>
      <c r="E892" s="11"/>
      <c r="F892" s="52"/>
      <c r="G892" s="52"/>
      <c r="H892" s="11"/>
      <c r="I892" s="11"/>
      <c r="J892" s="13"/>
      <c r="K892" s="11"/>
      <c r="L892" s="11"/>
      <c r="M892" s="11"/>
      <c r="N892" s="11"/>
      <c r="O892" s="11"/>
      <c r="P892" s="11"/>
      <c r="Q892" s="30"/>
      <c r="R892" s="30"/>
      <c r="S892" s="30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 spans="1:29" ht="15.75" thickBot="1">
      <c r="A893" s="11"/>
      <c r="B893" s="11"/>
      <c r="C893" s="11"/>
      <c r="D893" s="11"/>
      <c r="E893" s="11"/>
      <c r="F893" s="52"/>
      <c r="G893" s="52"/>
      <c r="H893" s="11"/>
      <c r="I893" s="11"/>
      <c r="J893" s="13"/>
      <c r="K893" s="11"/>
      <c r="L893" s="11"/>
      <c r="M893" s="11"/>
      <c r="N893" s="11"/>
      <c r="O893" s="11"/>
      <c r="P893" s="11"/>
      <c r="Q893" s="30"/>
      <c r="R893" s="30"/>
      <c r="S893" s="30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 spans="1:29" ht="15.75" thickBot="1">
      <c r="A894" s="11"/>
      <c r="B894" s="11"/>
      <c r="C894" s="11"/>
      <c r="D894" s="11"/>
      <c r="E894" s="11"/>
      <c r="F894" s="52"/>
      <c r="G894" s="52"/>
      <c r="H894" s="11"/>
      <c r="I894" s="11"/>
      <c r="J894" s="13"/>
      <c r="K894" s="11"/>
      <c r="L894" s="11"/>
      <c r="M894" s="11"/>
      <c r="N894" s="11"/>
      <c r="O894" s="11"/>
      <c r="P894" s="11"/>
      <c r="Q894" s="30"/>
      <c r="R894" s="30"/>
      <c r="S894" s="30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 spans="1:29" ht="15.75" thickBot="1">
      <c r="A895" s="11"/>
      <c r="B895" s="11"/>
      <c r="C895" s="11"/>
      <c r="D895" s="11"/>
      <c r="E895" s="11"/>
      <c r="F895" s="52"/>
      <c r="G895" s="52"/>
      <c r="H895" s="11"/>
      <c r="I895" s="11"/>
      <c r="J895" s="13"/>
      <c r="K895" s="11"/>
      <c r="L895" s="11"/>
      <c r="M895" s="11"/>
      <c r="N895" s="11"/>
      <c r="O895" s="11"/>
      <c r="P895" s="11"/>
      <c r="Q895" s="30"/>
      <c r="R895" s="30"/>
      <c r="S895" s="30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 spans="1:29" ht="15.75" thickBot="1">
      <c r="A896" s="11"/>
      <c r="B896" s="11"/>
      <c r="C896" s="11"/>
      <c r="D896" s="11"/>
      <c r="E896" s="11"/>
      <c r="F896" s="52"/>
      <c r="G896" s="52"/>
      <c r="H896" s="11"/>
      <c r="I896" s="11"/>
      <c r="J896" s="13"/>
      <c r="K896" s="11"/>
      <c r="L896" s="11"/>
      <c r="M896" s="11"/>
      <c r="N896" s="11"/>
      <c r="O896" s="11"/>
      <c r="P896" s="11"/>
      <c r="Q896" s="30"/>
      <c r="R896" s="30"/>
      <c r="S896" s="30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 spans="1:29" ht="15.75" thickBot="1">
      <c r="A897" s="11"/>
      <c r="B897" s="11"/>
      <c r="C897" s="11"/>
      <c r="D897" s="11"/>
      <c r="E897" s="11"/>
      <c r="F897" s="52"/>
      <c r="G897" s="52"/>
      <c r="H897" s="11"/>
      <c r="I897" s="11"/>
      <c r="J897" s="13"/>
      <c r="K897" s="11"/>
      <c r="L897" s="11"/>
      <c r="M897" s="11"/>
      <c r="N897" s="11"/>
      <c r="O897" s="11"/>
      <c r="P897" s="11"/>
      <c r="Q897" s="30"/>
      <c r="R897" s="30"/>
      <c r="S897" s="30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 spans="1:29" ht="15.75" thickBot="1">
      <c r="A898" s="11"/>
      <c r="B898" s="11"/>
      <c r="C898" s="11"/>
      <c r="D898" s="11"/>
      <c r="E898" s="11"/>
      <c r="F898" s="52"/>
      <c r="G898" s="52"/>
      <c r="H898" s="11"/>
      <c r="I898" s="11"/>
      <c r="J898" s="13"/>
      <c r="K898" s="11"/>
      <c r="L898" s="11"/>
      <c r="M898" s="11"/>
      <c r="N898" s="11"/>
      <c r="O898" s="11"/>
      <c r="P898" s="11"/>
      <c r="Q898" s="30"/>
      <c r="R898" s="30"/>
      <c r="S898" s="30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 spans="1:29" ht="15.75" thickBot="1">
      <c r="A899" s="11"/>
      <c r="B899" s="11"/>
      <c r="C899" s="11"/>
      <c r="D899" s="11"/>
      <c r="E899" s="11"/>
      <c r="F899" s="52"/>
      <c r="G899" s="52"/>
      <c r="H899" s="11"/>
      <c r="I899" s="11"/>
      <c r="J899" s="13"/>
      <c r="K899" s="11"/>
      <c r="L899" s="11"/>
      <c r="M899" s="11"/>
      <c r="N899" s="11"/>
      <c r="O899" s="11"/>
      <c r="P899" s="11"/>
      <c r="Q899" s="30"/>
      <c r="R899" s="30"/>
      <c r="S899" s="30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 spans="1:29" ht="15.75" thickBot="1">
      <c r="A900" s="11"/>
      <c r="B900" s="11"/>
      <c r="C900" s="11"/>
      <c r="D900" s="11"/>
      <c r="E900" s="11"/>
      <c r="F900" s="52"/>
      <c r="G900" s="52"/>
      <c r="H900" s="11"/>
      <c r="I900" s="11"/>
      <c r="J900" s="13"/>
      <c r="K900" s="11"/>
      <c r="L900" s="11"/>
      <c r="M900" s="11"/>
      <c r="N900" s="11"/>
      <c r="O900" s="11"/>
      <c r="P900" s="11"/>
      <c r="Q900" s="30"/>
      <c r="R900" s="30"/>
      <c r="S900" s="30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 spans="1:29" ht="15.75" thickBot="1">
      <c r="A901" s="11"/>
      <c r="B901" s="11"/>
      <c r="C901" s="11"/>
      <c r="D901" s="11"/>
      <c r="E901" s="11"/>
      <c r="F901" s="52"/>
      <c r="G901" s="52"/>
      <c r="H901" s="11"/>
      <c r="I901" s="11"/>
      <c r="J901" s="13"/>
      <c r="K901" s="11"/>
      <c r="L901" s="11"/>
      <c r="M901" s="11"/>
      <c r="N901" s="11"/>
      <c r="O901" s="11"/>
      <c r="P901" s="11"/>
      <c r="Q901" s="30"/>
      <c r="R901" s="30"/>
      <c r="S901" s="30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 spans="1:29" ht="15.75" thickBot="1">
      <c r="A902" s="11"/>
      <c r="B902" s="11"/>
      <c r="C902" s="11"/>
      <c r="D902" s="11"/>
      <c r="E902" s="11"/>
      <c r="F902" s="52"/>
      <c r="G902" s="52"/>
      <c r="H902" s="11"/>
      <c r="I902" s="11"/>
      <c r="J902" s="13"/>
      <c r="K902" s="11"/>
      <c r="L902" s="11"/>
      <c r="M902" s="11"/>
      <c r="N902" s="11"/>
      <c r="O902" s="11"/>
      <c r="P902" s="11"/>
      <c r="Q902" s="30"/>
      <c r="R902" s="30"/>
      <c r="S902" s="30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 spans="1:29" ht="15.75" thickBot="1">
      <c r="A903" s="11"/>
      <c r="B903" s="11"/>
      <c r="C903" s="11"/>
      <c r="D903" s="11"/>
      <c r="E903" s="11"/>
      <c r="F903" s="52"/>
      <c r="G903" s="52"/>
      <c r="H903" s="11"/>
      <c r="I903" s="11"/>
      <c r="J903" s="13"/>
      <c r="K903" s="11"/>
      <c r="L903" s="11"/>
      <c r="M903" s="11"/>
      <c r="N903" s="11"/>
      <c r="O903" s="11"/>
      <c r="P903" s="11"/>
      <c r="Q903" s="30"/>
      <c r="R903" s="30"/>
      <c r="S903" s="30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 spans="1:29" ht="15.75" thickBot="1">
      <c r="A904" s="11"/>
      <c r="B904" s="11"/>
      <c r="C904" s="11"/>
      <c r="D904" s="11"/>
      <c r="E904" s="11"/>
      <c r="F904" s="52"/>
      <c r="G904" s="52"/>
      <c r="H904" s="11"/>
      <c r="I904" s="11"/>
      <c r="J904" s="13"/>
      <c r="K904" s="11"/>
      <c r="L904" s="11"/>
      <c r="M904" s="11"/>
      <c r="N904" s="11"/>
      <c r="O904" s="11"/>
      <c r="P904" s="11"/>
      <c r="Q904" s="30"/>
      <c r="R904" s="30"/>
      <c r="S904" s="30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 spans="1:29" ht="15.75" thickBot="1">
      <c r="A905" s="11"/>
      <c r="B905" s="11"/>
      <c r="C905" s="11"/>
      <c r="D905" s="11"/>
      <c r="E905" s="11"/>
      <c r="F905" s="52"/>
      <c r="G905" s="52"/>
      <c r="H905" s="11"/>
      <c r="I905" s="11"/>
      <c r="J905" s="13"/>
      <c r="K905" s="11"/>
      <c r="L905" s="11"/>
      <c r="M905" s="11"/>
      <c r="N905" s="11"/>
      <c r="O905" s="11"/>
      <c r="P905" s="11"/>
      <c r="Q905" s="30"/>
      <c r="R905" s="30"/>
      <c r="S905" s="30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 spans="1:29" ht="15.75" thickBot="1">
      <c r="A906" s="11"/>
      <c r="B906" s="11"/>
      <c r="C906" s="11"/>
      <c r="D906" s="11"/>
      <c r="E906" s="11"/>
      <c r="F906" s="52"/>
      <c r="G906" s="52"/>
      <c r="H906" s="11"/>
      <c r="I906" s="11"/>
      <c r="J906" s="13"/>
      <c r="K906" s="11"/>
      <c r="L906" s="11"/>
      <c r="M906" s="11"/>
      <c r="N906" s="11"/>
      <c r="O906" s="11"/>
      <c r="P906" s="11"/>
      <c r="Q906" s="30"/>
      <c r="R906" s="30"/>
      <c r="S906" s="30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 spans="1:29" ht="15.75" thickBot="1">
      <c r="A907" s="11"/>
      <c r="B907" s="11"/>
      <c r="C907" s="11"/>
      <c r="D907" s="11"/>
      <c r="E907" s="11"/>
      <c r="F907" s="52"/>
      <c r="G907" s="52"/>
      <c r="H907" s="11"/>
      <c r="I907" s="11"/>
      <c r="J907" s="13"/>
      <c r="K907" s="11"/>
      <c r="L907" s="11"/>
      <c r="M907" s="11"/>
      <c r="N907" s="11"/>
      <c r="O907" s="11"/>
      <c r="P907" s="11"/>
      <c r="Q907" s="30"/>
      <c r="R907" s="30"/>
      <c r="S907" s="30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 spans="1:29" ht="15.75" thickBot="1">
      <c r="A908" s="11"/>
      <c r="B908" s="11"/>
      <c r="C908" s="11"/>
      <c r="D908" s="11"/>
      <c r="E908" s="11"/>
      <c r="F908" s="52"/>
      <c r="G908" s="52"/>
      <c r="H908" s="11"/>
      <c r="I908" s="11"/>
      <c r="J908" s="13"/>
      <c r="K908" s="11"/>
      <c r="L908" s="11"/>
      <c r="M908" s="11"/>
      <c r="N908" s="11"/>
      <c r="O908" s="11"/>
      <c r="P908" s="11"/>
      <c r="Q908" s="30"/>
      <c r="R908" s="30"/>
      <c r="S908" s="30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 spans="1:29" ht="15.75" thickBot="1">
      <c r="A909" s="11"/>
      <c r="B909" s="11"/>
      <c r="C909" s="11"/>
      <c r="D909" s="11"/>
      <c r="E909" s="11"/>
      <c r="F909" s="52"/>
      <c r="G909" s="52"/>
      <c r="H909" s="11"/>
      <c r="I909" s="11"/>
      <c r="J909" s="13"/>
      <c r="K909" s="11"/>
      <c r="L909" s="11"/>
      <c r="M909" s="11"/>
      <c r="N909" s="11"/>
      <c r="O909" s="11"/>
      <c r="P909" s="11"/>
      <c r="Q909" s="30"/>
      <c r="R909" s="30"/>
      <c r="S909" s="30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 spans="1:29" ht="15.75" thickBot="1">
      <c r="A910" s="11"/>
      <c r="B910" s="11"/>
      <c r="C910" s="11"/>
      <c r="D910" s="11"/>
      <c r="E910" s="11"/>
      <c r="F910" s="52"/>
      <c r="G910" s="52"/>
      <c r="H910" s="11"/>
      <c r="I910" s="11"/>
      <c r="J910" s="13"/>
      <c r="K910" s="11"/>
      <c r="L910" s="11"/>
      <c r="M910" s="11"/>
      <c r="N910" s="11"/>
      <c r="O910" s="11"/>
      <c r="P910" s="11"/>
      <c r="Q910" s="30"/>
      <c r="R910" s="30"/>
      <c r="S910" s="30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 spans="1:29" ht="15.75" thickBot="1">
      <c r="A911" s="11"/>
      <c r="B911" s="11"/>
      <c r="C911" s="11"/>
      <c r="D911" s="11"/>
      <c r="E911" s="11"/>
      <c r="F911" s="52"/>
      <c r="G911" s="52"/>
      <c r="H911" s="11"/>
      <c r="I911" s="11"/>
      <c r="J911" s="13"/>
      <c r="K911" s="11"/>
      <c r="L911" s="11"/>
      <c r="M911" s="11"/>
      <c r="N911" s="11"/>
      <c r="O911" s="11"/>
      <c r="P911" s="11"/>
      <c r="Q911" s="30"/>
      <c r="R911" s="30"/>
      <c r="S911" s="30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 spans="1:29" ht="15.75" thickBot="1">
      <c r="A912" s="11"/>
      <c r="B912" s="11"/>
      <c r="C912" s="11"/>
      <c r="D912" s="11"/>
      <c r="E912" s="11"/>
      <c r="F912" s="52"/>
      <c r="G912" s="52"/>
      <c r="H912" s="11"/>
      <c r="I912" s="11"/>
      <c r="J912" s="13"/>
      <c r="K912" s="11"/>
      <c r="L912" s="11"/>
      <c r="M912" s="11"/>
      <c r="N912" s="11"/>
      <c r="O912" s="11"/>
      <c r="P912" s="11"/>
      <c r="Q912" s="30"/>
      <c r="R912" s="30"/>
      <c r="S912" s="30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 spans="1:29" ht="15.75" thickBot="1">
      <c r="A913" s="11"/>
      <c r="B913" s="11"/>
      <c r="C913" s="11"/>
      <c r="D913" s="11"/>
      <c r="E913" s="11"/>
      <c r="F913" s="52"/>
      <c r="G913" s="52"/>
      <c r="H913" s="11"/>
      <c r="I913" s="11"/>
      <c r="J913" s="13"/>
      <c r="K913" s="11"/>
      <c r="L913" s="11"/>
      <c r="M913" s="11"/>
      <c r="N913" s="11"/>
      <c r="O913" s="11"/>
      <c r="P913" s="11"/>
      <c r="Q913" s="30"/>
      <c r="R913" s="30"/>
      <c r="S913" s="30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 spans="1:29" ht="15.75" thickBot="1">
      <c r="A914" s="11"/>
      <c r="B914" s="11"/>
      <c r="C914" s="11"/>
      <c r="D914" s="11"/>
      <c r="E914" s="11"/>
      <c r="F914" s="52"/>
      <c r="G914" s="52"/>
      <c r="H914" s="11"/>
      <c r="I914" s="11"/>
      <c r="J914" s="13"/>
      <c r="K914" s="11"/>
      <c r="L914" s="11"/>
      <c r="M914" s="11"/>
      <c r="N914" s="11"/>
      <c r="O914" s="11"/>
      <c r="P914" s="11"/>
      <c r="Q914" s="30"/>
      <c r="R914" s="30"/>
      <c r="S914" s="30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 spans="1:29" ht="15.75" thickBot="1">
      <c r="A915" s="11"/>
      <c r="B915" s="11"/>
      <c r="C915" s="11"/>
      <c r="D915" s="11"/>
      <c r="E915" s="11"/>
      <c r="F915" s="52"/>
      <c r="G915" s="52"/>
      <c r="H915" s="11"/>
      <c r="I915" s="11"/>
      <c r="J915" s="13"/>
      <c r="K915" s="11"/>
      <c r="L915" s="11"/>
      <c r="M915" s="11"/>
      <c r="N915" s="11"/>
      <c r="O915" s="11"/>
      <c r="P915" s="11"/>
      <c r="Q915" s="30"/>
      <c r="R915" s="30"/>
      <c r="S915" s="30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 spans="1:29" ht="15.75" thickBot="1">
      <c r="A916" s="11"/>
      <c r="B916" s="11"/>
      <c r="C916" s="11"/>
      <c r="D916" s="11"/>
      <c r="E916" s="11"/>
      <c r="F916" s="52"/>
      <c r="G916" s="52"/>
      <c r="H916" s="11"/>
      <c r="I916" s="11"/>
      <c r="J916" s="13"/>
      <c r="K916" s="11"/>
      <c r="L916" s="11"/>
      <c r="M916" s="11"/>
      <c r="N916" s="11"/>
      <c r="O916" s="11"/>
      <c r="P916" s="11"/>
      <c r="Q916" s="30"/>
      <c r="R916" s="30"/>
      <c r="S916" s="30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 spans="1:29" ht="15.75" thickBot="1">
      <c r="A917" s="11"/>
      <c r="B917" s="11"/>
      <c r="C917" s="11"/>
      <c r="D917" s="11"/>
      <c r="E917" s="11"/>
      <c r="F917" s="52"/>
      <c r="G917" s="52"/>
      <c r="H917" s="11"/>
      <c r="I917" s="11"/>
      <c r="J917" s="13"/>
      <c r="K917" s="11"/>
      <c r="L917" s="11"/>
      <c r="M917" s="11"/>
      <c r="N917" s="11"/>
      <c r="O917" s="11"/>
      <c r="P917" s="11"/>
      <c r="Q917" s="30"/>
      <c r="R917" s="30"/>
      <c r="S917" s="30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 spans="1:29" ht="15.75" thickBot="1">
      <c r="A918" s="11"/>
      <c r="B918" s="11"/>
      <c r="C918" s="11"/>
      <c r="D918" s="11"/>
      <c r="E918" s="11"/>
      <c r="F918" s="52"/>
      <c r="G918" s="52"/>
      <c r="H918" s="11"/>
      <c r="I918" s="11"/>
      <c r="J918" s="13"/>
      <c r="K918" s="11"/>
      <c r="L918" s="11"/>
      <c r="M918" s="11"/>
      <c r="N918" s="11"/>
      <c r="O918" s="11"/>
      <c r="P918" s="11"/>
      <c r="Q918" s="30"/>
      <c r="R918" s="30"/>
      <c r="S918" s="30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 spans="1:29" ht="15.75" thickBot="1">
      <c r="A919" s="11"/>
      <c r="B919" s="11"/>
      <c r="C919" s="11"/>
      <c r="D919" s="11"/>
      <c r="E919" s="11"/>
      <c r="F919" s="52"/>
      <c r="G919" s="52"/>
      <c r="H919" s="11"/>
      <c r="I919" s="11"/>
      <c r="J919" s="13"/>
      <c r="K919" s="11"/>
      <c r="L919" s="11"/>
      <c r="M919" s="11"/>
      <c r="N919" s="11"/>
      <c r="O919" s="11"/>
      <c r="P919" s="11"/>
      <c r="Q919" s="30"/>
      <c r="R919" s="30"/>
      <c r="S919" s="30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 spans="1:29" ht="15.75" thickBot="1">
      <c r="A920" s="11"/>
      <c r="B920" s="11"/>
      <c r="C920" s="11"/>
      <c r="D920" s="11"/>
      <c r="E920" s="11"/>
      <c r="F920" s="52"/>
      <c r="G920" s="52"/>
      <c r="H920" s="11"/>
      <c r="I920" s="11"/>
      <c r="J920" s="13"/>
      <c r="K920" s="11"/>
      <c r="L920" s="11"/>
      <c r="M920" s="11"/>
      <c r="N920" s="11"/>
      <c r="O920" s="11"/>
      <c r="P920" s="11"/>
      <c r="Q920" s="30"/>
      <c r="R920" s="30"/>
      <c r="S920" s="30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 spans="1:29" ht="15.75" thickBot="1">
      <c r="A921" s="11"/>
      <c r="B921" s="11"/>
      <c r="C921" s="11"/>
      <c r="D921" s="11"/>
      <c r="E921" s="11"/>
      <c r="F921" s="52"/>
      <c r="G921" s="52"/>
      <c r="H921" s="11"/>
      <c r="I921" s="11"/>
      <c r="J921" s="13"/>
      <c r="K921" s="11"/>
      <c r="L921" s="11"/>
      <c r="M921" s="11"/>
      <c r="N921" s="11"/>
      <c r="O921" s="11"/>
      <c r="P921" s="11"/>
      <c r="Q921" s="30"/>
      <c r="R921" s="30"/>
      <c r="S921" s="30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 spans="1:29" ht="15.75" thickBot="1">
      <c r="A922" s="11"/>
      <c r="B922" s="11"/>
      <c r="C922" s="11"/>
      <c r="D922" s="11"/>
      <c r="E922" s="11"/>
      <c r="F922" s="52"/>
      <c r="G922" s="52"/>
      <c r="H922" s="11"/>
      <c r="I922" s="11"/>
      <c r="J922" s="13"/>
      <c r="K922" s="11"/>
      <c r="L922" s="11"/>
      <c r="M922" s="11"/>
      <c r="N922" s="11"/>
      <c r="O922" s="11"/>
      <c r="P922" s="11"/>
      <c r="Q922" s="30"/>
      <c r="R922" s="30"/>
      <c r="S922" s="30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 spans="1:29" ht="15.75" thickBot="1">
      <c r="A923" s="11"/>
      <c r="B923" s="11"/>
      <c r="C923" s="11"/>
      <c r="D923" s="11"/>
      <c r="E923" s="11"/>
      <c r="F923" s="52"/>
      <c r="G923" s="52"/>
      <c r="H923" s="11"/>
      <c r="I923" s="11"/>
      <c r="J923" s="13"/>
      <c r="K923" s="11"/>
      <c r="L923" s="11"/>
      <c r="M923" s="11"/>
      <c r="N923" s="11"/>
      <c r="O923" s="11"/>
      <c r="P923" s="11"/>
      <c r="Q923" s="30"/>
      <c r="R923" s="30"/>
      <c r="S923" s="30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 spans="1:29" ht="15.75" thickBot="1">
      <c r="A924" s="11"/>
      <c r="B924" s="11"/>
      <c r="C924" s="11"/>
      <c r="D924" s="11"/>
      <c r="E924" s="11"/>
      <c r="F924" s="52"/>
      <c r="G924" s="52"/>
      <c r="H924" s="11"/>
      <c r="I924" s="11"/>
      <c r="J924" s="13"/>
      <c r="K924" s="11"/>
      <c r="L924" s="11"/>
      <c r="M924" s="11"/>
      <c r="N924" s="11"/>
      <c r="O924" s="11"/>
      <c r="P924" s="11"/>
      <c r="Q924" s="30"/>
      <c r="R924" s="30"/>
      <c r="S924" s="30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 spans="1:29" ht="15.75" thickBot="1">
      <c r="A925" s="11"/>
      <c r="B925" s="11"/>
      <c r="C925" s="11"/>
      <c r="D925" s="11"/>
      <c r="E925" s="11"/>
      <c r="F925" s="52"/>
      <c r="G925" s="52"/>
      <c r="H925" s="11"/>
      <c r="I925" s="11"/>
      <c r="J925" s="13"/>
      <c r="K925" s="11"/>
      <c r="L925" s="11"/>
      <c r="M925" s="11"/>
      <c r="N925" s="11"/>
      <c r="O925" s="11"/>
      <c r="P925" s="11"/>
      <c r="Q925" s="30"/>
      <c r="R925" s="30"/>
      <c r="S925" s="30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 spans="1:29" ht="15.75" thickBot="1">
      <c r="A926" s="11"/>
      <c r="B926" s="11"/>
      <c r="C926" s="11"/>
      <c r="D926" s="11"/>
      <c r="E926" s="11"/>
      <c r="F926" s="52"/>
      <c r="G926" s="52"/>
      <c r="H926" s="11"/>
      <c r="I926" s="11"/>
      <c r="J926" s="13"/>
      <c r="K926" s="11"/>
      <c r="L926" s="11"/>
      <c r="M926" s="11"/>
      <c r="N926" s="11"/>
      <c r="O926" s="11"/>
      <c r="P926" s="11"/>
      <c r="Q926" s="30"/>
      <c r="R926" s="30"/>
      <c r="S926" s="30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 spans="1:29" ht="15.75" thickBot="1">
      <c r="A927" s="11"/>
      <c r="B927" s="11"/>
      <c r="C927" s="11"/>
      <c r="D927" s="11"/>
      <c r="E927" s="11"/>
      <c r="F927" s="52"/>
      <c r="G927" s="52"/>
      <c r="H927" s="11"/>
      <c r="I927" s="11"/>
      <c r="J927" s="13"/>
      <c r="K927" s="11"/>
      <c r="L927" s="11"/>
      <c r="M927" s="11"/>
      <c r="N927" s="11"/>
      <c r="O927" s="11"/>
      <c r="P927" s="11"/>
      <c r="Q927" s="30"/>
      <c r="R927" s="30"/>
      <c r="S927" s="30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 spans="1:29" ht="15.75" thickBot="1">
      <c r="A928" s="11"/>
      <c r="B928" s="11"/>
      <c r="C928" s="11"/>
      <c r="D928" s="11"/>
      <c r="E928" s="11"/>
      <c r="F928" s="52"/>
      <c r="G928" s="52"/>
      <c r="H928" s="11"/>
      <c r="I928" s="11"/>
      <c r="J928" s="13"/>
      <c r="K928" s="11"/>
      <c r="L928" s="11"/>
      <c r="M928" s="11"/>
      <c r="N928" s="11"/>
      <c r="O928" s="11"/>
      <c r="P928" s="11"/>
      <c r="Q928" s="30"/>
      <c r="R928" s="30"/>
      <c r="S928" s="30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 spans="1:29" ht="15.75" thickBot="1">
      <c r="A929" s="11"/>
      <c r="B929" s="11"/>
      <c r="C929" s="11"/>
      <c r="D929" s="11"/>
      <c r="E929" s="11"/>
      <c r="F929" s="52"/>
      <c r="G929" s="52"/>
      <c r="H929" s="11"/>
      <c r="I929" s="11"/>
      <c r="J929" s="13"/>
      <c r="K929" s="11"/>
      <c r="L929" s="11"/>
      <c r="M929" s="11"/>
      <c r="N929" s="11"/>
      <c r="O929" s="11"/>
      <c r="P929" s="11"/>
      <c r="Q929" s="30"/>
      <c r="R929" s="30"/>
      <c r="S929" s="30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 spans="1:29" ht="15.75" thickBot="1">
      <c r="A930" s="11"/>
      <c r="B930" s="11"/>
      <c r="C930" s="11"/>
      <c r="D930" s="11"/>
      <c r="E930" s="11"/>
      <c r="F930" s="52"/>
      <c r="G930" s="52"/>
      <c r="H930" s="11"/>
      <c r="I930" s="11"/>
      <c r="J930" s="13"/>
      <c r="K930" s="11"/>
      <c r="L930" s="11"/>
      <c r="M930" s="11"/>
      <c r="N930" s="11"/>
      <c r="O930" s="11"/>
      <c r="P930" s="11"/>
      <c r="Q930" s="30"/>
      <c r="R930" s="30"/>
      <c r="S930" s="30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 spans="1:29" ht="15.75" thickBot="1">
      <c r="A931" s="11"/>
      <c r="B931" s="11"/>
      <c r="C931" s="11"/>
      <c r="D931" s="11"/>
      <c r="E931" s="11"/>
      <c r="F931" s="52"/>
      <c r="G931" s="52"/>
      <c r="H931" s="11"/>
      <c r="I931" s="11"/>
      <c r="J931" s="13"/>
      <c r="K931" s="11"/>
      <c r="L931" s="11"/>
      <c r="M931" s="11"/>
      <c r="N931" s="11"/>
      <c r="O931" s="11"/>
      <c r="P931" s="11"/>
      <c r="Q931" s="30"/>
      <c r="R931" s="30"/>
      <c r="S931" s="30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 spans="1:29" ht="15.75" thickBot="1">
      <c r="A932" s="11"/>
      <c r="B932" s="11"/>
      <c r="C932" s="11"/>
      <c r="D932" s="11"/>
      <c r="E932" s="11"/>
      <c r="F932" s="52"/>
      <c r="G932" s="52"/>
      <c r="H932" s="11"/>
      <c r="I932" s="11"/>
      <c r="J932" s="13"/>
      <c r="K932" s="11"/>
      <c r="L932" s="11"/>
      <c r="M932" s="11"/>
      <c r="N932" s="11"/>
      <c r="O932" s="11"/>
      <c r="P932" s="11"/>
      <c r="Q932" s="30"/>
      <c r="R932" s="30"/>
      <c r="S932" s="30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 spans="1:29" ht="15.75" thickBot="1">
      <c r="A933" s="11"/>
      <c r="B933" s="11"/>
      <c r="C933" s="11"/>
      <c r="D933" s="11"/>
      <c r="E933" s="11"/>
      <c r="F933" s="52"/>
      <c r="G933" s="52"/>
      <c r="H933" s="11"/>
      <c r="I933" s="11"/>
      <c r="J933" s="13"/>
      <c r="K933" s="11"/>
      <c r="L933" s="11"/>
      <c r="M933" s="11"/>
      <c r="N933" s="11"/>
      <c r="O933" s="11"/>
      <c r="P933" s="11"/>
      <c r="Q933" s="30"/>
      <c r="R933" s="30"/>
      <c r="S933" s="30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 spans="1:29" ht="15.75" thickBot="1">
      <c r="A934" s="11"/>
      <c r="B934" s="11"/>
      <c r="C934" s="11"/>
      <c r="D934" s="11"/>
      <c r="E934" s="11"/>
      <c r="F934" s="52"/>
      <c r="G934" s="52"/>
      <c r="H934" s="11"/>
      <c r="I934" s="11"/>
      <c r="J934" s="13"/>
      <c r="K934" s="11"/>
      <c r="L934" s="11"/>
      <c r="M934" s="11"/>
      <c r="N934" s="11"/>
      <c r="O934" s="11"/>
      <c r="P934" s="11"/>
      <c r="Q934" s="30"/>
      <c r="R934" s="30"/>
      <c r="S934" s="30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 spans="1:29" ht="15.75" thickBot="1">
      <c r="A935" s="11"/>
      <c r="B935" s="11"/>
      <c r="C935" s="11"/>
      <c r="D935" s="11"/>
      <c r="E935" s="11"/>
      <c r="F935" s="52"/>
      <c r="G935" s="52"/>
      <c r="H935" s="11"/>
      <c r="I935" s="11"/>
      <c r="J935" s="13"/>
      <c r="K935" s="11"/>
      <c r="L935" s="11"/>
      <c r="M935" s="11"/>
      <c r="N935" s="11"/>
      <c r="O935" s="11"/>
      <c r="P935" s="11"/>
      <c r="Q935" s="30"/>
      <c r="R935" s="30"/>
      <c r="S935" s="30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 spans="1:29" ht="15.75" thickBot="1">
      <c r="A936" s="11"/>
      <c r="B936" s="11"/>
      <c r="C936" s="11"/>
      <c r="D936" s="11"/>
      <c r="E936" s="11"/>
      <c r="F936" s="52"/>
      <c r="G936" s="52"/>
      <c r="H936" s="11"/>
      <c r="I936" s="11"/>
      <c r="J936" s="13"/>
      <c r="K936" s="11"/>
      <c r="L936" s="11"/>
      <c r="M936" s="11"/>
      <c r="N936" s="11"/>
      <c r="O936" s="11"/>
      <c r="P936" s="11"/>
      <c r="Q936" s="30"/>
      <c r="R936" s="30"/>
      <c r="S936" s="30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 spans="1:29" ht="15.75" thickBot="1">
      <c r="A937" s="11"/>
      <c r="B937" s="11"/>
      <c r="C937" s="11"/>
      <c r="D937" s="11"/>
      <c r="E937" s="11"/>
      <c r="F937" s="52"/>
      <c r="G937" s="52"/>
      <c r="H937" s="11"/>
      <c r="I937" s="11"/>
      <c r="J937" s="13"/>
      <c r="K937" s="11"/>
      <c r="L937" s="11"/>
      <c r="M937" s="11"/>
      <c r="N937" s="11"/>
      <c r="O937" s="11"/>
      <c r="P937" s="11"/>
      <c r="Q937" s="30"/>
      <c r="R937" s="30"/>
      <c r="S937" s="30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 spans="1:29" ht="15.75" thickBot="1">
      <c r="A938" s="11"/>
      <c r="B938" s="11"/>
      <c r="C938" s="11"/>
      <c r="D938" s="11"/>
      <c r="E938" s="11"/>
      <c r="F938" s="52"/>
      <c r="G938" s="52"/>
      <c r="H938" s="11"/>
      <c r="I938" s="11"/>
      <c r="J938" s="13"/>
      <c r="K938" s="11"/>
      <c r="L938" s="11"/>
      <c r="M938" s="11"/>
      <c r="N938" s="11"/>
      <c r="O938" s="11"/>
      <c r="P938" s="11"/>
      <c r="Q938" s="30"/>
      <c r="R938" s="30"/>
      <c r="S938" s="30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 spans="1:29" ht="15.75" thickBot="1">
      <c r="A939" s="11"/>
      <c r="B939" s="11"/>
      <c r="C939" s="11"/>
      <c r="D939" s="11"/>
      <c r="E939" s="11"/>
      <c r="F939" s="52"/>
      <c r="G939" s="52"/>
      <c r="H939" s="11"/>
      <c r="I939" s="11"/>
      <c r="J939" s="13"/>
      <c r="K939" s="11"/>
      <c r="L939" s="11"/>
      <c r="M939" s="11"/>
      <c r="N939" s="11"/>
      <c r="O939" s="11"/>
      <c r="P939" s="11"/>
      <c r="Q939" s="30"/>
      <c r="R939" s="30"/>
      <c r="S939" s="30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 spans="1:29" ht="15.75" thickBot="1">
      <c r="A940" s="11"/>
      <c r="B940" s="11"/>
      <c r="C940" s="11"/>
      <c r="D940" s="11"/>
      <c r="E940" s="11"/>
      <c r="F940" s="52"/>
      <c r="G940" s="52"/>
      <c r="H940" s="11"/>
      <c r="I940" s="11"/>
      <c r="J940" s="13"/>
      <c r="K940" s="11"/>
      <c r="L940" s="11"/>
      <c r="M940" s="11"/>
      <c r="N940" s="11"/>
      <c r="O940" s="11"/>
      <c r="P940" s="11"/>
      <c r="Q940" s="30"/>
      <c r="R940" s="30"/>
      <c r="S940" s="30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 spans="1:29" ht="15.75" thickBot="1">
      <c r="A941" s="11"/>
      <c r="B941" s="11"/>
      <c r="C941" s="11"/>
      <c r="D941" s="11"/>
      <c r="E941" s="11"/>
      <c r="F941" s="52"/>
      <c r="G941" s="52"/>
      <c r="H941" s="11"/>
      <c r="I941" s="11"/>
      <c r="J941" s="13"/>
      <c r="K941" s="11"/>
      <c r="L941" s="11"/>
      <c r="M941" s="11"/>
      <c r="N941" s="11"/>
      <c r="O941" s="11"/>
      <c r="P941" s="11"/>
      <c r="Q941" s="30"/>
      <c r="R941" s="30"/>
      <c r="S941" s="30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 spans="1:29" ht="15.75" thickBot="1">
      <c r="A942" s="11"/>
      <c r="B942" s="11"/>
      <c r="C942" s="11"/>
      <c r="D942" s="11"/>
      <c r="E942" s="11"/>
      <c r="F942" s="52"/>
      <c r="G942" s="52"/>
      <c r="H942" s="11"/>
      <c r="I942" s="11"/>
      <c r="J942" s="13"/>
      <c r="K942" s="11"/>
      <c r="L942" s="11"/>
      <c r="M942" s="11"/>
      <c r="N942" s="11"/>
      <c r="O942" s="11"/>
      <c r="P942" s="11"/>
      <c r="Q942" s="30"/>
      <c r="R942" s="30"/>
      <c r="S942" s="30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 spans="1:29" ht="15.75" thickBot="1">
      <c r="A943" s="11"/>
      <c r="B943" s="11"/>
      <c r="C943" s="11"/>
      <c r="D943" s="11"/>
      <c r="E943" s="11"/>
      <c r="F943" s="52"/>
      <c r="G943" s="52"/>
      <c r="H943" s="11"/>
      <c r="I943" s="11"/>
      <c r="J943" s="13"/>
      <c r="K943" s="11"/>
      <c r="L943" s="11"/>
      <c r="M943" s="11"/>
      <c r="N943" s="11"/>
      <c r="O943" s="11"/>
      <c r="P943" s="11"/>
      <c r="Q943" s="30"/>
      <c r="R943" s="30"/>
      <c r="S943" s="30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 spans="1:29" ht="15.75" thickBot="1">
      <c r="A944" s="11"/>
      <c r="B944" s="11"/>
      <c r="C944" s="11"/>
      <c r="D944" s="11"/>
      <c r="E944" s="11"/>
      <c r="F944" s="52"/>
      <c r="G944" s="52"/>
      <c r="H944" s="11"/>
      <c r="I944" s="11"/>
      <c r="J944" s="13"/>
      <c r="K944" s="11"/>
      <c r="L944" s="11"/>
      <c r="M944" s="11"/>
      <c r="N944" s="11"/>
      <c r="O944" s="11"/>
      <c r="P944" s="11"/>
      <c r="Q944" s="30"/>
      <c r="R944" s="30"/>
      <c r="S944" s="30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 spans="1:29" ht="15.75" thickBot="1">
      <c r="A945" s="11"/>
      <c r="B945" s="11"/>
      <c r="C945" s="11"/>
      <c r="D945" s="11"/>
      <c r="E945" s="11"/>
      <c r="F945" s="52"/>
      <c r="G945" s="52"/>
      <c r="H945" s="11"/>
      <c r="I945" s="11"/>
      <c r="J945" s="13"/>
      <c r="K945" s="11"/>
      <c r="L945" s="11"/>
      <c r="M945" s="11"/>
      <c r="N945" s="11"/>
      <c r="O945" s="11"/>
      <c r="P945" s="11"/>
      <c r="Q945" s="30"/>
      <c r="R945" s="30"/>
      <c r="S945" s="30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 spans="1:29" ht="15.75" thickBot="1">
      <c r="A946" s="11"/>
      <c r="B946" s="11"/>
      <c r="C946" s="11"/>
      <c r="D946" s="11"/>
      <c r="E946" s="11"/>
      <c r="F946" s="52"/>
      <c r="G946" s="52"/>
      <c r="H946" s="11"/>
      <c r="I946" s="11"/>
      <c r="J946" s="13"/>
      <c r="K946" s="11"/>
      <c r="L946" s="11"/>
      <c r="M946" s="11"/>
      <c r="N946" s="11"/>
      <c r="O946" s="11"/>
      <c r="P946" s="11"/>
      <c r="Q946" s="30"/>
      <c r="R946" s="30"/>
      <c r="S946" s="30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 spans="1:29" ht="15.75" thickBot="1">
      <c r="A947" s="11"/>
      <c r="B947" s="11"/>
      <c r="C947" s="11"/>
      <c r="D947" s="11"/>
      <c r="E947" s="11"/>
      <c r="F947" s="52"/>
      <c r="G947" s="52"/>
      <c r="H947" s="11"/>
      <c r="I947" s="11"/>
      <c r="J947" s="13"/>
      <c r="K947" s="11"/>
      <c r="L947" s="11"/>
      <c r="M947" s="11"/>
      <c r="N947" s="11"/>
      <c r="O947" s="11"/>
      <c r="P947" s="11"/>
      <c r="Q947" s="30"/>
      <c r="R947" s="30"/>
      <c r="S947" s="30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 spans="1:29" ht="15.75" thickBot="1">
      <c r="A948" s="11"/>
      <c r="B948" s="11"/>
      <c r="C948" s="11"/>
      <c r="D948" s="11"/>
      <c r="E948" s="11"/>
      <c r="F948" s="52"/>
      <c r="G948" s="52"/>
      <c r="H948" s="11"/>
      <c r="I948" s="11"/>
      <c r="J948" s="13"/>
      <c r="K948" s="11"/>
      <c r="L948" s="11"/>
      <c r="M948" s="11"/>
      <c r="N948" s="11"/>
      <c r="O948" s="11"/>
      <c r="P948" s="11"/>
      <c r="Q948" s="30"/>
      <c r="R948" s="30"/>
      <c r="S948" s="30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 spans="1:29" ht="15.75" thickBot="1">
      <c r="A949" s="11"/>
      <c r="B949" s="11"/>
      <c r="C949" s="11"/>
      <c r="D949" s="11"/>
      <c r="E949" s="11"/>
      <c r="F949" s="52"/>
      <c r="G949" s="52"/>
      <c r="H949" s="11"/>
      <c r="I949" s="11"/>
      <c r="J949" s="13"/>
      <c r="K949" s="11"/>
      <c r="L949" s="11"/>
      <c r="M949" s="11"/>
      <c r="N949" s="11"/>
      <c r="O949" s="11"/>
      <c r="P949" s="11"/>
      <c r="Q949" s="30"/>
      <c r="R949" s="30"/>
      <c r="S949" s="30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 spans="1:29" ht="15.75" thickBot="1">
      <c r="A950" s="11"/>
      <c r="B950" s="11"/>
      <c r="C950" s="11"/>
      <c r="D950" s="11"/>
      <c r="E950" s="11"/>
      <c r="F950" s="52"/>
      <c r="G950" s="52"/>
      <c r="H950" s="11"/>
      <c r="I950" s="11"/>
      <c r="J950" s="13"/>
      <c r="K950" s="11"/>
      <c r="L950" s="11"/>
      <c r="M950" s="11"/>
      <c r="N950" s="11"/>
      <c r="O950" s="11"/>
      <c r="P950" s="11"/>
      <c r="Q950" s="30"/>
      <c r="R950" s="30"/>
      <c r="S950" s="30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 spans="1:29" ht="15.75" thickBot="1">
      <c r="A951" s="11"/>
      <c r="B951" s="11"/>
      <c r="C951" s="11"/>
      <c r="D951" s="11"/>
      <c r="E951" s="11"/>
      <c r="F951" s="52"/>
      <c r="G951" s="52"/>
      <c r="H951" s="11"/>
      <c r="I951" s="11"/>
      <c r="J951" s="13"/>
      <c r="K951" s="11"/>
      <c r="L951" s="11"/>
      <c r="M951" s="11"/>
      <c r="N951" s="11"/>
      <c r="O951" s="11"/>
      <c r="P951" s="11"/>
      <c r="Q951" s="30"/>
      <c r="R951" s="30"/>
      <c r="S951" s="30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 spans="1:29" ht="15.75" thickBot="1">
      <c r="A952" s="11"/>
      <c r="B952" s="11"/>
      <c r="C952" s="11"/>
      <c r="D952" s="11"/>
      <c r="E952" s="11"/>
      <c r="F952" s="52"/>
      <c r="G952" s="52"/>
      <c r="H952" s="11"/>
      <c r="I952" s="11"/>
      <c r="J952" s="13"/>
      <c r="K952" s="11"/>
      <c r="L952" s="11"/>
      <c r="M952" s="11"/>
      <c r="N952" s="11"/>
      <c r="O952" s="11"/>
      <c r="P952" s="11"/>
      <c r="Q952" s="30"/>
      <c r="R952" s="30"/>
      <c r="S952" s="30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 spans="1:29" ht="15.75" thickBot="1">
      <c r="A953" s="11"/>
      <c r="B953" s="11"/>
      <c r="C953" s="11"/>
      <c r="D953" s="11"/>
      <c r="E953" s="11"/>
      <c r="F953" s="52"/>
      <c r="G953" s="52"/>
      <c r="H953" s="11"/>
      <c r="I953" s="11"/>
      <c r="J953" s="13"/>
      <c r="K953" s="11"/>
      <c r="L953" s="11"/>
      <c r="M953" s="11"/>
      <c r="N953" s="11"/>
      <c r="O953" s="11"/>
      <c r="P953" s="11"/>
      <c r="Q953" s="30"/>
      <c r="R953" s="30"/>
      <c r="S953" s="30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 spans="1:29" ht="15.75" thickBot="1">
      <c r="A954" s="11"/>
      <c r="B954" s="11"/>
      <c r="C954" s="11"/>
      <c r="D954" s="11"/>
      <c r="E954" s="11"/>
      <c r="F954" s="52"/>
      <c r="G954" s="52"/>
      <c r="H954" s="11"/>
      <c r="I954" s="11"/>
      <c r="J954" s="13"/>
      <c r="K954" s="11"/>
      <c r="L954" s="11"/>
      <c r="M954" s="11"/>
      <c r="N954" s="11"/>
      <c r="O954" s="11"/>
      <c r="P954" s="11"/>
      <c r="Q954" s="30"/>
      <c r="R954" s="30"/>
      <c r="S954" s="30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 spans="1:29" ht="15.75" thickBot="1">
      <c r="A955" s="11"/>
      <c r="B955" s="11"/>
      <c r="C955" s="11"/>
      <c r="D955" s="11"/>
      <c r="E955" s="11"/>
      <c r="F955" s="52"/>
      <c r="G955" s="52"/>
      <c r="H955" s="11"/>
      <c r="I955" s="11"/>
      <c r="J955" s="13"/>
      <c r="K955" s="11"/>
      <c r="L955" s="11"/>
      <c r="M955" s="11"/>
      <c r="N955" s="11"/>
      <c r="O955" s="11"/>
      <c r="P955" s="11"/>
      <c r="Q955" s="30"/>
      <c r="R955" s="30"/>
      <c r="S955" s="30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 spans="1:29" ht="15.75" thickBot="1">
      <c r="A956" s="11"/>
      <c r="B956" s="11"/>
      <c r="C956" s="11"/>
      <c r="D956" s="11"/>
      <c r="E956" s="11"/>
      <c r="F956" s="52"/>
      <c r="G956" s="52"/>
      <c r="H956" s="11"/>
      <c r="I956" s="11"/>
      <c r="J956" s="13"/>
      <c r="K956" s="11"/>
      <c r="L956" s="11"/>
      <c r="M956" s="11"/>
      <c r="N956" s="11"/>
      <c r="O956" s="11"/>
      <c r="P956" s="11"/>
      <c r="Q956" s="30"/>
      <c r="R956" s="30"/>
      <c r="S956" s="30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 spans="1:29" ht="15.75" thickBot="1">
      <c r="A957" s="11"/>
      <c r="B957" s="11"/>
      <c r="C957" s="11"/>
      <c r="D957" s="11"/>
      <c r="E957" s="11"/>
      <c r="F957" s="52"/>
      <c r="G957" s="52"/>
      <c r="H957" s="11"/>
      <c r="I957" s="11"/>
      <c r="J957" s="13"/>
      <c r="K957" s="11"/>
      <c r="L957" s="11"/>
      <c r="M957" s="11"/>
      <c r="N957" s="11"/>
      <c r="O957" s="11"/>
      <c r="P957" s="11"/>
      <c r="Q957" s="30"/>
      <c r="R957" s="30"/>
      <c r="S957" s="30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 spans="1:29" ht="15.75" thickBot="1">
      <c r="A958" s="11"/>
      <c r="B958" s="11"/>
      <c r="C958" s="11"/>
      <c r="D958" s="11"/>
      <c r="E958" s="11"/>
      <c r="F958" s="52"/>
      <c r="G958" s="52"/>
      <c r="H958" s="11"/>
      <c r="I958" s="11"/>
      <c r="J958" s="13"/>
      <c r="K958" s="11"/>
      <c r="L958" s="11"/>
      <c r="M958" s="11"/>
      <c r="N958" s="11"/>
      <c r="O958" s="11"/>
      <c r="P958" s="11"/>
      <c r="Q958" s="30"/>
      <c r="R958" s="30"/>
      <c r="S958" s="30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 spans="1:29" ht="15.75" thickBot="1">
      <c r="A959" s="11"/>
      <c r="B959" s="11"/>
      <c r="C959" s="11"/>
      <c r="D959" s="11"/>
      <c r="E959" s="11"/>
      <c r="F959" s="52"/>
      <c r="G959" s="52"/>
      <c r="H959" s="11"/>
      <c r="I959" s="11"/>
      <c r="J959" s="13"/>
      <c r="K959" s="11"/>
      <c r="L959" s="11"/>
      <c r="M959" s="11"/>
      <c r="N959" s="11"/>
      <c r="O959" s="11"/>
      <c r="P959" s="11"/>
      <c r="Q959" s="30"/>
      <c r="R959" s="30"/>
      <c r="S959" s="30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 spans="1:29" ht="15.75" thickBot="1">
      <c r="A960" s="11"/>
      <c r="B960" s="11"/>
      <c r="C960" s="11"/>
      <c r="D960" s="11"/>
      <c r="E960" s="11"/>
      <c r="F960" s="52"/>
      <c r="G960" s="52"/>
      <c r="H960" s="11"/>
      <c r="I960" s="11"/>
      <c r="J960" s="13"/>
      <c r="K960" s="11"/>
      <c r="L960" s="11"/>
      <c r="M960" s="11"/>
      <c r="N960" s="11"/>
      <c r="O960" s="11"/>
      <c r="P960" s="11"/>
      <c r="Q960" s="30"/>
      <c r="R960" s="30"/>
      <c r="S960" s="30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 spans="1:29" ht="15.75" thickBot="1">
      <c r="A961" s="11"/>
      <c r="B961" s="11"/>
      <c r="C961" s="11"/>
      <c r="D961" s="11"/>
      <c r="E961" s="11"/>
      <c r="F961" s="52"/>
      <c r="G961" s="52"/>
      <c r="H961" s="11"/>
      <c r="I961" s="11"/>
      <c r="J961" s="13"/>
      <c r="K961" s="11"/>
      <c r="L961" s="11"/>
      <c r="M961" s="11"/>
      <c r="N961" s="11"/>
      <c r="O961" s="11"/>
      <c r="P961" s="11"/>
      <c r="Q961" s="30"/>
      <c r="R961" s="30"/>
      <c r="S961" s="30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 spans="1:29" ht="15.75" thickBot="1">
      <c r="A962" s="11"/>
      <c r="B962" s="11"/>
      <c r="C962" s="11"/>
      <c r="D962" s="11"/>
      <c r="E962" s="11"/>
      <c r="F962" s="52"/>
      <c r="G962" s="52"/>
      <c r="H962" s="11"/>
      <c r="I962" s="11"/>
      <c r="J962" s="13"/>
      <c r="K962" s="11"/>
      <c r="L962" s="11"/>
      <c r="M962" s="11"/>
      <c r="N962" s="11"/>
      <c r="O962" s="11"/>
      <c r="P962" s="11"/>
      <c r="Q962" s="30"/>
      <c r="R962" s="30"/>
      <c r="S962" s="30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 spans="1:29" ht="15.75" thickBot="1">
      <c r="A963" s="11"/>
      <c r="B963" s="11"/>
      <c r="C963" s="11"/>
      <c r="D963" s="11"/>
      <c r="E963" s="11"/>
      <c r="F963" s="52"/>
      <c r="G963" s="52"/>
      <c r="H963" s="11"/>
      <c r="I963" s="11"/>
      <c r="J963" s="13"/>
      <c r="K963" s="11"/>
      <c r="L963" s="11"/>
      <c r="M963" s="11"/>
      <c r="N963" s="11"/>
      <c r="O963" s="11"/>
      <c r="P963" s="11"/>
      <c r="Q963" s="30"/>
      <c r="R963" s="30"/>
      <c r="S963" s="30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 spans="1:29" ht="15.75" thickBot="1">
      <c r="A964" s="11"/>
      <c r="B964" s="11"/>
      <c r="C964" s="11"/>
      <c r="D964" s="11"/>
      <c r="E964" s="11"/>
      <c r="F964" s="52"/>
      <c r="G964" s="52"/>
      <c r="H964" s="11"/>
      <c r="I964" s="11"/>
      <c r="J964" s="13"/>
      <c r="K964" s="11"/>
      <c r="L964" s="11"/>
      <c r="M964" s="11"/>
      <c r="N964" s="11"/>
      <c r="O964" s="11"/>
      <c r="P964" s="11"/>
      <c r="Q964" s="30"/>
      <c r="R964" s="30"/>
      <c r="S964" s="30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 spans="1:29" ht="15.75" thickBot="1">
      <c r="A965" s="11"/>
      <c r="B965" s="11"/>
      <c r="C965" s="11"/>
      <c r="D965" s="11"/>
      <c r="E965" s="11"/>
      <c r="F965" s="52"/>
      <c r="G965" s="52"/>
      <c r="H965" s="11"/>
      <c r="I965" s="11"/>
      <c r="J965" s="13"/>
      <c r="K965" s="11"/>
      <c r="L965" s="11"/>
      <c r="M965" s="11"/>
      <c r="N965" s="11"/>
      <c r="O965" s="11"/>
      <c r="P965" s="11"/>
      <c r="Q965" s="30"/>
      <c r="R965" s="30"/>
      <c r="S965" s="30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 spans="1:29" ht="15.75" thickBot="1">
      <c r="A966" s="11"/>
      <c r="B966" s="11"/>
      <c r="C966" s="11"/>
      <c r="D966" s="11"/>
      <c r="E966" s="11"/>
      <c r="F966" s="52"/>
      <c r="G966" s="52"/>
      <c r="H966" s="11"/>
      <c r="I966" s="11"/>
      <c r="J966" s="13"/>
      <c r="K966" s="11"/>
      <c r="L966" s="11"/>
      <c r="M966" s="11"/>
      <c r="N966" s="11"/>
      <c r="O966" s="11"/>
      <c r="P966" s="11"/>
      <c r="Q966" s="30"/>
      <c r="R966" s="30"/>
      <c r="S966" s="30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 spans="1:29" ht="15.75" thickBot="1">
      <c r="A967" s="11"/>
      <c r="B967" s="11"/>
      <c r="C967" s="11"/>
      <c r="D967" s="11"/>
      <c r="E967" s="11"/>
      <c r="F967" s="52"/>
      <c r="G967" s="52"/>
      <c r="H967" s="11"/>
      <c r="I967" s="11"/>
      <c r="J967" s="13"/>
      <c r="K967" s="11"/>
      <c r="L967" s="11"/>
      <c r="M967" s="11"/>
      <c r="N967" s="11"/>
      <c r="O967" s="11"/>
      <c r="P967" s="11"/>
      <c r="Q967" s="30"/>
      <c r="R967" s="30"/>
      <c r="S967" s="30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 spans="1:29" ht="15.75" thickBot="1">
      <c r="A968" s="11"/>
      <c r="B968" s="11"/>
      <c r="C968" s="11"/>
      <c r="D968" s="11"/>
      <c r="E968" s="11"/>
      <c r="F968" s="52"/>
      <c r="G968" s="52"/>
      <c r="H968" s="11"/>
      <c r="I968" s="11"/>
      <c r="J968" s="13"/>
      <c r="K968" s="11"/>
      <c r="L968" s="11"/>
      <c r="M968" s="11"/>
      <c r="N968" s="11"/>
      <c r="O968" s="11"/>
      <c r="P968" s="11"/>
      <c r="Q968" s="30"/>
      <c r="R968" s="30"/>
      <c r="S968" s="30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 spans="1:29" ht="15.75" thickBot="1">
      <c r="A969" s="11"/>
      <c r="B969" s="11"/>
      <c r="C969" s="11"/>
      <c r="D969" s="11"/>
      <c r="E969" s="11"/>
      <c r="F969" s="52"/>
      <c r="G969" s="52"/>
      <c r="H969" s="11"/>
      <c r="I969" s="11"/>
      <c r="J969" s="13"/>
      <c r="K969" s="11"/>
      <c r="L969" s="11"/>
      <c r="M969" s="11"/>
      <c r="N969" s="11"/>
      <c r="O969" s="11"/>
      <c r="P969" s="11"/>
      <c r="Q969" s="30"/>
      <c r="R969" s="30"/>
      <c r="S969" s="30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 spans="1:29" ht="15.75" thickBot="1">
      <c r="A970" s="11"/>
      <c r="B970" s="11"/>
      <c r="C970" s="11"/>
      <c r="D970" s="11"/>
      <c r="E970" s="11"/>
      <c r="F970" s="52"/>
      <c r="G970" s="52"/>
      <c r="H970" s="11"/>
      <c r="I970" s="11"/>
      <c r="J970" s="13"/>
      <c r="K970" s="11"/>
      <c r="L970" s="11"/>
      <c r="M970" s="11"/>
      <c r="N970" s="11"/>
      <c r="O970" s="11"/>
      <c r="P970" s="11"/>
      <c r="Q970" s="30"/>
      <c r="R970" s="30"/>
      <c r="S970" s="30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 spans="1:29" ht="15.75" thickBot="1">
      <c r="A971" s="11"/>
      <c r="B971" s="11"/>
      <c r="C971" s="11"/>
      <c r="D971" s="11"/>
      <c r="E971" s="11"/>
      <c r="F971" s="52"/>
      <c r="G971" s="52"/>
      <c r="H971" s="11"/>
      <c r="I971" s="11"/>
      <c r="J971" s="13"/>
      <c r="K971" s="11"/>
      <c r="L971" s="11"/>
      <c r="M971" s="11"/>
      <c r="N971" s="11"/>
      <c r="O971" s="11"/>
      <c r="P971" s="11"/>
      <c r="Q971" s="30"/>
      <c r="R971" s="30"/>
      <c r="S971" s="30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 spans="1:29" ht="15.75" thickBot="1">
      <c r="A972" s="11"/>
      <c r="B972" s="11"/>
      <c r="C972" s="11"/>
      <c r="D972" s="11"/>
      <c r="E972" s="11"/>
      <c r="F972" s="52"/>
      <c r="G972" s="52"/>
      <c r="H972" s="11"/>
      <c r="I972" s="11"/>
      <c r="J972" s="13"/>
      <c r="K972" s="11"/>
      <c r="L972" s="11"/>
      <c r="M972" s="11"/>
      <c r="N972" s="11"/>
      <c r="O972" s="11"/>
      <c r="P972" s="11"/>
      <c r="Q972" s="30"/>
      <c r="R972" s="30"/>
      <c r="S972" s="30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 spans="1:29" ht="15.75" thickBot="1">
      <c r="A973" s="11"/>
      <c r="B973" s="11"/>
      <c r="C973" s="11"/>
      <c r="D973" s="11"/>
      <c r="E973" s="11"/>
      <c r="F973" s="52"/>
      <c r="G973" s="52"/>
      <c r="H973" s="11"/>
      <c r="I973" s="11"/>
      <c r="J973" s="13"/>
      <c r="K973" s="11"/>
      <c r="L973" s="11"/>
      <c r="M973" s="11"/>
      <c r="N973" s="11"/>
      <c r="O973" s="11"/>
      <c r="P973" s="11"/>
      <c r="Q973" s="30"/>
      <c r="R973" s="30"/>
      <c r="S973" s="30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 spans="1:29" ht="15.75" thickBot="1">
      <c r="A974" s="11"/>
      <c r="B974" s="11"/>
      <c r="C974" s="11"/>
      <c r="D974" s="11"/>
      <c r="E974" s="11"/>
      <c r="F974" s="52"/>
      <c r="G974" s="52"/>
      <c r="H974" s="11"/>
      <c r="I974" s="11"/>
      <c r="J974" s="13"/>
      <c r="K974" s="11"/>
      <c r="L974" s="11"/>
      <c r="M974" s="11"/>
      <c r="N974" s="11"/>
      <c r="O974" s="11"/>
      <c r="P974" s="11"/>
      <c r="Q974" s="30"/>
      <c r="R974" s="30"/>
      <c r="S974" s="30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 spans="1:29" ht="15.75" thickBot="1">
      <c r="A975" s="11"/>
      <c r="B975" s="11"/>
      <c r="C975" s="11"/>
      <c r="D975" s="11"/>
      <c r="E975" s="11"/>
      <c r="F975" s="52"/>
      <c r="G975" s="52"/>
      <c r="H975" s="11"/>
      <c r="I975" s="11"/>
      <c r="J975" s="13"/>
      <c r="K975" s="11"/>
      <c r="L975" s="11"/>
      <c r="M975" s="11"/>
      <c r="N975" s="11"/>
      <c r="O975" s="11"/>
      <c r="P975" s="11"/>
      <c r="Q975" s="30"/>
      <c r="R975" s="30"/>
      <c r="S975" s="30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 spans="1:29" ht="15.75" thickBot="1">
      <c r="A976" s="11"/>
      <c r="B976" s="11"/>
      <c r="C976" s="11"/>
      <c r="D976" s="11"/>
      <c r="E976" s="11"/>
      <c r="F976" s="52"/>
      <c r="G976" s="52"/>
      <c r="H976" s="11"/>
      <c r="I976" s="11"/>
      <c r="J976" s="13"/>
      <c r="K976" s="11"/>
      <c r="L976" s="11"/>
      <c r="M976" s="11"/>
      <c r="N976" s="11"/>
      <c r="O976" s="11"/>
      <c r="P976" s="11"/>
      <c r="Q976" s="30"/>
      <c r="R976" s="30"/>
      <c r="S976" s="30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 spans="1:29" ht="15.75" thickBot="1">
      <c r="A977" s="11"/>
      <c r="B977" s="11"/>
      <c r="C977" s="11"/>
      <c r="D977" s="11"/>
      <c r="E977" s="11"/>
      <c r="F977" s="52"/>
      <c r="G977" s="52"/>
      <c r="H977" s="11"/>
      <c r="I977" s="11"/>
      <c r="J977" s="13"/>
      <c r="K977" s="11"/>
      <c r="L977" s="11"/>
      <c r="M977" s="11"/>
      <c r="N977" s="11"/>
      <c r="O977" s="11"/>
      <c r="P977" s="11"/>
      <c r="Q977" s="30"/>
      <c r="R977" s="30"/>
      <c r="S977" s="30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 spans="1:29" ht="15.75" thickBot="1">
      <c r="A978" s="11"/>
      <c r="B978" s="11"/>
      <c r="C978" s="11"/>
      <c r="D978" s="11"/>
      <c r="E978" s="11"/>
      <c r="F978" s="52"/>
      <c r="G978" s="52"/>
      <c r="H978" s="11"/>
      <c r="I978" s="11"/>
      <c r="J978" s="13"/>
      <c r="K978" s="11"/>
      <c r="L978" s="11"/>
      <c r="M978" s="11"/>
      <c r="N978" s="11"/>
      <c r="O978" s="11"/>
      <c r="P978" s="11"/>
      <c r="Q978" s="30"/>
      <c r="R978" s="30"/>
      <c r="S978" s="30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 spans="1:29" ht="15.75" thickBot="1">
      <c r="A979" s="11"/>
      <c r="B979" s="11"/>
      <c r="C979" s="11"/>
      <c r="D979" s="11"/>
      <c r="E979" s="11"/>
      <c r="F979" s="52"/>
      <c r="G979" s="52"/>
      <c r="H979" s="11"/>
      <c r="I979" s="11"/>
      <c r="J979" s="13"/>
      <c r="K979" s="11"/>
      <c r="L979" s="11"/>
      <c r="M979" s="11"/>
      <c r="N979" s="11"/>
      <c r="O979" s="11"/>
      <c r="P979" s="11"/>
      <c r="Q979" s="30"/>
      <c r="R979" s="30"/>
      <c r="S979" s="30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 spans="1:29" ht="15.75" thickBot="1">
      <c r="A980" s="11"/>
      <c r="B980" s="11"/>
      <c r="C980" s="11"/>
      <c r="D980" s="11"/>
      <c r="E980" s="11"/>
      <c r="F980" s="52"/>
      <c r="G980" s="52"/>
      <c r="H980" s="11"/>
      <c r="I980" s="11"/>
      <c r="J980" s="13"/>
      <c r="K980" s="11"/>
      <c r="L980" s="11"/>
      <c r="M980" s="11"/>
      <c r="N980" s="11"/>
      <c r="O980" s="11"/>
      <c r="P980" s="11"/>
      <c r="Q980" s="30"/>
      <c r="R980" s="30"/>
      <c r="S980" s="30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 spans="1:29" ht="15.75" thickBot="1">
      <c r="A981" s="11"/>
      <c r="B981" s="11"/>
      <c r="C981" s="11"/>
      <c r="D981" s="11"/>
      <c r="E981" s="11"/>
      <c r="F981" s="52"/>
      <c r="G981" s="52"/>
      <c r="H981" s="11"/>
      <c r="I981" s="11"/>
      <c r="J981" s="13"/>
      <c r="K981" s="11"/>
      <c r="L981" s="11"/>
      <c r="M981" s="11"/>
      <c r="N981" s="11"/>
      <c r="O981" s="11"/>
      <c r="P981" s="11"/>
      <c r="Q981" s="30"/>
      <c r="R981" s="30"/>
      <c r="S981" s="30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 spans="1:29" ht="15.75" thickBot="1">
      <c r="A982" s="11"/>
      <c r="B982" s="11"/>
      <c r="C982" s="11"/>
      <c r="D982" s="11"/>
      <c r="E982" s="11"/>
      <c r="F982" s="52"/>
      <c r="G982" s="52"/>
      <c r="H982" s="11"/>
      <c r="I982" s="11"/>
      <c r="J982" s="13"/>
      <c r="K982" s="11"/>
      <c r="L982" s="11"/>
      <c r="M982" s="11"/>
      <c r="N982" s="11"/>
      <c r="O982" s="11"/>
      <c r="P982" s="11"/>
      <c r="Q982" s="30"/>
      <c r="R982" s="30"/>
      <c r="S982" s="30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 spans="1:29" ht="15.75" thickBot="1">
      <c r="A983" s="11"/>
      <c r="B983" s="11"/>
      <c r="C983" s="11"/>
      <c r="D983" s="11"/>
      <c r="E983" s="11"/>
      <c r="F983" s="52"/>
      <c r="G983" s="52"/>
      <c r="H983" s="11"/>
      <c r="I983" s="11"/>
      <c r="J983" s="13"/>
      <c r="K983" s="11"/>
      <c r="L983" s="11"/>
      <c r="M983" s="11"/>
      <c r="N983" s="11"/>
      <c r="O983" s="11"/>
      <c r="P983" s="11"/>
      <c r="Q983" s="30"/>
      <c r="R983" s="30"/>
      <c r="S983" s="30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 spans="1:29" ht="15.75" thickBot="1">
      <c r="A984" s="11"/>
      <c r="B984" s="11"/>
      <c r="C984" s="11"/>
      <c r="D984" s="11"/>
      <c r="E984" s="11"/>
      <c r="F984" s="52"/>
      <c r="G984" s="52"/>
      <c r="H984" s="11"/>
      <c r="I984" s="11"/>
      <c r="J984" s="13"/>
      <c r="K984" s="11"/>
      <c r="L984" s="11"/>
      <c r="M984" s="11"/>
      <c r="N984" s="11"/>
      <c r="O984" s="11"/>
      <c r="P984" s="11"/>
      <c r="Q984" s="30"/>
      <c r="R984" s="30"/>
      <c r="S984" s="30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 spans="1:29" ht="15.75" thickBot="1">
      <c r="A985" s="11"/>
      <c r="B985" s="11"/>
      <c r="C985" s="11"/>
      <c r="D985" s="11"/>
      <c r="E985" s="11"/>
      <c r="F985" s="52"/>
      <c r="G985" s="52"/>
      <c r="H985" s="11"/>
      <c r="I985" s="11"/>
      <c r="J985" s="13"/>
      <c r="K985" s="11"/>
      <c r="L985" s="11"/>
      <c r="M985" s="11"/>
      <c r="N985" s="11"/>
      <c r="O985" s="11"/>
      <c r="P985" s="11"/>
      <c r="Q985" s="30"/>
      <c r="R985" s="30"/>
      <c r="S985" s="30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 spans="1:29" ht="15.75" thickBot="1">
      <c r="A986" s="11"/>
      <c r="B986" s="11"/>
      <c r="C986" s="11"/>
      <c r="D986" s="11"/>
      <c r="E986" s="11"/>
      <c r="F986" s="52"/>
      <c r="G986" s="52"/>
      <c r="H986" s="11"/>
      <c r="I986" s="11"/>
      <c r="J986" s="13"/>
      <c r="K986" s="11"/>
      <c r="L986" s="11"/>
      <c r="M986" s="11"/>
      <c r="N986" s="11"/>
      <c r="O986" s="11"/>
      <c r="P986" s="11"/>
      <c r="Q986" s="30"/>
      <c r="R986" s="30"/>
      <c r="S986" s="30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 spans="1:29" ht="15.75" thickBot="1">
      <c r="A987" s="11"/>
      <c r="B987" s="11"/>
      <c r="C987" s="11"/>
      <c r="D987" s="11"/>
      <c r="E987" s="11"/>
      <c r="F987" s="52"/>
      <c r="G987" s="52"/>
      <c r="H987" s="11"/>
      <c r="I987" s="11"/>
      <c r="J987" s="13"/>
      <c r="K987" s="11"/>
      <c r="L987" s="11"/>
      <c r="M987" s="11"/>
      <c r="N987" s="11"/>
      <c r="O987" s="11"/>
      <c r="P987" s="11"/>
      <c r="Q987" s="30"/>
      <c r="R987" s="30"/>
      <c r="S987" s="30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 spans="1:29" ht="15.75" thickBot="1">
      <c r="A988" s="11"/>
      <c r="B988" s="11"/>
      <c r="C988" s="11"/>
      <c r="D988" s="11"/>
      <c r="E988" s="11"/>
      <c r="F988" s="52"/>
      <c r="G988" s="52"/>
      <c r="H988" s="11"/>
      <c r="I988" s="11"/>
      <c r="J988" s="13"/>
      <c r="K988" s="11"/>
      <c r="L988" s="11"/>
      <c r="M988" s="11"/>
      <c r="N988" s="11"/>
      <c r="O988" s="11"/>
      <c r="P988" s="11"/>
      <c r="Q988" s="30"/>
      <c r="R988" s="30"/>
      <c r="S988" s="30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 spans="1:29" ht="15.75" thickBot="1">
      <c r="A989" s="11"/>
      <c r="B989" s="11"/>
      <c r="C989" s="11"/>
      <c r="D989" s="11"/>
      <c r="E989" s="11"/>
      <c r="F989" s="52"/>
      <c r="G989" s="52"/>
      <c r="H989" s="11"/>
      <c r="I989" s="11"/>
      <c r="J989" s="13"/>
      <c r="K989" s="11"/>
      <c r="L989" s="11"/>
      <c r="M989" s="11"/>
      <c r="N989" s="11"/>
      <c r="O989" s="11"/>
      <c r="P989" s="11"/>
      <c r="Q989" s="30"/>
      <c r="R989" s="30"/>
      <c r="S989" s="30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 spans="1:29" ht="15.75" thickBot="1">
      <c r="A990" s="11"/>
      <c r="B990" s="11"/>
      <c r="C990" s="11"/>
      <c r="D990" s="11"/>
      <c r="E990" s="11"/>
      <c r="F990" s="52"/>
      <c r="G990" s="52"/>
      <c r="H990" s="11"/>
      <c r="I990" s="11"/>
      <c r="J990" s="13"/>
      <c r="K990" s="11"/>
      <c r="L990" s="11"/>
      <c r="M990" s="11"/>
      <c r="N990" s="11"/>
      <c r="O990" s="11"/>
      <c r="P990" s="11"/>
      <c r="Q990" s="30"/>
      <c r="R990" s="30"/>
      <c r="S990" s="30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 spans="1:29" ht="15.75" thickBot="1">
      <c r="A991" s="11"/>
      <c r="B991" s="11"/>
      <c r="C991" s="11"/>
      <c r="D991" s="11"/>
      <c r="E991" s="11"/>
      <c r="F991" s="52"/>
      <c r="G991" s="52"/>
      <c r="H991" s="11"/>
      <c r="I991" s="11"/>
      <c r="J991" s="13"/>
      <c r="K991" s="11"/>
      <c r="L991" s="11"/>
      <c r="M991" s="11"/>
      <c r="N991" s="11"/>
      <c r="O991" s="11"/>
      <c r="P991" s="11"/>
      <c r="Q991" s="30"/>
      <c r="R991" s="30"/>
      <c r="S991" s="30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 spans="1:29" ht="15.75" thickBot="1">
      <c r="A992" s="11"/>
      <c r="B992" s="11"/>
      <c r="C992" s="11"/>
      <c r="D992" s="11"/>
      <c r="E992" s="11"/>
      <c r="F992" s="52"/>
      <c r="G992" s="52"/>
      <c r="H992" s="11"/>
      <c r="I992" s="11"/>
      <c r="J992" s="13"/>
      <c r="K992" s="11"/>
      <c r="L992" s="11"/>
      <c r="M992" s="11"/>
      <c r="N992" s="11"/>
      <c r="O992" s="11"/>
      <c r="P992" s="11"/>
      <c r="Q992" s="30"/>
      <c r="R992" s="30"/>
      <c r="S992" s="30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 spans="1:29" ht="15.75" thickBot="1">
      <c r="A993" s="11"/>
      <c r="B993" s="11"/>
      <c r="C993" s="11"/>
      <c r="D993" s="11"/>
      <c r="E993" s="11"/>
      <c r="F993" s="52"/>
      <c r="G993" s="52"/>
      <c r="H993" s="11"/>
      <c r="I993" s="11"/>
      <c r="J993" s="13"/>
      <c r="K993" s="11"/>
      <c r="L993" s="11"/>
      <c r="M993" s="11"/>
      <c r="N993" s="11"/>
      <c r="O993" s="11"/>
      <c r="P993" s="11"/>
      <c r="Q993" s="30"/>
      <c r="R993" s="30"/>
      <c r="S993" s="30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 spans="1:29" ht="15.75" thickBot="1">
      <c r="A994" s="11"/>
      <c r="B994" s="11"/>
      <c r="C994" s="11"/>
      <c r="D994" s="11"/>
      <c r="E994" s="11"/>
      <c r="F994" s="52"/>
      <c r="G994" s="52"/>
      <c r="H994" s="11"/>
      <c r="I994" s="11"/>
      <c r="J994" s="13"/>
      <c r="K994" s="11"/>
      <c r="L994" s="11"/>
      <c r="M994" s="11"/>
      <c r="N994" s="11"/>
      <c r="O994" s="11"/>
      <c r="P994" s="11"/>
      <c r="Q994" s="30"/>
      <c r="R994" s="30"/>
      <c r="S994" s="30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 spans="1:29" ht="15.75" thickBot="1">
      <c r="A995" s="11"/>
      <c r="B995" s="11"/>
      <c r="C995" s="11"/>
      <c r="D995" s="11"/>
      <c r="E995" s="11"/>
      <c r="F995" s="52"/>
      <c r="G995" s="52"/>
      <c r="H995" s="11"/>
      <c r="I995" s="11"/>
      <c r="J995" s="13"/>
      <c r="K995" s="11"/>
      <c r="L995" s="11"/>
      <c r="M995" s="11"/>
      <c r="N995" s="11"/>
      <c r="O995" s="11"/>
      <c r="P995" s="11"/>
      <c r="Q995" s="30"/>
      <c r="R995" s="30"/>
      <c r="S995" s="30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 spans="1:29" ht="15.75" thickBot="1">
      <c r="A996" s="11"/>
      <c r="B996" s="11"/>
      <c r="C996" s="11"/>
      <c r="D996" s="11"/>
      <c r="E996" s="11"/>
      <c r="F996" s="52"/>
      <c r="G996" s="52"/>
      <c r="H996" s="11"/>
      <c r="I996" s="11"/>
      <c r="J996" s="13"/>
      <c r="K996" s="11"/>
      <c r="L996" s="11"/>
      <c r="M996" s="11"/>
      <c r="N996" s="11"/>
      <c r="O996" s="11"/>
      <c r="P996" s="11"/>
      <c r="Q996" s="30"/>
      <c r="R996" s="30"/>
      <c r="S996" s="30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 spans="1:29" ht="15.75" thickBot="1">
      <c r="A997" s="11"/>
      <c r="B997" s="11"/>
      <c r="C997" s="11"/>
      <c r="D997" s="11"/>
      <c r="E997" s="11"/>
      <c r="F997" s="52"/>
      <c r="G997" s="52"/>
      <c r="H997" s="11"/>
      <c r="I997" s="11"/>
      <c r="J997" s="13"/>
      <c r="K997" s="11"/>
      <c r="L997" s="11"/>
      <c r="M997" s="11"/>
      <c r="N997" s="11"/>
      <c r="O997" s="11"/>
      <c r="P997" s="11"/>
      <c r="Q997" s="30"/>
      <c r="R997" s="30"/>
      <c r="S997" s="30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  <row r="998" spans="1:29" ht="15.75" thickBot="1">
      <c r="A998" s="11"/>
      <c r="B998" s="11"/>
      <c r="C998" s="11"/>
      <c r="D998" s="11"/>
      <c r="E998" s="11"/>
      <c r="F998" s="52"/>
      <c r="G998" s="52"/>
      <c r="H998" s="11"/>
      <c r="I998" s="11"/>
      <c r="J998" s="13"/>
      <c r="K998" s="11"/>
      <c r="L998" s="11"/>
      <c r="M998" s="11"/>
      <c r="N998" s="11"/>
      <c r="O998" s="11"/>
      <c r="P998" s="11"/>
      <c r="Q998" s="30"/>
      <c r="R998" s="30"/>
      <c r="S998" s="30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</row>
    <row r="999" spans="1:29" ht="15.75" thickBot="1">
      <c r="A999" s="11"/>
      <c r="B999" s="11"/>
      <c r="C999" s="11"/>
      <c r="D999" s="11"/>
      <c r="E999" s="11"/>
      <c r="F999" s="52"/>
      <c r="G999" s="52"/>
      <c r="H999" s="11"/>
      <c r="I999" s="11"/>
      <c r="J999" s="13"/>
      <c r="K999" s="11"/>
      <c r="L999" s="11"/>
      <c r="M999" s="11"/>
      <c r="N999" s="11"/>
      <c r="O999" s="11"/>
      <c r="P999" s="11"/>
      <c r="Q999" s="30"/>
      <c r="R999" s="30"/>
      <c r="S999" s="30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</row>
    <row r="1000" spans="1:29" ht="15.75" thickBot="1">
      <c r="A1000" s="11"/>
      <c r="B1000" s="11"/>
      <c r="C1000" s="11"/>
      <c r="D1000" s="11"/>
      <c r="E1000" s="11"/>
      <c r="F1000" s="52"/>
      <c r="G1000" s="52"/>
      <c r="H1000" s="11"/>
      <c r="I1000" s="11"/>
      <c r="J1000" s="13"/>
      <c r="K1000" s="11"/>
      <c r="L1000" s="11"/>
      <c r="M1000" s="11"/>
      <c r="N1000" s="11"/>
      <c r="O1000" s="11"/>
      <c r="P1000" s="11"/>
      <c r="Q1000" s="30"/>
      <c r="R1000" s="30"/>
      <c r="S1000" s="30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</row>
    <row r="1001" spans="1:29" ht="15.75" thickBot="1">
      <c r="A1001" s="11"/>
      <c r="B1001" s="11"/>
      <c r="C1001" s="11"/>
      <c r="D1001" s="11"/>
      <c r="E1001" s="11"/>
      <c r="F1001" s="52"/>
      <c r="G1001" s="52"/>
      <c r="H1001" s="11"/>
      <c r="I1001" s="11"/>
      <c r="J1001" s="13"/>
      <c r="K1001" s="11"/>
      <c r="L1001" s="11"/>
      <c r="M1001" s="11"/>
      <c r="N1001" s="11"/>
      <c r="O1001" s="11"/>
      <c r="P1001" s="11"/>
      <c r="Q1001" s="30"/>
      <c r="R1001" s="30"/>
      <c r="S1001" s="30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</row>
    <row r="1002" spans="1:29" ht="15.75" thickBot="1">
      <c r="A1002" s="11"/>
      <c r="B1002" s="11"/>
      <c r="C1002" s="11"/>
      <c r="D1002" s="11"/>
      <c r="E1002" s="11"/>
      <c r="F1002" s="52"/>
      <c r="G1002" s="52"/>
      <c r="H1002" s="11"/>
      <c r="I1002" s="11"/>
      <c r="J1002" s="13"/>
      <c r="K1002" s="11"/>
      <c r="L1002" s="11"/>
      <c r="M1002" s="11"/>
      <c r="N1002" s="11"/>
      <c r="O1002" s="11"/>
      <c r="P1002" s="11"/>
      <c r="Q1002" s="30"/>
      <c r="R1002" s="30"/>
      <c r="S1002" s="30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</row>
    <row r="1003" spans="1:29" ht="15.75" thickBot="1">
      <c r="A1003" s="11"/>
      <c r="B1003" s="11"/>
      <c r="C1003" s="11"/>
      <c r="D1003" s="11"/>
      <c r="E1003" s="11"/>
      <c r="F1003" s="52"/>
      <c r="G1003" s="52"/>
      <c r="H1003" s="11"/>
      <c r="I1003" s="11"/>
      <c r="J1003" s="13"/>
      <c r="K1003" s="11"/>
      <c r="L1003" s="11"/>
      <c r="M1003" s="11"/>
      <c r="N1003" s="11"/>
      <c r="O1003" s="11"/>
      <c r="P1003" s="11"/>
      <c r="Q1003" s="30"/>
      <c r="R1003" s="30"/>
      <c r="S1003" s="30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</row>
    <row r="1004" spans="1:29" ht="15.75" thickBot="1">
      <c r="A1004" s="11"/>
      <c r="B1004" s="11"/>
      <c r="C1004" s="11"/>
      <c r="D1004" s="11"/>
      <c r="E1004" s="11"/>
      <c r="F1004" s="52"/>
      <c r="G1004" s="52"/>
      <c r="H1004" s="11"/>
      <c r="I1004" s="11"/>
      <c r="J1004" s="13"/>
      <c r="K1004" s="11"/>
      <c r="L1004" s="11"/>
      <c r="M1004" s="11"/>
      <c r="N1004" s="11"/>
      <c r="O1004" s="11"/>
      <c r="P1004" s="11"/>
      <c r="Q1004" s="30"/>
      <c r="R1004" s="30"/>
      <c r="S1004" s="30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</row>
    <row r="1005" spans="1:29" ht="15.75" thickBot="1">
      <c r="A1005" s="11"/>
      <c r="B1005" s="11"/>
      <c r="C1005" s="11"/>
      <c r="D1005" s="11"/>
      <c r="E1005" s="11"/>
      <c r="F1005" s="52"/>
      <c r="G1005" s="52"/>
      <c r="H1005" s="11"/>
      <c r="I1005" s="11"/>
      <c r="J1005" s="13"/>
      <c r="K1005" s="11"/>
      <c r="L1005" s="11"/>
      <c r="M1005" s="11"/>
      <c r="N1005" s="11"/>
      <c r="O1005" s="11"/>
      <c r="P1005" s="11"/>
      <c r="Q1005" s="30"/>
      <c r="R1005" s="30"/>
      <c r="S1005" s="30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</row>
    <row r="1006" spans="1:29" ht="15.75" thickBot="1">
      <c r="A1006" s="11"/>
      <c r="B1006" s="11"/>
      <c r="C1006" s="11"/>
      <c r="D1006" s="11"/>
      <c r="E1006" s="11"/>
      <c r="F1006" s="52"/>
      <c r="G1006" s="52"/>
      <c r="H1006" s="11"/>
      <c r="I1006" s="11"/>
      <c r="J1006" s="13"/>
      <c r="K1006" s="11"/>
      <c r="L1006" s="11"/>
      <c r="M1006" s="11"/>
      <c r="N1006" s="11"/>
      <c r="O1006" s="11"/>
      <c r="P1006" s="11"/>
      <c r="Q1006" s="30"/>
      <c r="R1006" s="30"/>
      <c r="S1006" s="30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</row>
    <row r="1007" spans="1:29" ht="15.75" thickBot="1">
      <c r="A1007" s="11"/>
      <c r="B1007" s="11"/>
      <c r="C1007" s="11"/>
      <c r="D1007" s="11"/>
      <c r="E1007" s="11"/>
      <c r="F1007" s="52"/>
      <c r="G1007" s="52"/>
      <c r="H1007" s="11"/>
      <c r="I1007" s="11"/>
      <c r="J1007" s="13"/>
      <c r="K1007" s="11"/>
      <c r="L1007" s="11"/>
      <c r="M1007" s="11"/>
      <c r="N1007" s="11"/>
      <c r="O1007" s="11"/>
      <c r="P1007" s="11"/>
      <c r="Q1007" s="30"/>
      <c r="R1007" s="30"/>
      <c r="S1007" s="30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</row>
    <row r="1008" spans="1:29" ht="15.75" thickBot="1">
      <c r="A1008" s="11"/>
      <c r="B1008" s="11"/>
      <c r="C1008" s="11"/>
      <c r="D1008" s="11"/>
      <c r="E1008" s="11"/>
      <c r="F1008" s="52"/>
      <c r="G1008" s="52"/>
      <c r="H1008" s="11"/>
      <c r="I1008" s="11"/>
      <c r="J1008" s="13"/>
      <c r="K1008" s="11"/>
      <c r="L1008" s="11"/>
      <c r="M1008" s="11"/>
      <c r="N1008" s="11"/>
      <c r="O1008" s="11"/>
      <c r="P1008" s="11"/>
      <c r="Q1008" s="30"/>
      <c r="R1008" s="30"/>
      <c r="S1008" s="30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</row>
    <row r="1009" spans="1:29" ht="15.75" thickBot="1">
      <c r="A1009" s="11"/>
      <c r="B1009" s="11"/>
      <c r="C1009" s="11"/>
      <c r="D1009" s="11"/>
      <c r="E1009" s="11"/>
      <c r="F1009" s="52"/>
      <c r="G1009" s="52"/>
      <c r="H1009" s="11"/>
      <c r="I1009" s="11"/>
      <c r="J1009" s="13"/>
      <c r="K1009" s="11"/>
      <c r="L1009" s="11"/>
      <c r="M1009" s="11"/>
      <c r="N1009" s="11"/>
      <c r="O1009" s="11"/>
      <c r="P1009" s="11"/>
      <c r="Q1009" s="30"/>
      <c r="R1009" s="30"/>
      <c r="S1009" s="30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</row>
    <row r="1010" spans="1:29" ht="15.75" thickBot="1">
      <c r="A1010" s="11"/>
      <c r="B1010" s="11"/>
      <c r="C1010" s="11"/>
      <c r="D1010" s="11"/>
      <c r="E1010" s="11"/>
      <c r="F1010" s="52"/>
      <c r="G1010" s="52"/>
      <c r="H1010" s="11"/>
      <c r="I1010" s="11"/>
      <c r="J1010" s="13"/>
      <c r="K1010" s="11"/>
      <c r="L1010" s="11"/>
      <c r="M1010" s="11"/>
      <c r="N1010" s="11"/>
      <c r="O1010" s="11"/>
      <c r="P1010" s="11"/>
      <c r="Q1010" s="30"/>
      <c r="R1010" s="30"/>
      <c r="S1010" s="30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</row>
    <row r="1011" spans="1:29" ht="15.75" thickBot="1">
      <c r="A1011" s="11"/>
      <c r="B1011" s="11"/>
      <c r="C1011" s="11"/>
      <c r="D1011" s="11"/>
      <c r="E1011" s="11"/>
      <c r="F1011" s="52"/>
      <c r="G1011" s="52"/>
      <c r="H1011" s="11"/>
      <c r="I1011" s="11"/>
      <c r="J1011" s="13"/>
      <c r="K1011" s="11"/>
      <c r="L1011" s="11"/>
      <c r="M1011" s="11"/>
      <c r="N1011" s="11"/>
      <c r="O1011" s="11"/>
      <c r="P1011" s="11"/>
      <c r="Q1011" s="30"/>
      <c r="R1011" s="30"/>
      <c r="S1011" s="30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</row>
    <row r="1012" spans="1:29" ht="15.75" thickBot="1">
      <c r="A1012" s="11"/>
      <c r="B1012" s="11"/>
      <c r="C1012" s="11"/>
      <c r="D1012" s="11"/>
      <c r="E1012" s="11"/>
      <c r="F1012" s="52"/>
      <c r="G1012" s="52"/>
      <c r="H1012" s="11"/>
      <c r="I1012" s="11"/>
      <c r="J1012" s="13"/>
      <c r="K1012" s="11"/>
      <c r="L1012" s="11"/>
      <c r="M1012" s="11"/>
      <c r="N1012" s="11"/>
      <c r="O1012" s="11"/>
      <c r="P1012" s="11"/>
      <c r="Q1012" s="30"/>
      <c r="R1012" s="30"/>
      <c r="S1012" s="30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</row>
    <row r="1013" spans="1:29" ht="15.75" thickBot="1">
      <c r="A1013" s="11"/>
      <c r="B1013" s="11"/>
      <c r="C1013" s="11"/>
      <c r="D1013" s="11"/>
      <c r="E1013" s="11"/>
      <c r="F1013" s="52"/>
      <c r="G1013" s="52"/>
      <c r="H1013" s="11"/>
      <c r="I1013" s="11"/>
      <c r="J1013" s="13"/>
      <c r="K1013" s="11"/>
      <c r="L1013" s="11"/>
      <c r="M1013" s="11"/>
      <c r="N1013" s="11"/>
      <c r="O1013" s="11"/>
      <c r="P1013" s="11"/>
      <c r="Q1013" s="30"/>
      <c r="R1013" s="30"/>
      <c r="S1013" s="30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</row>
    <row r="1014" spans="1:29" ht="15.75" thickBot="1">
      <c r="A1014" s="11"/>
      <c r="B1014" s="11"/>
      <c r="C1014" s="11"/>
      <c r="D1014" s="11"/>
      <c r="E1014" s="11"/>
      <c r="F1014" s="52"/>
      <c r="G1014" s="52"/>
      <c r="H1014" s="11"/>
      <c r="I1014" s="11"/>
      <c r="J1014" s="13"/>
      <c r="K1014" s="11"/>
      <c r="L1014" s="11"/>
      <c r="M1014" s="11"/>
      <c r="N1014" s="11"/>
      <c r="O1014" s="11"/>
      <c r="P1014" s="11"/>
      <c r="Q1014" s="30"/>
      <c r="R1014" s="30"/>
      <c r="S1014" s="30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</row>
    <row r="1015" spans="1:29" ht="15.75" thickBot="1">
      <c r="A1015" s="11"/>
      <c r="B1015" s="11"/>
      <c r="C1015" s="11"/>
      <c r="D1015" s="11"/>
      <c r="E1015" s="11"/>
      <c r="F1015" s="52"/>
      <c r="G1015" s="52"/>
      <c r="H1015" s="11"/>
      <c r="I1015" s="11"/>
      <c r="J1015" s="13"/>
      <c r="K1015" s="11"/>
      <c r="L1015" s="11"/>
      <c r="M1015" s="11"/>
      <c r="N1015" s="11"/>
      <c r="O1015" s="11"/>
      <c r="P1015" s="11"/>
      <c r="Q1015" s="30"/>
      <c r="R1015" s="30"/>
      <c r="S1015" s="30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</row>
    <row r="1016" spans="1:29" ht="15.75" thickBot="1">
      <c r="A1016" s="11"/>
      <c r="B1016" s="11"/>
      <c r="C1016" s="11"/>
      <c r="D1016" s="11"/>
      <c r="E1016" s="11"/>
      <c r="F1016" s="52"/>
      <c r="G1016" s="52"/>
      <c r="H1016" s="11"/>
      <c r="I1016" s="11"/>
      <c r="J1016" s="13"/>
      <c r="K1016" s="11"/>
      <c r="L1016" s="11"/>
      <c r="M1016" s="11"/>
      <c r="N1016" s="11"/>
      <c r="O1016" s="11"/>
      <c r="P1016" s="11"/>
      <c r="Q1016" s="30"/>
      <c r="R1016" s="30"/>
      <c r="S1016" s="30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</row>
    <row r="1017" spans="1:29" ht="15.75" thickBot="1">
      <c r="A1017" s="11"/>
      <c r="B1017" s="11"/>
      <c r="C1017" s="11"/>
      <c r="D1017" s="11"/>
      <c r="E1017" s="11"/>
      <c r="F1017" s="52"/>
      <c r="G1017" s="52"/>
      <c r="H1017" s="11"/>
      <c r="I1017" s="11"/>
      <c r="J1017" s="13"/>
      <c r="K1017" s="11"/>
      <c r="L1017" s="11"/>
      <c r="M1017" s="11"/>
      <c r="N1017" s="11"/>
      <c r="O1017" s="11"/>
      <c r="P1017" s="11"/>
      <c r="Q1017" s="30"/>
      <c r="R1017" s="30"/>
      <c r="S1017" s="30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</row>
    <row r="1018" spans="1:29" ht="15.75" thickBot="1">
      <c r="A1018" s="11"/>
      <c r="B1018" s="11"/>
      <c r="C1018" s="11"/>
      <c r="D1018" s="11"/>
      <c r="E1018" s="11"/>
      <c r="F1018" s="52"/>
      <c r="G1018" s="52"/>
      <c r="H1018" s="11"/>
      <c r="I1018" s="11"/>
      <c r="J1018" s="13"/>
      <c r="K1018" s="11"/>
      <c r="L1018" s="11"/>
      <c r="M1018" s="11"/>
      <c r="N1018" s="11"/>
      <c r="O1018" s="11"/>
      <c r="P1018" s="11"/>
      <c r="Q1018" s="30"/>
      <c r="R1018" s="30"/>
      <c r="S1018" s="30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</row>
    <row r="1019" spans="1:29" ht="15.75" thickBot="1">
      <c r="A1019" s="11"/>
      <c r="B1019" s="11"/>
      <c r="C1019" s="11"/>
      <c r="D1019" s="11"/>
      <c r="E1019" s="11"/>
      <c r="F1019" s="52"/>
      <c r="G1019" s="52"/>
      <c r="H1019" s="11"/>
      <c r="I1019" s="11"/>
      <c r="J1019" s="13"/>
      <c r="K1019" s="11"/>
      <c r="L1019" s="11"/>
      <c r="M1019" s="11"/>
      <c r="N1019" s="11"/>
      <c r="O1019" s="11"/>
      <c r="P1019" s="11"/>
      <c r="Q1019" s="30"/>
      <c r="R1019" s="30"/>
      <c r="S1019" s="30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</row>
    <row r="1020" spans="1:29" ht="15.75" thickBot="1">
      <c r="A1020" s="11"/>
      <c r="B1020" s="11"/>
      <c r="C1020" s="11"/>
      <c r="D1020" s="11"/>
      <c r="E1020" s="11"/>
      <c r="F1020" s="52"/>
      <c r="G1020" s="52"/>
      <c r="H1020" s="11"/>
      <c r="I1020" s="11"/>
      <c r="J1020" s="13"/>
      <c r="K1020" s="11"/>
      <c r="L1020" s="11"/>
      <c r="M1020" s="11"/>
      <c r="N1020" s="11"/>
      <c r="O1020" s="11"/>
      <c r="P1020" s="11"/>
      <c r="Q1020" s="30"/>
      <c r="R1020" s="30"/>
      <c r="S1020" s="30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</row>
    <row r="1021" spans="1:29" ht="15.75" thickBot="1">
      <c r="A1021" s="11"/>
      <c r="B1021" s="11"/>
      <c r="C1021" s="11"/>
      <c r="D1021" s="11"/>
      <c r="E1021" s="11"/>
      <c r="F1021" s="52"/>
      <c r="G1021" s="52"/>
      <c r="H1021" s="11"/>
      <c r="I1021" s="11"/>
      <c r="J1021" s="13"/>
      <c r="K1021" s="11"/>
      <c r="L1021" s="11"/>
      <c r="M1021" s="11"/>
      <c r="N1021" s="11"/>
      <c r="O1021" s="11"/>
      <c r="P1021" s="11"/>
      <c r="Q1021" s="30"/>
      <c r="R1021" s="30"/>
      <c r="S1021" s="30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</row>
    <row r="1022" spans="1:29" ht="15.75" thickBot="1">
      <c r="A1022" s="11"/>
      <c r="B1022" s="11"/>
      <c r="C1022" s="11"/>
      <c r="D1022" s="11"/>
      <c r="E1022" s="11"/>
      <c r="F1022" s="52"/>
      <c r="G1022" s="52"/>
      <c r="H1022" s="11"/>
      <c r="I1022" s="11"/>
      <c r="J1022" s="13"/>
      <c r="K1022" s="11"/>
      <c r="L1022" s="11"/>
      <c r="M1022" s="11"/>
      <c r="N1022" s="11"/>
      <c r="O1022" s="11"/>
      <c r="P1022" s="11"/>
      <c r="Q1022" s="30"/>
      <c r="R1022" s="30"/>
      <c r="S1022" s="30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</row>
    <row r="1023" spans="1:29" ht="15.75" thickBot="1">
      <c r="A1023" s="11"/>
      <c r="B1023" s="11"/>
      <c r="C1023" s="11"/>
      <c r="D1023" s="11"/>
      <c r="E1023" s="11"/>
      <c r="F1023" s="52"/>
      <c r="G1023" s="52"/>
      <c r="H1023" s="11"/>
      <c r="I1023" s="11"/>
      <c r="J1023" s="13"/>
      <c r="K1023" s="11"/>
      <c r="L1023" s="11"/>
      <c r="M1023" s="11"/>
      <c r="N1023" s="11"/>
      <c r="O1023" s="11"/>
      <c r="P1023" s="11"/>
      <c r="Q1023" s="30"/>
      <c r="R1023" s="30"/>
      <c r="S1023" s="30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</row>
    <row r="1024" spans="1:29" ht="15.75" thickBot="1">
      <c r="A1024" s="11"/>
      <c r="B1024" s="11"/>
      <c r="C1024" s="11"/>
      <c r="D1024" s="11"/>
      <c r="E1024" s="11"/>
      <c r="F1024" s="52"/>
      <c r="G1024" s="52"/>
      <c r="H1024" s="11"/>
      <c r="I1024" s="11"/>
      <c r="J1024" s="13"/>
      <c r="K1024" s="11"/>
      <c r="L1024" s="11"/>
      <c r="M1024" s="11"/>
      <c r="N1024" s="11"/>
      <c r="O1024" s="11"/>
      <c r="P1024" s="11"/>
      <c r="Q1024" s="30"/>
      <c r="R1024" s="30"/>
      <c r="S1024" s="30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</row>
    <row r="1025" spans="1:29" ht="15.75" thickBot="1">
      <c r="A1025" s="11"/>
      <c r="B1025" s="11"/>
      <c r="C1025" s="11"/>
      <c r="D1025" s="11"/>
      <c r="E1025" s="11"/>
      <c r="F1025" s="52"/>
      <c r="G1025" s="52"/>
      <c r="H1025" s="11"/>
      <c r="I1025" s="11"/>
      <c r="J1025" s="13"/>
      <c r="K1025" s="11"/>
      <c r="L1025" s="11"/>
      <c r="M1025" s="11"/>
      <c r="N1025" s="11"/>
      <c r="O1025" s="11"/>
      <c r="P1025" s="11"/>
      <c r="Q1025" s="30"/>
      <c r="R1025" s="30"/>
      <c r="S1025" s="30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</row>
    <row r="1026" spans="1:29" ht="15.75" thickBot="1">
      <c r="A1026" s="11"/>
      <c r="B1026" s="11"/>
      <c r="C1026" s="11"/>
      <c r="D1026" s="11"/>
      <c r="E1026" s="11"/>
      <c r="F1026" s="52"/>
      <c r="G1026" s="52"/>
      <c r="H1026" s="11"/>
      <c r="I1026" s="11"/>
      <c r="J1026" s="13"/>
      <c r="K1026" s="11"/>
      <c r="L1026" s="11"/>
      <c r="M1026" s="11"/>
      <c r="N1026" s="11"/>
      <c r="O1026" s="11"/>
      <c r="P1026" s="11"/>
      <c r="Q1026" s="30"/>
      <c r="R1026" s="30"/>
      <c r="S1026" s="30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</row>
    <row r="1027" spans="1:29" ht="15.75" thickBot="1">
      <c r="A1027" s="11"/>
      <c r="B1027" s="11"/>
      <c r="C1027" s="11"/>
      <c r="D1027" s="11"/>
      <c r="E1027" s="11"/>
      <c r="F1027" s="52"/>
      <c r="G1027" s="52"/>
      <c r="H1027" s="11"/>
      <c r="I1027" s="11"/>
      <c r="J1027" s="13"/>
      <c r="K1027" s="11"/>
      <c r="L1027" s="11"/>
      <c r="M1027" s="11"/>
      <c r="N1027" s="11"/>
      <c r="O1027" s="11"/>
      <c r="P1027" s="11"/>
      <c r="Q1027" s="30"/>
      <c r="R1027" s="30"/>
      <c r="S1027" s="30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</row>
    <row r="1028" spans="1:29" ht="15.75" thickBot="1">
      <c r="A1028" s="11"/>
      <c r="B1028" s="11"/>
      <c r="C1028" s="11"/>
      <c r="D1028" s="11"/>
      <c r="E1028" s="11"/>
      <c r="F1028" s="52"/>
      <c r="G1028" s="52"/>
      <c r="H1028" s="11"/>
      <c r="I1028" s="11"/>
      <c r="J1028" s="13"/>
      <c r="K1028" s="11"/>
      <c r="L1028" s="11"/>
      <c r="M1028" s="11"/>
      <c r="N1028" s="11"/>
      <c r="O1028" s="11"/>
      <c r="P1028" s="11"/>
      <c r="Q1028" s="30"/>
      <c r="R1028" s="30"/>
      <c r="S1028" s="30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</row>
    <row r="1029" spans="1:29" ht="15.75" thickBot="1">
      <c r="A1029" s="11"/>
      <c r="B1029" s="11"/>
      <c r="C1029" s="11"/>
      <c r="D1029" s="11"/>
      <c r="E1029" s="11"/>
      <c r="F1029" s="52"/>
      <c r="G1029" s="52"/>
      <c r="H1029" s="11"/>
      <c r="I1029" s="11"/>
      <c r="J1029" s="13"/>
      <c r="K1029" s="11"/>
      <c r="L1029" s="11"/>
      <c r="M1029" s="11"/>
      <c r="N1029" s="11"/>
      <c r="O1029" s="11"/>
      <c r="P1029" s="11"/>
      <c r="Q1029" s="30"/>
      <c r="R1029" s="30"/>
      <c r="S1029" s="30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</row>
    <row r="1105" spans="17:17">
      <c r="Q1105" s="50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3532-05E1-4C7B-9C74-25BCC8CFC14F}">
  <dimension ref="A1:K18"/>
  <sheetViews>
    <sheetView topLeftCell="A13" zoomScale="70" zoomScaleNormal="70" workbookViewId="0">
      <selection activeCell="N13" sqref="N13"/>
    </sheetView>
  </sheetViews>
  <sheetFormatPr defaultRowHeight="15"/>
  <cols>
    <col min="1" max="1" width="20" style="70" customWidth="1"/>
    <col min="2" max="2" width="16.5703125" style="70" customWidth="1"/>
    <col min="3" max="3" width="15.28515625" style="70" customWidth="1"/>
    <col min="4" max="4" width="26" style="70" customWidth="1"/>
    <col min="5" max="5" width="21" style="70" customWidth="1"/>
    <col min="6" max="6" width="16.28515625" style="70" customWidth="1"/>
    <col min="7" max="7" width="16.5703125" style="70" customWidth="1"/>
    <col min="8" max="8" width="15.140625" style="70" customWidth="1"/>
    <col min="9" max="9" width="20.42578125" style="70" customWidth="1"/>
    <col min="10" max="10" width="20.85546875" style="70" customWidth="1"/>
    <col min="11" max="11" width="31.140625" style="70" customWidth="1"/>
    <col min="12" max="16384" width="9.140625" style="70"/>
  </cols>
  <sheetData>
    <row r="1" spans="1:11" ht="38.25" customHeight="1" thickTop="1" thickBot="1">
      <c r="A1" s="60" t="s">
        <v>318</v>
      </c>
      <c r="B1" s="61" t="s">
        <v>334</v>
      </c>
      <c r="C1" s="61" t="s">
        <v>146</v>
      </c>
      <c r="D1" s="61" t="s">
        <v>335</v>
      </c>
      <c r="E1" s="61" t="s">
        <v>336</v>
      </c>
      <c r="F1" s="61" t="s">
        <v>337</v>
      </c>
      <c r="G1" s="61" t="s">
        <v>338</v>
      </c>
      <c r="H1" s="61" t="s">
        <v>339</v>
      </c>
      <c r="I1" s="61" t="s">
        <v>340</v>
      </c>
      <c r="J1" s="61" t="s">
        <v>341</v>
      </c>
      <c r="K1" s="61" t="s">
        <v>342</v>
      </c>
    </row>
    <row r="2" spans="1:11" ht="46.5" thickTop="1" thickBot="1">
      <c r="A2" s="62" t="s">
        <v>343</v>
      </c>
      <c r="B2" s="63" t="s">
        <v>344</v>
      </c>
      <c r="C2" s="62" t="s">
        <v>345</v>
      </c>
      <c r="D2" s="62" t="s">
        <v>346</v>
      </c>
      <c r="E2" s="62" t="s">
        <v>347</v>
      </c>
      <c r="F2" s="62">
        <v>1</v>
      </c>
      <c r="G2" s="64" t="s">
        <v>348</v>
      </c>
      <c r="H2" s="65">
        <v>4</v>
      </c>
      <c r="I2" s="65">
        <v>4</v>
      </c>
      <c r="J2" s="62">
        <v>2</v>
      </c>
      <c r="K2" s="65" t="s">
        <v>349</v>
      </c>
    </row>
    <row r="3" spans="1:11" ht="45.75" thickBot="1">
      <c r="A3" s="62" t="s">
        <v>343</v>
      </c>
      <c r="B3" s="63" t="s">
        <v>350</v>
      </c>
      <c r="C3" s="62" t="s">
        <v>351</v>
      </c>
      <c r="D3" s="62" t="s">
        <v>346</v>
      </c>
      <c r="E3" s="62" t="s">
        <v>230</v>
      </c>
      <c r="F3" s="62">
        <v>1</v>
      </c>
      <c r="G3" s="64" t="s">
        <v>348</v>
      </c>
      <c r="H3" s="65">
        <v>5</v>
      </c>
      <c r="I3" s="65">
        <v>5</v>
      </c>
      <c r="J3" s="62">
        <v>4</v>
      </c>
      <c r="K3" s="65" t="s">
        <v>352</v>
      </c>
    </row>
    <row r="4" spans="1:11" ht="45.75" thickBot="1">
      <c r="A4" s="62" t="s">
        <v>343</v>
      </c>
      <c r="B4" s="63" t="s">
        <v>353</v>
      </c>
      <c r="C4" s="62" t="s">
        <v>354</v>
      </c>
      <c r="D4" s="62" t="s">
        <v>355</v>
      </c>
      <c r="E4" s="62" t="s">
        <v>230</v>
      </c>
      <c r="F4" s="62">
        <v>1</v>
      </c>
      <c r="G4" s="64" t="s">
        <v>348</v>
      </c>
      <c r="H4" s="65">
        <v>6</v>
      </c>
      <c r="I4" s="65">
        <v>5</v>
      </c>
      <c r="J4" s="62">
        <v>4</v>
      </c>
      <c r="K4" s="65" t="s">
        <v>356</v>
      </c>
    </row>
    <row r="5" spans="1:11" ht="45.75" thickBot="1">
      <c r="A5" s="62" t="s">
        <v>343</v>
      </c>
      <c r="B5" s="62" t="s">
        <v>357</v>
      </c>
      <c r="C5" s="62" t="s">
        <v>351</v>
      </c>
      <c r="D5" s="62" t="s">
        <v>358</v>
      </c>
      <c r="E5" s="62" t="s">
        <v>359</v>
      </c>
      <c r="F5" s="62">
        <v>1</v>
      </c>
      <c r="G5" s="64" t="s">
        <v>348</v>
      </c>
      <c r="H5" s="62">
        <v>7</v>
      </c>
      <c r="I5" s="62">
        <v>4</v>
      </c>
      <c r="J5" s="62">
        <v>1</v>
      </c>
      <c r="K5" s="62">
        <v>15</v>
      </c>
    </row>
    <row r="6" spans="1:11" ht="45.75" thickBot="1">
      <c r="A6" s="66" t="s">
        <v>360</v>
      </c>
      <c r="B6" s="66" t="s">
        <v>361</v>
      </c>
      <c r="C6" s="66" t="s">
        <v>354</v>
      </c>
      <c r="D6" s="66" t="s">
        <v>362</v>
      </c>
      <c r="E6" s="66" t="s">
        <v>359</v>
      </c>
      <c r="F6" s="66">
        <v>1</v>
      </c>
      <c r="G6" s="67" t="s">
        <v>348</v>
      </c>
      <c r="H6" s="66">
        <v>7</v>
      </c>
      <c r="I6" s="66">
        <v>7</v>
      </c>
      <c r="J6" s="66">
        <v>3</v>
      </c>
      <c r="K6" s="66" t="s">
        <v>363</v>
      </c>
    </row>
    <row r="7" spans="1:11" ht="45.75" thickBot="1">
      <c r="A7" s="66" t="s">
        <v>360</v>
      </c>
      <c r="B7" s="66" t="s">
        <v>361</v>
      </c>
      <c r="C7" s="66" t="s">
        <v>354</v>
      </c>
      <c r="D7" s="66" t="s">
        <v>364</v>
      </c>
      <c r="E7" s="66" t="s">
        <v>359</v>
      </c>
      <c r="F7" s="66">
        <v>1</v>
      </c>
      <c r="G7" s="67" t="s">
        <v>348</v>
      </c>
      <c r="H7" s="66">
        <v>6</v>
      </c>
      <c r="I7" s="66">
        <v>5</v>
      </c>
      <c r="J7" s="66">
        <v>3</v>
      </c>
      <c r="K7" s="66" t="s">
        <v>365</v>
      </c>
    </row>
    <row r="8" spans="1:11" ht="45.75" thickBot="1">
      <c r="A8" s="62" t="s">
        <v>366</v>
      </c>
      <c r="B8" s="62" t="s">
        <v>357</v>
      </c>
      <c r="C8" s="62" t="s">
        <v>367</v>
      </c>
      <c r="D8" s="62" t="s">
        <v>303</v>
      </c>
      <c r="E8" s="62" t="s">
        <v>359</v>
      </c>
      <c r="F8" s="62">
        <v>1</v>
      </c>
      <c r="G8" s="64" t="s">
        <v>348</v>
      </c>
      <c r="H8" s="62">
        <v>8</v>
      </c>
      <c r="I8" s="62">
        <v>8</v>
      </c>
      <c r="J8" s="62">
        <v>5</v>
      </c>
      <c r="K8" s="62" t="s">
        <v>368</v>
      </c>
    </row>
    <row r="9" spans="1:11" ht="45.75" thickBot="1">
      <c r="A9" s="66" t="s">
        <v>360</v>
      </c>
      <c r="B9" s="66" t="s">
        <v>369</v>
      </c>
      <c r="C9" s="66" t="s">
        <v>370</v>
      </c>
      <c r="D9" s="66" t="s">
        <v>371</v>
      </c>
      <c r="E9" s="66" t="s">
        <v>359</v>
      </c>
      <c r="F9" s="66">
        <v>1</v>
      </c>
      <c r="G9" s="67" t="s">
        <v>348</v>
      </c>
      <c r="H9" s="66">
        <v>6</v>
      </c>
      <c r="I9" s="66">
        <v>3</v>
      </c>
      <c r="J9" s="66">
        <v>2</v>
      </c>
      <c r="K9" s="66">
        <v>30.25</v>
      </c>
    </row>
    <row r="10" spans="1:11" ht="45.75" thickBot="1">
      <c r="A10" s="66" t="s">
        <v>360</v>
      </c>
      <c r="B10" s="66" t="s">
        <v>372</v>
      </c>
      <c r="C10" s="66" t="s">
        <v>370</v>
      </c>
      <c r="D10" s="66" t="s">
        <v>373</v>
      </c>
      <c r="E10" s="66" t="s">
        <v>359</v>
      </c>
      <c r="F10" s="66">
        <v>1</v>
      </c>
      <c r="G10" s="67" t="s">
        <v>348</v>
      </c>
      <c r="H10" s="66">
        <v>7</v>
      </c>
      <c r="I10" s="66">
        <v>4</v>
      </c>
      <c r="J10" s="66">
        <v>1</v>
      </c>
      <c r="K10" s="66">
        <v>25</v>
      </c>
    </row>
    <row r="11" spans="1:11" ht="45.75" thickBot="1">
      <c r="A11" s="68" t="s">
        <v>305</v>
      </c>
      <c r="B11" s="68" t="s">
        <v>374</v>
      </c>
      <c r="C11" s="69">
        <v>45204</v>
      </c>
      <c r="D11" s="68" t="s">
        <v>375</v>
      </c>
      <c r="E11" s="68" t="s">
        <v>376</v>
      </c>
      <c r="F11" s="68">
        <v>1</v>
      </c>
      <c r="G11" s="68" t="s">
        <v>377</v>
      </c>
      <c r="H11" s="68">
        <v>5</v>
      </c>
      <c r="I11" s="68">
        <v>9</v>
      </c>
      <c r="J11" s="68">
        <v>5</v>
      </c>
      <c r="K11" s="68" t="s">
        <v>378</v>
      </c>
    </row>
    <row r="12" spans="1:11" ht="60.75" thickBot="1">
      <c r="A12" s="68" t="s">
        <v>305</v>
      </c>
      <c r="B12" s="68" t="s">
        <v>379</v>
      </c>
      <c r="C12" s="69">
        <v>45204</v>
      </c>
      <c r="D12" s="68" t="s">
        <v>380</v>
      </c>
      <c r="E12" s="68" t="s">
        <v>376</v>
      </c>
      <c r="F12" s="68">
        <v>1</v>
      </c>
      <c r="G12" s="68" t="s">
        <v>377</v>
      </c>
      <c r="H12" s="68">
        <v>5</v>
      </c>
      <c r="I12" s="68">
        <v>10</v>
      </c>
      <c r="J12" s="68">
        <v>5</v>
      </c>
      <c r="K12" s="68" t="s">
        <v>381</v>
      </c>
    </row>
    <row r="13" spans="1:11" ht="38.25" customHeight="1" thickBot="1">
      <c r="A13" s="71" t="s">
        <v>181</v>
      </c>
      <c r="B13" s="71" t="s">
        <v>182</v>
      </c>
      <c r="C13" s="72">
        <v>45206</v>
      </c>
      <c r="D13" s="71" t="s">
        <v>382</v>
      </c>
      <c r="E13" s="71" t="s">
        <v>383</v>
      </c>
      <c r="F13" s="71">
        <v>1</v>
      </c>
      <c r="G13" s="71" t="s">
        <v>348</v>
      </c>
      <c r="H13" s="71">
        <v>6</v>
      </c>
      <c r="I13" s="71">
        <v>4</v>
      </c>
      <c r="J13" s="71">
        <v>2</v>
      </c>
      <c r="K13" s="71" t="s">
        <v>384</v>
      </c>
    </row>
    <row r="14" spans="1:11" ht="93.75" customHeight="1" thickBot="1">
      <c r="A14" s="71" t="s">
        <v>181</v>
      </c>
      <c r="B14" s="71" t="s">
        <v>197</v>
      </c>
      <c r="C14" s="72">
        <v>45206</v>
      </c>
      <c r="D14" s="71" t="s">
        <v>385</v>
      </c>
      <c r="E14" s="71" t="s">
        <v>383</v>
      </c>
      <c r="F14" s="71">
        <v>1</v>
      </c>
      <c r="G14" s="71" t="s">
        <v>377</v>
      </c>
      <c r="H14" s="71">
        <v>6</v>
      </c>
      <c r="I14" s="71">
        <v>9</v>
      </c>
      <c r="J14" s="71">
        <v>7</v>
      </c>
      <c r="K14" s="73"/>
    </row>
    <row r="15" spans="1:11" ht="82.5" customHeight="1" thickBot="1">
      <c r="A15" s="71" t="s">
        <v>181</v>
      </c>
      <c r="B15" s="71" t="s">
        <v>386</v>
      </c>
      <c r="C15" s="72">
        <v>45207</v>
      </c>
      <c r="D15" s="71" t="s">
        <v>387</v>
      </c>
      <c r="E15" s="71" t="s">
        <v>388</v>
      </c>
      <c r="F15" s="71">
        <v>1</v>
      </c>
      <c r="G15" s="71" t="s">
        <v>185</v>
      </c>
      <c r="H15" s="71">
        <v>5</v>
      </c>
      <c r="I15" s="74">
        <v>6</v>
      </c>
      <c r="J15" s="71">
        <v>1</v>
      </c>
      <c r="K15" s="73"/>
    </row>
    <row r="16" spans="1:11" ht="84" customHeight="1" thickBot="1">
      <c r="A16" s="71" t="s">
        <v>181</v>
      </c>
      <c r="B16" s="71" t="s">
        <v>210</v>
      </c>
      <c r="C16" s="72">
        <v>45207</v>
      </c>
      <c r="D16" s="71" t="s">
        <v>389</v>
      </c>
      <c r="E16" s="71" t="s">
        <v>388</v>
      </c>
      <c r="F16" s="71">
        <v>1</v>
      </c>
      <c r="G16" s="71" t="s">
        <v>390</v>
      </c>
      <c r="H16" s="71">
        <v>6</v>
      </c>
      <c r="I16" s="75"/>
      <c r="J16" s="71" t="s">
        <v>391</v>
      </c>
      <c r="K16" s="73"/>
    </row>
    <row r="17" spans="1:11" ht="60.75" thickBot="1">
      <c r="A17" s="68" t="s">
        <v>305</v>
      </c>
      <c r="B17" s="68" t="s">
        <v>392</v>
      </c>
      <c r="C17" s="69">
        <v>45213</v>
      </c>
      <c r="D17" s="68" t="s">
        <v>393</v>
      </c>
      <c r="E17" s="68" t="s">
        <v>394</v>
      </c>
      <c r="F17" s="68">
        <v>1</v>
      </c>
      <c r="G17" s="68" t="s">
        <v>185</v>
      </c>
      <c r="H17" s="68">
        <v>7</v>
      </c>
      <c r="I17" s="68">
        <v>4</v>
      </c>
      <c r="J17" s="68">
        <v>2</v>
      </c>
      <c r="K17" s="68" t="s">
        <v>395</v>
      </c>
    </row>
    <row r="18" spans="1:11" ht="45.75" thickBot="1">
      <c r="A18" s="68" t="s">
        <v>305</v>
      </c>
      <c r="B18" s="68" t="s">
        <v>321</v>
      </c>
      <c r="C18" s="69">
        <v>45213</v>
      </c>
      <c r="D18" s="68" t="s">
        <v>396</v>
      </c>
      <c r="E18" s="68" t="s">
        <v>394</v>
      </c>
      <c r="F18" s="68">
        <v>1</v>
      </c>
      <c r="G18" s="68" t="s">
        <v>397</v>
      </c>
      <c r="H18" s="68">
        <v>6</v>
      </c>
      <c r="I18" s="68">
        <v>8</v>
      </c>
      <c r="J18" s="68">
        <v>3</v>
      </c>
      <c r="K18" s="68" t="s">
        <v>398</v>
      </c>
    </row>
  </sheetData>
  <mergeCells count="1">
    <mergeCell ref="I15:I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C013E-85F2-44C4-93A6-FC1F6936C81E}">
  <dimension ref="A1:J32"/>
  <sheetViews>
    <sheetView workbookViewId="0">
      <selection activeCell="J8" sqref="J8"/>
    </sheetView>
  </sheetViews>
  <sheetFormatPr defaultRowHeight="15"/>
  <cols>
    <col min="1" max="1" width="24.140625" customWidth="1"/>
    <col min="2" max="2" width="1.7109375" customWidth="1"/>
    <col min="3" max="3" width="29" customWidth="1"/>
    <col min="4" max="4" width="1.42578125" customWidth="1"/>
    <col min="5" max="5" width="22.140625" customWidth="1"/>
    <col min="6" max="6" width="1.85546875" customWidth="1"/>
    <col min="7" max="7" width="25.140625" customWidth="1"/>
    <col min="8" max="8" width="2.28515625" customWidth="1"/>
    <col min="9" max="9" width="21.28515625" customWidth="1"/>
    <col min="10" max="10" width="35.85546875" customWidth="1"/>
  </cols>
  <sheetData>
    <row r="1" spans="1:10" s="6" customFormat="1">
      <c r="A1" s="5" t="s">
        <v>3</v>
      </c>
      <c r="B1" s="5"/>
      <c r="C1" s="5" t="s">
        <v>145</v>
      </c>
      <c r="D1" s="5"/>
      <c r="E1" s="5" t="s">
        <v>146</v>
      </c>
      <c r="G1" s="6" t="s">
        <v>295</v>
      </c>
      <c r="I1" s="6" t="s">
        <v>294</v>
      </c>
      <c r="J1" s="6" t="s">
        <v>299</v>
      </c>
    </row>
    <row r="2" spans="1:10">
      <c r="A2" s="2" t="s">
        <v>123</v>
      </c>
      <c r="B2" s="2"/>
      <c r="C2" s="2" t="s">
        <v>147</v>
      </c>
      <c r="D2" s="2"/>
      <c r="E2" s="3">
        <v>45207</v>
      </c>
      <c r="G2" s="31" t="s">
        <v>298</v>
      </c>
      <c r="I2" s="34"/>
    </row>
    <row r="3" spans="1:10">
      <c r="A3" s="2" t="s">
        <v>261</v>
      </c>
      <c r="B3" s="2"/>
      <c r="C3" s="2" t="s">
        <v>296</v>
      </c>
      <c r="D3" s="2"/>
      <c r="E3" s="3">
        <v>45186</v>
      </c>
      <c r="G3" s="32" t="s">
        <v>297</v>
      </c>
      <c r="I3" s="35"/>
    </row>
    <row r="4" spans="1:10">
      <c r="A4" s="2" t="s">
        <v>124</v>
      </c>
      <c r="B4" s="2"/>
      <c r="C4" s="2" t="s">
        <v>148</v>
      </c>
      <c r="D4" s="2"/>
      <c r="E4" s="3">
        <v>45186</v>
      </c>
      <c r="G4" s="31" t="s">
        <v>298</v>
      </c>
      <c r="I4" s="34"/>
      <c r="J4" s="2" t="s">
        <v>301</v>
      </c>
    </row>
    <row r="5" spans="1:10">
      <c r="A5" s="2" t="s">
        <v>125</v>
      </c>
      <c r="B5" s="2"/>
      <c r="C5" s="2" t="s">
        <v>149</v>
      </c>
      <c r="D5" s="2"/>
      <c r="E5" s="3">
        <v>45192</v>
      </c>
      <c r="G5" s="31" t="s">
        <v>298</v>
      </c>
      <c r="I5" s="34"/>
    </row>
    <row r="6" spans="1:10">
      <c r="A6" s="2" t="s">
        <v>126</v>
      </c>
      <c r="B6" s="2"/>
      <c r="C6" s="2" t="s">
        <v>148</v>
      </c>
      <c r="D6" s="2"/>
      <c r="E6" s="3">
        <v>45186</v>
      </c>
      <c r="G6" s="31" t="s">
        <v>298</v>
      </c>
      <c r="I6" s="34"/>
      <c r="J6" s="2" t="s">
        <v>300</v>
      </c>
    </row>
    <row r="7" spans="1:10">
      <c r="A7" s="2" t="s">
        <v>127</v>
      </c>
      <c r="B7" s="2"/>
      <c r="C7" s="2" t="s">
        <v>147</v>
      </c>
      <c r="D7" s="2"/>
      <c r="E7" s="4">
        <v>45206</v>
      </c>
      <c r="G7" s="31" t="s">
        <v>298</v>
      </c>
      <c r="I7" s="33"/>
    </row>
    <row r="8" spans="1:10">
      <c r="A8" s="2" t="s">
        <v>127</v>
      </c>
      <c r="B8" s="2"/>
      <c r="C8" s="2" t="s">
        <v>147</v>
      </c>
      <c r="D8" s="2"/>
      <c r="E8" s="4">
        <v>45207</v>
      </c>
      <c r="G8" s="31" t="s">
        <v>298</v>
      </c>
      <c r="I8" s="33"/>
    </row>
    <row r="9" spans="1:10">
      <c r="A9" s="2" t="s">
        <v>128</v>
      </c>
      <c r="B9" s="2"/>
      <c r="C9" s="2" t="s">
        <v>147</v>
      </c>
      <c r="D9" s="2"/>
      <c r="E9" s="3">
        <v>45207</v>
      </c>
      <c r="G9" s="33"/>
      <c r="I9" s="33"/>
    </row>
    <row r="10" spans="1:10">
      <c r="A10" s="2" t="s">
        <v>129</v>
      </c>
      <c r="B10" s="2"/>
      <c r="C10" s="2" t="s">
        <v>149</v>
      </c>
      <c r="D10" s="2"/>
      <c r="E10" s="3">
        <v>45185</v>
      </c>
      <c r="G10" s="33"/>
      <c r="I10" s="33"/>
    </row>
    <row r="11" spans="1:10">
      <c r="A11" s="2" t="s">
        <v>130</v>
      </c>
      <c r="B11" s="2"/>
      <c r="C11" s="2" t="s">
        <v>150</v>
      </c>
      <c r="D11" s="2"/>
      <c r="E11" s="3">
        <v>45185</v>
      </c>
      <c r="G11" s="33"/>
      <c r="I11" s="33"/>
    </row>
    <row r="12" spans="1:10">
      <c r="A12" s="2" t="s">
        <v>131</v>
      </c>
      <c r="B12" s="2"/>
      <c r="C12" s="2" t="s">
        <v>150</v>
      </c>
      <c r="D12" s="2"/>
      <c r="E12" s="3">
        <v>45185</v>
      </c>
      <c r="G12" s="33"/>
      <c r="I12" s="33"/>
    </row>
    <row r="13" spans="1:10">
      <c r="A13" s="2" t="s">
        <v>132</v>
      </c>
      <c r="B13" s="2"/>
      <c r="C13" s="2" t="s">
        <v>149</v>
      </c>
      <c r="D13" s="2"/>
      <c r="E13" s="4">
        <v>45185</v>
      </c>
      <c r="G13" s="33"/>
      <c r="I13" s="33"/>
    </row>
    <row r="14" spans="1:10">
      <c r="A14" s="2" t="s">
        <v>132</v>
      </c>
      <c r="B14" s="2"/>
      <c r="C14" s="2" t="s">
        <v>149</v>
      </c>
      <c r="D14" s="2"/>
      <c r="E14" s="4">
        <v>45192</v>
      </c>
      <c r="G14" s="33"/>
      <c r="I14" s="33"/>
    </row>
    <row r="15" spans="1:10">
      <c r="A15" s="2" t="s">
        <v>133</v>
      </c>
      <c r="B15" s="2"/>
      <c r="C15" s="2" t="s">
        <v>151</v>
      </c>
      <c r="D15" s="2"/>
      <c r="E15" s="3">
        <v>45213</v>
      </c>
      <c r="G15" s="33"/>
      <c r="I15" s="33"/>
    </row>
    <row r="16" spans="1:10">
      <c r="A16" s="2" t="s">
        <v>134</v>
      </c>
      <c r="B16" s="2"/>
      <c r="C16" s="2" t="s">
        <v>149</v>
      </c>
      <c r="D16" s="2"/>
      <c r="E16" s="4">
        <v>45185</v>
      </c>
      <c r="G16" s="33"/>
      <c r="I16" s="33"/>
    </row>
    <row r="17" spans="1:9">
      <c r="A17" s="2" t="s">
        <v>134</v>
      </c>
      <c r="B17" s="2"/>
      <c r="C17" s="2" t="s">
        <v>149</v>
      </c>
      <c r="D17" s="2"/>
      <c r="E17" s="4">
        <v>45192</v>
      </c>
      <c r="G17" s="33"/>
      <c r="I17" s="33"/>
    </row>
    <row r="18" spans="1:9">
      <c r="A18" s="2" t="s">
        <v>135</v>
      </c>
      <c r="B18" s="2"/>
      <c r="C18" s="2" t="s">
        <v>150</v>
      </c>
      <c r="D18" s="2"/>
      <c r="E18" s="3">
        <v>45184</v>
      </c>
      <c r="G18" s="33"/>
      <c r="I18" s="33"/>
    </row>
    <row r="19" spans="1:9">
      <c r="A19" s="2" t="s">
        <v>136</v>
      </c>
      <c r="B19" s="2"/>
      <c r="C19" s="2" t="s">
        <v>150</v>
      </c>
      <c r="D19" s="2"/>
      <c r="E19" s="3">
        <v>45185</v>
      </c>
      <c r="G19" s="33"/>
      <c r="I19" s="33"/>
    </row>
    <row r="20" spans="1:9">
      <c r="A20" s="2" t="s">
        <v>137</v>
      </c>
      <c r="B20" s="2"/>
      <c r="C20" s="2" t="s">
        <v>151</v>
      </c>
      <c r="D20" s="2"/>
      <c r="E20" s="3">
        <v>45213</v>
      </c>
      <c r="G20" s="33"/>
      <c r="I20" s="33"/>
    </row>
    <row r="21" spans="1:9">
      <c r="A21" s="2" t="s">
        <v>138</v>
      </c>
      <c r="B21" s="2"/>
      <c r="C21" s="2" t="s">
        <v>147</v>
      </c>
      <c r="D21" s="2"/>
      <c r="E21" s="3">
        <v>45206</v>
      </c>
      <c r="G21" s="33"/>
      <c r="I21" s="33"/>
    </row>
    <row r="22" spans="1:9">
      <c r="A22" s="2" t="s">
        <v>139</v>
      </c>
      <c r="B22" s="2"/>
      <c r="C22" s="2" t="s">
        <v>152</v>
      </c>
      <c r="D22" s="2"/>
      <c r="E22" s="3">
        <v>45204</v>
      </c>
      <c r="G22" s="33"/>
      <c r="I22" s="33"/>
    </row>
    <row r="23" spans="1:9">
      <c r="A23" s="2" t="s">
        <v>140</v>
      </c>
      <c r="B23" s="2"/>
      <c r="C23" s="2" t="s">
        <v>147</v>
      </c>
      <c r="D23" s="2"/>
      <c r="E23" s="4">
        <v>45206</v>
      </c>
      <c r="G23" s="33"/>
      <c r="I23" s="33"/>
    </row>
    <row r="24" spans="1:9">
      <c r="A24" s="2" t="s">
        <v>140</v>
      </c>
      <c r="B24" s="2"/>
      <c r="C24" s="2" t="s">
        <v>147</v>
      </c>
      <c r="D24" s="2"/>
      <c r="E24" s="4">
        <v>45207</v>
      </c>
      <c r="G24" s="33"/>
      <c r="I24" s="33"/>
    </row>
    <row r="25" spans="1:9">
      <c r="A25" s="2" t="s">
        <v>141</v>
      </c>
      <c r="B25" s="2"/>
      <c r="C25" s="2" t="s">
        <v>153</v>
      </c>
      <c r="D25" s="2"/>
      <c r="E25" s="4">
        <v>45204</v>
      </c>
      <c r="G25" s="33"/>
      <c r="I25" s="33"/>
    </row>
    <row r="26" spans="1:9">
      <c r="A26" s="2" t="s">
        <v>141</v>
      </c>
      <c r="B26" s="2"/>
      <c r="C26" s="2" t="s">
        <v>153</v>
      </c>
      <c r="D26" s="2"/>
      <c r="E26" s="4">
        <v>45207</v>
      </c>
      <c r="G26" s="33"/>
      <c r="I26" s="33"/>
    </row>
    <row r="27" spans="1:9">
      <c r="A27" s="2" t="s">
        <v>141</v>
      </c>
      <c r="B27" s="2"/>
      <c r="C27" s="2" t="s">
        <v>153</v>
      </c>
      <c r="D27" s="2"/>
      <c r="E27" s="4">
        <v>45213</v>
      </c>
      <c r="G27" s="33"/>
      <c r="I27" s="33"/>
    </row>
    <row r="28" spans="1:9">
      <c r="A28" s="2" t="s">
        <v>154</v>
      </c>
      <c r="B28" s="2"/>
      <c r="C28" s="2" t="s">
        <v>150</v>
      </c>
      <c r="D28" s="2"/>
      <c r="E28" s="3">
        <v>45185</v>
      </c>
      <c r="G28" s="33"/>
      <c r="I28" s="33"/>
    </row>
    <row r="29" spans="1:9">
      <c r="A29" s="2" t="s">
        <v>142</v>
      </c>
      <c r="B29" s="2"/>
      <c r="C29" s="2" t="s">
        <v>150</v>
      </c>
      <c r="D29" s="2"/>
      <c r="E29" s="4">
        <v>45184</v>
      </c>
      <c r="G29" s="33"/>
      <c r="I29" s="33"/>
    </row>
    <row r="30" spans="1:9">
      <c r="A30" s="2" t="s">
        <v>142</v>
      </c>
      <c r="B30" s="2"/>
      <c r="C30" s="2" t="s">
        <v>150</v>
      </c>
      <c r="D30" s="2"/>
      <c r="E30" s="4">
        <v>45186</v>
      </c>
      <c r="G30" s="33"/>
      <c r="I30" s="33"/>
    </row>
    <row r="31" spans="1:9">
      <c r="A31" s="2" t="s">
        <v>143</v>
      </c>
      <c r="B31" s="2"/>
      <c r="C31" s="2" t="s">
        <v>149</v>
      </c>
      <c r="D31" s="2"/>
      <c r="E31" s="3">
        <v>45185</v>
      </c>
      <c r="G31" s="33"/>
      <c r="I31" s="33"/>
    </row>
    <row r="32" spans="1:9">
      <c r="A32" s="2" t="s">
        <v>144</v>
      </c>
      <c r="B32" s="2"/>
      <c r="C32" s="2" t="s">
        <v>149</v>
      </c>
      <c r="D32" s="2"/>
      <c r="E32" s="3">
        <v>45192</v>
      </c>
      <c r="G32" s="33"/>
      <c r="I32" s="33"/>
    </row>
  </sheetData>
  <autoFilter ref="A1:E1048557" xr:uid="{FD4C013E-85F2-44C4-93A6-FC1F6936C81E}"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4</vt:i4>
      </vt:variant>
    </vt:vector>
  </HeadingPairs>
  <TitlesOfParts>
    <vt:vector size="4" baseType="lpstr">
      <vt:lpstr>#CoralligenousWeekends</vt:lpstr>
      <vt:lpstr>Censos Drive</vt:lpstr>
      <vt:lpstr>Censos i Poblacions</vt:lpstr>
      <vt:lpstr>Observadors i dades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Fichero de descarga proyectos</dc:title>
  <dc:creator>Observadores Del Mar</dc:creator>
  <cp:lastModifiedBy>Martí Vilanova Gallardo</cp:lastModifiedBy>
  <dcterms:created xsi:type="dcterms:W3CDTF">2023-10-19T15:31:35Z</dcterms:created>
  <dcterms:modified xsi:type="dcterms:W3CDTF">2023-11-09T08:48:31Z</dcterms:modified>
</cp:coreProperties>
</file>