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Models\holdings\"/>
    </mc:Choice>
  </mc:AlternateContent>
  <bookViews>
    <workbookView xWindow="0" yWindow="0" windowWidth="28800" windowHeight="11730"/>
  </bookViews>
  <sheets>
    <sheet name="Sheet1" sheetId="1" r:id="rId1"/>
  </sheets>
  <calcPr calcId="162913" iterate="1" iterateDelta="9.9999999999994494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5" i="1"/>
  <c r="F16" i="1"/>
  <c r="G15" i="1"/>
  <c r="G16" i="1"/>
  <c r="H15" i="1"/>
  <c r="H16" i="1"/>
  <c r="I15" i="1"/>
  <c r="I16" i="1"/>
  <c r="J15" i="1"/>
  <c r="J16" i="1"/>
  <c r="K6" i="1"/>
  <c r="B20" i="1"/>
  <c r="B26" i="1"/>
  <c r="F8" i="1"/>
  <c r="F23" i="1"/>
  <c r="F19" i="1"/>
  <c r="F20" i="1"/>
  <c r="G19" i="1"/>
  <c r="G20" i="1"/>
  <c r="H19" i="1"/>
  <c r="H20" i="1"/>
  <c r="I19" i="1"/>
  <c r="I20" i="1"/>
  <c r="J19" i="1"/>
  <c r="J20" i="1"/>
  <c r="F25" i="1"/>
  <c r="B21" i="1"/>
  <c r="F12" i="1"/>
  <c r="F17" i="1"/>
  <c r="F18" i="1"/>
  <c r="F21" i="1"/>
  <c r="G17" i="1"/>
  <c r="G18" i="1"/>
  <c r="G21" i="1"/>
  <c r="H17" i="1"/>
  <c r="H18" i="1"/>
  <c r="H21" i="1"/>
  <c r="I17" i="1"/>
  <c r="I18" i="1"/>
  <c r="I21" i="1"/>
  <c r="J17" i="1"/>
  <c r="J18" i="1"/>
  <c r="J21" i="1"/>
  <c r="F24" i="1"/>
  <c r="F26" i="1"/>
  <c r="F9" i="1"/>
</calcChain>
</file>

<file path=xl/sharedStrings.xml><?xml version="1.0" encoding="utf-8"?>
<sst xmlns="http://schemas.openxmlformats.org/spreadsheetml/2006/main" count="42" uniqueCount="39">
  <si>
    <t>DDM</t>
  </si>
  <si>
    <t>Company</t>
  </si>
  <si>
    <t>Date</t>
  </si>
  <si>
    <t>PM</t>
  </si>
  <si>
    <t>Net Income</t>
  </si>
  <si>
    <t>Book Value of equity</t>
  </si>
  <si>
    <t>Current EPS</t>
  </si>
  <si>
    <t>Current DPS</t>
  </si>
  <si>
    <t>Last year</t>
  </si>
  <si>
    <t>Financials</t>
  </si>
  <si>
    <t>Discount Rate</t>
  </si>
  <si>
    <t>Beta</t>
  </si>
  <si>
    <t>Riskfree rate</t>
  </si>
  <si>
    <t>Equity Risk Premiuim</t>
  </si>
  <si>
    <t>Length of high growth period</t>
  </si>
  <si>
    <t>Expected growth in earnings during high growth period</t>
  </si>
  <si>
    <t>Normalized Earnings</t>
  </si>
  <si>
    <t>current</t>
  </si>
  <si>
    <t>Average</t>
  </si>
  <si>
    <t>ROE with normalized earnings</t>
  </si>
  <si>
    <t xml:space="preserve">Retention </t>
  </si>
  <si>
    <t>Inputs for High Growth Period</t>
  </si>
  <si>
    <t>Inputs for Stable growth</t>
  </si>
  <si>
    <t>Stable growth period</t>
  </si>
  <si>
    <t>Stable payout ratio from fundamentals</t>
  </si>
  <si>
    <t>Cost of Equity</t>
  </si>
  <si>
    <t>EPS</t>
  </si>
  <si>
    <t>Growth rate in EPS</t>
  </si>
  <si>
    <t>Payout ratio from high growth phase</t>
  </si>
  <si>
    <t>Expected Growth Rate</t>
  </si>
  <si>
    <t>Earnings per share</t>
  </si>
  <si>
    <t>Payout ratio</t>
  </si>
  <si>
    <t>Dividends per share</t>
  </si>
  <si>
    <t>Cumulative Cost of Equity</t>
  </si>
  <si>
    <t>Present Value</t>
  </si>
  <si>
    <t>Price at end of growth phase</t>
  </si>
  <si>
    <t>PV of Div in high growth</t>
  </si>
  <si>
    <t>PV of terminal price</t>
  </si>
  <si>
    <t>Value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</si>
</sst>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44" fontId="0" fillId="2" borderId="1" xfId="1" applyFont="1" applyFill="1" applyBorder="1"/>
    <xf numFmtId="0" fontId="0" fillId="2" borderId="1" xfId="0" applyFill="1" applyBorder="1"/>
    <xf numFmtId="10" fontId="0" fillId="2" borderId="1" xfId="2" applyNumberFormat="1" applyFont="1" applyFill="1" applyBorder="1"/>
    <xf numFmtId="9" fontId="0" fillId="2" borderId="1" xfId="2" applyFont="1" applyFill="1" applyBorder="1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44" fontId="0" fillId="3" borderId="1" xfId="1" applyFont="1" applyFill="1" applyBorder="1"/>
    <xf numFmtId="10" fontId="0" fillId="3" borderId="1" xfId="2" applyNumberFormat="1" applyFont="1" applyFill="1" applyBorder="1"/>
    <xf numFmtId="0" fontId="2" fillId="0" borderId="0" xfId="0" applyFont="1"/>
    <xf numFmtId="10" fontId="0" fillId="3" borderId="1" xfId="0" applyNumberFormat="1" applyFill="1" applyBorder="1"/>
    <xf numFmtId="44" fontId="0" fillId="5" borderId="1" xfId="1" applyFont="1" applyFill="1" applyBorder="1"/>
    <xf numFmtId="10" fontId="0" fillId="0" borderId="1" xfId="0" applyNumberFormat="1" applyBorder="1"/>
    <xf numFmtId="10" fontId="0" fillId="5" borderId="1" xfId="0" applyNumberFormat="1" applyFill="1" applyBorder="1"/>
    <xf numFmtId="10" fontId="0" fillId="5" borderId="1" xfId="2" applyNumberFormat="1" applyFont="1" applyFill="1" applyBorder="1"/>
    <xf numFmtId="9" fontId="0" fillId="5" borderId="1" xfId="2" applyFont="1" applyFill="1" applyBorder="1"/>
    <xf numFmtId="44" fontId="0" fillId="5" borderId="1" xfId="0" applyNumberFormat="1" applyFill="1" applyBorder="1"/>
    <xf numFmtId="0" fontId="0" fillId="0" borderId="1" xfId="0" applyBorder="1" applyAlignment="1">
      <alignment wrapText="1"/>
    </xf>
    <xf numFmtId="44" fontId="0" fillId="4" borderId="1" xfId="0" applyNumberFormat="1" applyFill="1" applyBorder="1"/>
    <xf numFmtId="44" fontId="0" fillId="6" borderId="1" xfId="0" applyNumberFormat="1" applyFill="1" applyBorder="1"/>
    <xf numFmtId="0" fontId="0" fillId="6" borderId="1" xfId="0" applyFill="1" applyBorder="1"/>
    <xf numFmtId="9" fontId="0" fillId="6" borderId="1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12" sqref="D12"/>
    </sheetView>
  </sheetViews>
  <sheetFormatPr defaultRowHeight="15" x14ac:dyDescent="0.25"/>
  <cols>
    <col min="1" max="1" width="27.140625" bestFit="1" customWidth="1"/>
    <col min="2" max="2" width="21.5703125" bestFit="1" customWidth="1"/>
    <col min="3" max="3" width="12.28515625" bestFit="1" customWidth="1"/>
    <col min="5" max="5" width="24.140625" bestFit="1" customWidth="1"/>
    <col min="6" max="6" width="21.140625" bestFit="1" customWidth="1"/>
    <col min="7" max="11" width="10.5703125" bestFit="1" customWidth="1"/>
  </cols>
  <sheetData>
    <row r="1" spans="1:11" x14ac:dyDescent="0.25">
      <c r="A1" s="7" t="s">
        <v>0</v>
      </c>
      <c r="B1" s="7"/>
    </row>
    <row r="2" spans="1:11" x14ac:dyDescent="0.25">
      <c r="A2" s="7" t="s">
        <v>1</v>
      </c>
      <c r="B2" s="7" t="s">
        <v>3</v>
      </c>
    </row>
    <row r="3" spans="1:11" x14ac:dyDescent="0.25">
      <c r="A3" s="7" t="s">
        <v>2</v>
      </c>
      <c r="B3" s="8">
        <v>43831</v>
      </c>
    </row>
    <row r="4" spans="1:11" x14ac:dyDescent="0.25">
      <c r="B4" s="1"/>
    </row>
    <row r="5" spans="1:11" x14ac:dyDescent="0.25">
      <c r="A5" s="11" t="s">
        <v>9</v>
      </c>
      <c r="E5" s="7" t="s">
        <v>16</v>
      </c>
      <c r="F5" s="7">
        <v>-5</v>
      </c>
      <c r="G5" s="7">
        <v>-4</v>
      </c>
      <c r="H5" s="7">
        <v>-3</v>
      </c>
      <c r="I5" s="7">
        <v>-2</v>
      </c>
      <c r="J5" s="7" t="s">
        <v>17</v>
      </c>
      <c r="K5" s="7" t="s">
        <v>18</v>
      </c>
    </row>
    <row r="6" spans="1:11" x14ac:dyDescent="0.25">
      <c r="A6" t="s">
        <v>4</v>
      </c>
      <c r="B6" s="2">
        <v>7696</v>
      </c>
      <c r="C6" t="s">
        <v>8</v>
      </c>
      <c r="E6" s="7" t="s">
        <v>4</v>
      </c>
      <c r="F6" s="2">
        <v>6967</v>
      </c>
      <c r="G6" s="2">
        <v>6035</v>
      </c>
      <c r="H6" s="2">
        <v>7911</v>
      </c>
      <c r="I6" s="2">
        <v>7185</v>
      </c>
      <c r="J6" s="2">
        <v>7696</v>
      </c>
      <c r="K6" s="9">
        <f>AVERAGE(F6:J6)</f>
        <v>7158.8</v>
      </c>
    </row>
    <row r="7" spans="1:11" x14ac:dyDescent="0.25">
      <c r="A7" t="s">
        <v>5</v>
      </c>
      <c r="B7" s="2">
        <v>-12092</v>
      </c>
      <c r="C7" s="2">
        <v>-11577</v>
      </c>
    </row>
    <row r="8" spans="1:11" x14ac:dyDescent="0.25">
      <c r="A8" t="s">
        <v>6</v>
      </c>
      <c r="B8" s="3">
        <v>1.93</v>
      </c>
      <c r="E8" s="7" t="s">
        <v>25</v>
      </c>
      <c r="F8" s="12">
        <f>B13+B12*B14</f>
        <v>6.4000000000000001E-2</v>
      </c>
    </row>
    <row r="9" spans="1:11" x14ac:dyDescent="0.25">
      <c r="A9" t="s">
        <v>7</v>
      </c>
      <c r="B9" s="3">
        <v>4.71</v>
      </c>
      <c r="E9" s="7" t="s">
        <v>4</v>
      </c>
      <c r="F9" s="21">
        <f>B6</f>
        <v>7696</v>
      </c>
    </row>
    <row r="10" spans="1:11" x14ac:dyDescent="0.25">
      <c r="E10" s="7" t="s">
        <v>26</v>
      </c>
      <c r="F10" s="22">
        <f>B8</f>
        <v>1.93</v>
      </c>
    </row>
    <row r="11" spans="1:11" x14ac:dyDescent="0.25">
      <c r="A11" s="11" t="s">
        <v>10</v>
      </c>
      <c r="E11" s="7" t="s">
        <v>27</v>
      </c>
      <c r="F11" s="23">
        <f>B18</f>
        <v>7.0000000000000007E-2</v>
      </c>
    </row>
    <row r="12" spans="1:11" ht="30" x14ac:dyDescent="0.25">
      <c r="A12" t="s">
        <v>11</v>
      </c>
      <c r="B12" s="3">
        <v>0.8</v>
      </c>
      <c r="E12" s="19" t="s">
        <v>28</v>
      </c>
      <c r="F12" s="10">
        <f>1-B21</f>
        <v>2.440414507772021</v>
      </c>
    </row>
    <row r="13" spans="1:11" x14ac:dyDescent="0.25">
      <c r="A13" t="s">
        <v>12</v>
      </c>
      <c r="B13" s="4">
        <v>0.02</v>
      </c>
    </row>
    <row r="14" spans="1:11" x14ac:dyDescent="0.25">
      <c r="A14" t="s">
        <v>13</v>
      </c>
      <c r="B14" s="4">
        <v>5.5E-2</v>
      </c>
      <c r="F14" s="7">
        <v>1</v>
      </c>
      <c r="G14" s="7">
        <v>2</v>
      </c>
      <c r="H14" s="7">
        <v>3</v>
      </c>
      <c r="I14" s="7">
        <v>4</v>
      </c>
      <c r="J14" s="7">
        <v>5</v>
      </c>
    </row>
    <row r="15" spans="1:11" x14ac:dyDescent="0.25">
      <c r="E15" s="7" t="s">
        <v>29</v>
      </c>
      <c r="F15" s="14">
        <f>$F$11</f>
        <v>7.0000000000000007E-2</v>
      </c>
      <c r="G15" s="14">
        <f>$F$11</f>
        <v>7.0000000000000007E-2</v>
      </c>
      <c r="H15" s="14">
        <f>$F$11</f>
        <v>7.0000000000000007E-2</v>
      </c>
      <c r="I15" s="14">
        <f>$F$11</f>
        <v>7.0000000000000007E-2</v>
      </c>
      <c r="J15" s="14">
        <f>$F$11</f>
        <v>7.0000000000000007E-2</v>
      </c>
    </row>
    <row r="16" spans="1:11" x14ac:dyDescent="0.25">
      <c r="A16" s="11" t="s">
        <v>21</v>
      </c>
      <c r="E16" s="7" t="s">
        <v>30</v>
      </c>
      <c r="F16" s="13">
        <f>F10*(1+F15)</f>
        <v>2.0651000000000002</v>
      </c>
      <c r="G16" s="13">
        <f>F16*(1+G15)</f>
        <v>2.2096570000000004</v>
      </c>
      <c r="H16" s="13">
        <f t="shared" ref="H16:J16" si="0">G16*(1+H15)</f>
        <v>2.3643329900000007</v>
      </c>
      <c r="I16" s="13">
        <f t="shared" si="0"/>
        <v>2.5298362993000008</v>
      </c>
      <c r="J16" s="13">
        <f t="shared" si="0"/>
        <v>2.7069248402510011</v>
      </c>
    </row>
    <row r="17" spans="1:10" x14ac:dyDescent="0.25">
      <c r="A17" t="s">
        <v>14</v>
      </c>
      <c r="B17" s="3">
        <v>5</v>
      </c>
      <c r="E17" s="7" t="s">
        <v>31</v>
      </c>
      <c r="F17" s="17">
        <f>$F$12</f>
        <v>2.440414507772021</v>
      </c>
      <c r="G17" s="17">
        <f t="shared" ref="G17:J17" si="1">$F$12</f>
        <v>2.440414507772021</v>
      </c>
      <c r="H17" s="17">
        <f t="shared" si="1"/>
        <v>2.440414507772021</v>
      </c>
      <c r="I17" s="17">
        <f t="shared" si="1"/>
        <v>2.440414507772021</v>
      </c>
      <c r="J17" s="17">
        <f t="shared" si="1"/>
        <v>2.440414507772021</v>
      </c>
    </row>
    <row r="18" spans="1:10" ht="30" x14ac:dyDescent="0.25">
      <c r="A18" s="6" t="s">
        <v>15</v>
      </c>
      <c r="B18" s="4">
        <v>7.0000000000000007E-2</v>
      </c>
      <c r="E18" s="7" t="s">
        <v>32</v>
      </c>
      <c r="F18" s="13">
        <f>F17*F16</f>
        <v>5.0397000000000007</v>
      </c>
      <c r="G18" s="13">
        <f t="shared" ref="G18:J18" si="2">G17*G16</f>
        <v>5.3924790000000016</v>
      </c>
      <c r="H18" s="13">
        <f t="shared" si="2"/>
        <v>5.7699525300000021</v>
      </c>
      <c r="I18" s="13">
        <f t="shared" si="2"/>
        <v>6.1738492071000026</v>
      </c>
      <c r="J18" s="13">
        <f t="shared" si="2"/>
        <v>6.6060186515970036</v>
      </c>
    </row>
    <row r="19" spans="1:10" x14ac:dyDescent="0.25">
      <c r="E19" s="7" t="s">
        <v>25</v>
      </c>
      <c r="F19" s="15">
        <f>$F$8</f>
        <v>6.4000000000000001E-2</v>
      </c>
      <c r="G19" s="15">
        <f t="shared" ref="G19:J19" si="3">$F$8</f>
        <v>6.4000000000000001E-2</v>
      </c>
      <c r="H19" s="15">
        <f t="shared" si="3"/>
        <v>6.4000000000000001E-2</v>
      </c>
      <c r="I19" s="15">
        <f t="shared" si="3"/>
        <v>6.4000000000000001E-2</v>
      </c>
      <c r="J19" s="15">
        <f t="shared" si="3"/>
        <v>6.4000000000000001E-2</v>
      </c>
    </row>
    <row r="20" spans="1:10" x14ac:dyDescent="0.25">
      <c r="A20" t="s">
        <v>19</v>
      </c>
      <c r="B20" s="10">
        <f>K6/C7</f>
        <v>-0.61836399758141147</v>
      </c>
      <c r="E20" s="7" t="s">
        <v>33</v>
      </c>
      <c r="F20" s="15">
        <f>1+F19</f>
        <v>1.0640000000000001</v>
      </c>
      <c r="G20" s="16">
        <f>(1+F19)*(1+G19)</f>
        <v>1.1320960000000002</v>
      </c>
      <c r="H20" s="16">
        <f>(1+F19)*(1+G19)*(1+H19)</f>
        <v>1.2045501440000004</v>
      </c>
      <c r="I20" s="16">
        <f>(1+F19)*(1+G19)*(1+H19)*(1+I19)</f>
        <v>1.2816413532160005</v>
      </c>
      <c r="J20" s="16">
        <f>(1+F19)*(1+G19)*(1+H19)*(1+I19)*(1+J19)</f>
        <v>1.3636663998218246</v>
      </c>
    </row>
    <row r="21" spans="1:10" x14ac:dyDescent="0.25">
      <c r="A21" t="s">
        <v>20</v>
      </c>
      <c r="B21" s="10">
        <f>1-B9/B8</f>
        <v>-1.440414507772021</v>
      </c>
      <c r="E21" s="7" t="s">
        <v>34</v>
      </c>
      <c r="F21" s="18">
        <f>F18/F20</f>
        <v>4.73656015037594</v>
      </c>
      <c r="G21" s="18">
        <f t="shared" ref="G21:J21" si="4">G18/G20</f>
        <v>4.7632700760359548</v>
      </c>
      <c r="H21" s="18">
        <f t="shared" si="4"/>
        <v>4.7901306215775108</v>
      </c>
      <c r="I21" s="18">
        <f t="shared" si="4"/>
        <v>4.8171426363608427</v>
      </c>
      <c r="J21" s="18">
        <f t="shared" si="4"/>
        <v>4.8443069745358098</v>
      </c>
    </row>
    <row r="23" spans="1:10" ht="30" x14ac:dyDescent="0.25">
      <c r="A23" t="s">
        <v>22</v>
      </c>
      <c r="E23" s="19" t="s">
        <v>35</v>
      </c>
      <c r="F23" s="13">
        <f>MAX(F16:J16)*(1+B24)*B26/(F8-B24)</f>
        <v>85.982328130232688</v>
      </c>
    </row>
    <row r="24" spans="1:10" x14ac:dyDescent="0.25">
      <c r="A24" t="s">
        <v>23</v>
      </c>
      <c r="B24" s="5">
        <v>0.03</v>
      </c>
      <c r="E24" s="7" t="s">
        <v>36</v>
      </c>
      <c r="F24" s="18">
        <f>SUM(F21:J21)</f>
        <v>23.951410458886059</v>
      </c>
    </row>
    <row r="25" spans="1:10" x14ac:dyDescent="0.25">
      <c r="E25" s="7" t="s">
        <v>37</v>
      </c>
      <c r="F25" s="13">
        <f>F23/MAX(F20:J20)</f>
        <v>63.052318471340982</v>
      </c>
    </row>
    <row r="26" spans="1:10" ht="30" x14ac:dyDescent="0.25">
      <c r="A26" s="6" t="s">
        <v>24</v>
      </c>
      <c r="B26" s="12">
        <f>1-B24/B20</f>
        <v>1.0485151142649607</v>
      </c>
      <c r="E26" s="7" t="s">
        <v>38</v>
      </c>
      <c r="F26" s="20">
        <f>F25+F24</f>
        <v>87.003728930227041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ERIKSEN</dc:creator>
  <cp:lastModifiedBy>BRIAN ERIKSEN</cp:lastModifiedBy>
  <dcterms:created xsi:type="dcterms:W3CDTF">2021-01-24T20:32:04Z</dcterms:created>
  <dcterms:modified xsi:type="dcterms:W3CDTF">2021-01-24T21:21:51Z</dcterms:modified>
</cp:coreProperties>
</file>